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n025us\Documents\"/>
    </mc:Choice>
  </mc:AlternateContent>
  <bookViews>
    <workbookView xWindow="0" yWindow="0" windowWidth="14370" windowHeight="7530" tabRatio="831" firstSheet="2" activeTab="2"/>
  </bookViews>
  <sheets>
    <sheet name="README" sheetId="2" state="hidden" r:id="rId1"/>
    <sheet name="Data Sheet" sheetId="1" state="hidden"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122a122b" sheetId="78" r:id="rId18"/>
    <sheet name="200201" sheetId="18" r:id="rId19"/>
    <sheet name="202203" sheetId="19" state="hidden" r:id="rId20"/>
    <sheet name="204207" sheetId="20" state="hidden" r:id="rId21"/>
    <sheet name="213" sheetId="21" state="hidden" r:id="rId22"/>
    <sheet name="214" sheetId="22" state="hidden" r:id="rId23"/>
    <sheet name="216" sheetId="23" r:id="rId24"/>
    <sheet name="217" sheetId="24" r:id="rId25"/>
    <sheet name="218" sheetId="25" r:id="rId26"/>
    <sheet name="219" sheetId="26" state="hidden" r:id="rId27"/>
    <sheet name="221" sheetId="27" state="hidden" r:id="rId28"/>
    <sheet name="224225" sheetId="28" r:id="rId29"/>
    <sheet name="227" sheetId="29" r:id="rId30"/>
    <sheet name="228229" sheetId="30" state="hidden" r:id="rId31"/>
    <sheet name="230" sheetId="31" state="hidden" r:id="rId32"/>
    <sheet name="231" sheetId="79" state="hidden" r:id="rId33"/>
    <sheet name="232" sheetId="32" r:id="rId34"/>
    <sheet name="233" sheetId="33" r:id="rId35"/>
    <sheet name="234" sheetId="34" r:id="rId36"/>
    <sheet name="250251" sheetId="35" r:id="rId37"/>
    <sheet name="253" sheetId="37" r:id="rId38"/>
    <sheet name="254" sheetId="38" state="hidden" r:id="rId39"/>
    <sheet name="256257" sheetId="39" r:id="rId40"/>
    <sheet name="261" sheetId="40" r:id="rId41"/>
    <sheet name="262263" sheetId="41" r:id="rId42"/>
    <sheet name="266267" sheetId="42" r:id="rId43"/>
    <sheet name="269" sheetId="43" r:id="rId44"/>
    <sheet name="272273" sheetId="44" r:id="rId45"/>
    <sheet name="274275" sheetId="45" r:id="rId46"/>
    <sheet name="276277" sheetId="46" r:id="rId47"/>
    <sheet name="278" sheetId="47" r:id="rId48"/>
    <sheet name="300301" sheetId="48" state="hidden" r:id="rId49"/>
    <sheet name="302" sheetId="80" state="hidden" r:id="rId50"/>
    <sheet name="304" sheetId="49" state="hidden" r:id="rId51"/>
    <sheet name="310311" sheetId="50" state="hidden" r:id="rId52"/>
    <sheet name="320323" sheetId="51" state="hidden" r:id="rId53"/>
    <sheet name="326327" sheetId="52" state="hidden" r:id="rId54"/>
    <sheet name="328330" sheetId="53" state="hidden" r:id="rId55"/>
    <sheet name="331" sheetId="81" state="hidden" r:id="rId56"/>
    <sheet name="332" sheetId="54" state="hidden" r:id="rId57"/>
    <sheet name="335" sheetId="55" r:id="rId58"/>
    <sheet name="336" sheetId="56" state="hidden" r:id="rId59"/>
    <sheet name="337" sheetId="57" state="hidden" r:id="rId60"/>
    <sheet name="340" sheetId="58" r:id="rId61"/>
    <sheet name="350351" sheetId="59" r:id="rId62"/>
    <sheet name="352353" sheetId="60" r:id="rId63"/>
    <sheet name="354355" sheetId="61" r:id="rId64"/>
    <sheet name="356" sheetId="62" state="hidden" r:id="rId65"/>
    <sheet name="397" sheetId="82" state="hidden" r:id="rId66"/>
    <sheet name="398" sheetId="83" state="hidden" r:id="rId67"/>
    <sheet name="400" sheetId="84" state="hidden" r:id="rId68"/>
    <sheet name="400a" sheetId="85" state="hidden" r:id="rId69"/>
    <sheet name="401" sheetId="63" state="hidden" r:id="rId70"/>
    <sheet name="402403" sheetId="64" state="hidden" r:id="rId71"/>
    <sheet name="406407" sheetId="65" state="hidden" r:id="rId72"/>
    <sheet name="408409" sheetId="66" state="hidden" r:id="rId73"/>
    <sheet name="410411" sheetId="67" state="hidden" r:id="rId74"/>
    <sheet name="414416" sheetId="87" state="hidden" r:id="rId75"/>
    <sheet name="419420" sheetId="88" state="hidden" r:id="rId76"/>
    <sheet name="422423" sheetId="68" state="hidden" r:id="rId77"/>
    <sheet name="424425" sheetId="69" state="hidden" r:id="rId78"/>
    <sheet name="426427" sheetId="70" state="hidden" r:id="rId79"/>
    <sheet name="429" sheetId="71" state="hidden" r:id="rId80"/>
    <sheet name="430" sheetId="86" state="hidden" r:id="rId81"/>
    <sheet name="450" sheetId="74" r:id="rId82"/>
    <sheet name="BOOK" sheetId="75" r:id="rId83"/>
  </sheet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'104105'!$B$57:$B$67</definedName>
    <definedName name="_106107">'106107'!$A$1</definedName>
    <definedName name="_106107PM">'106107'!$B$116:$B$118</definedName>
    <definedName name="_108109">'108109'!$E$9</definedName>
    <definedName name="_108109PM">'108109'!$B$118:$B$126</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'122123'!$B$143:$B$151</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'217'!$B$83:$B$91</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#REF!</definedName>
    <definedName name="_252PM">#REF!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'262263'!$B$133:$B$143</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'300301'!$B$71:$B$81</definedName>
    <definedName name="_304">'304'!$A$1</definedName>
    <definedName name="_304PM">'304'!$B$72:$B$80</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'328330'!$B$65:$B$75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'337'!$B$57:$B$65</definedName>
    <definedName name="_340">'340'!$A$1</definedName>
    <definedName name="_340PM">'340'!$B$71:$B$81</definedName>
    <definedName name="_350351">'350351'!$A$1</definedName>
    <definedName name="_350351PM">'350351'!$B$71:$B$79</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#REF!</definedName>
    <definedName name="_430PM">#REF!</definedName>
    <definedName name="_431">#REF!</definedName>
    <definedName name="_431PM">#REF!</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6">'101'!$A$1:$H$58</definedName>
    <definedName name="_xlnm.Print_Area" localSheetId="7">'102'!$A$1:$H$51</definedName>
    <definedName name="_xlnm.Print_Area" localSheetId="8">'103'!$A$1:$G$60</definedName>
    <definedName name="_xlnm.Print_Area" localSheetId="9">'104105'!$A$1:$O$50</definedName>
    <definedName name="_xlnm.Print_Area" localSheetId="10">'106107'!$A$1:$F$115</definedName>
    <definedName name="_xlnm.Print_Area" localSheetId="11">'108109'!$A$1:$H$103</definedName>
    <definedName name="_xlnm.Print_Area" localSheetId="12">'110113'!$A$1:$H$253</definedName>
    <definedName name="_xlnm.Print_Area" localSheetId="13">'114117'!$A$1:$AD$64</definedName>
    <definedName name="_xlnm.Print_Area" localSheetId="14">'118119'!$A$1:$G$125</definedName>
    <definedName name="_xlnm.Print_Area" localSheetId="15">'120121'!$A$1:$E$128</definedName>
    <definedName name="_xlnm.Print_Area" localSheetId="16">'122123'!$A$1:$H$129</definedName>
    <definedName name="_xlnm.Print_Area" localSheetId="17">'122a122b'!$A$1:$L$61</definedName>
    <definedName name="_xlnm.Print_Area" localSheetId="18">'200201'!$A$1:$K$58</definedName>
    <definedName name="_xlnm.Print_Area" localSheetId="19">'202203'!$A$1:$I$57</definedName>
    <definedName name="_xlnm.Print_Area" localSheetId="22">'214'!$A$1:$E$64</definedName>
    <definedName name="_xlnm.Print_Area" localSheetId="23">'216'!$A$1:$G$183</definedName>
    <definedName name="_xlnm.Print_Area" localSheetId="24">'217'!$A$1:$F$76</definedName>
    <definedName name="_xlnm.Print_Area" localSheetId="25">'218'!$A$1:$G$94</definedName>
    <definedName name="_xlnm.Print_Area" localSheetId="26">'219'!$A$1:$H$58</definedName>
    <definedName name="_xlnm.Print_Area" localSheetId="27">'221'!$A$1:$G$65</definedName>
    <definedName name="_xlnm.Print_Area" localSheetId="28">'224225'!$A$1:$M$64</definedName>
    <definedName name="_xlnm.Print_Area" localSheetId="29">'227'!$A$1:$F$63</definedName>
    <definedName name="_xlnm.Print_Area" localSheetId="30">'228229'!$A$1:$O$135</definedName>
    <definedName name="_xlnm.Print_Area" localSheetId="31">'230'!$A$1:$G$66</definedName>
    <definedName name="_xlnm.Print_Area" localSheetId="32">'231'!$A$1:$F$61</definedName>
    <definedName name="_xlnm.Print_Area" localSheetId="33">'232'!$A$1:$G$65</definedName>
    <definedName name="_xlnm.Print_Area" localSheetId="34">'233'!$A$1:$G$66</definedName>
    <definedName name="_xlnm.Print_Area" localSheetId="35">'234'!$A$1:$F$137</definedName>
    <definedName name="_xlnm.Print_Area" localSheetId="36">'250251'!$A$1:$M$65</definedName>
    <definedName name="_xlnm.Print_Area" localSheetId="37">'253'!$A$1:$F$66</definedName>
    <definedName name="_xlnm.Print_Area" localSheetId="38">'254'!$A$1:$E$60</definedName>
    <definedName name="_xlnm.Print_Area" localSheetId="39">'256257'!$A$1:$L$68</definedName>
    <definedName name="_xlnm.Print_Area" localSheetId="41">'262263'!$A$1:$N$124</definedName>
    <definedName name="_xlnm.Print_Area" localSheetId="42">'266267'!$A$1:$N$66</definedName>
    <definedName name="_xlnm.Print_Area" localSheetId="43">'269'!$A$1:$G$62</definedName>
    <definedName name="_xlnm.Print_Area" localSheetId="44">'272273'!$A$1:$M$71</definedName>
    <definedName name="_xlnm.Print_Area" localSheetId="45">'274275'!$A$1:$N$61</definedName>
    <definedName name="_xlnm.Print_Area" localSheetId="46">'276277'!$A$1:$N$62</definedName>
    <definedName name="_xlnm.Print_Area" localSheetId="47">'278'!$A$1:$G$134</definedName>
    <definedName name="_xlnm.Print_Area" localSheetId="48">'300301'!$A$1:$J$77</definedName>
    <definedName name="_xlnm.Print_Area" localSheetId="49">'302'!$A$1:$G$61</definedName>
    <definedName name="_xlnm.Print_Area" localSheetId="50">'304'!$A$1:$G$70</definedName>
    <definedName name="_xlnm.Print_Area" localSheetId="51">'310311'!$A$1:$O$124</definedName>
    <definedName name="_xlnm.Print_Area" localSheetId="53">'326327'!$A$1:$Q$58</definedName>
    <definedName name="_xlnm.Print_Area" localSheetId="54">'328330'!$A$1:$S$61</definedName>
    <definedName name="_xlnm.Print_Area" localSheetId="56">'332'!$A$1:$I$63</definedName>
    <definedName name="_xlnm.Print_Area" localSheetId="57">'335'!$A$1:$F$64</definedName>
    <definedName name="_xlnm.Print_Area" localSheetId="58">'336'!$A$1:$H$60</definedName>
    <definedName name="_xlnm.Print_Area" localSheetId="60">'340'!$A$1:$E$190</definedName>
    <definedName name="_xlnm.Print_Area" localSheetId="62">'352353'!$A$1:$L$67</definedName>
    <definedName name="_xlnm.Print_Area" localSheetId="63">'354355'!$A$1:$F$128</definedName>
    <definedName name="_xlnm.Print_Area" localSheetId="65">'397'!$A$1:$F$67</definedName>
    <definedName name="_xlnm.Print_Area" localSheetId="74">'414416'!$A$1:$U$64</definedName>
    <definedName name="_xlnm.Print_Area" localSheetId="81">'450'!$A$1:$G$67</definedName>
    <definedName name="_xlnm.Print_Area" localSheetId="82">BOOK!$A$1:$C$645</definedName>
    <definedName name="_xlnm.Print_Area" localSheetId="1">'Data Sheet'!$A$1:$G$70</definedName>
    <definedName name="_xlnm.Print_Area" localSheetId="0">README!$A$1:$F$55</definedName>
    <definedName name="_xlnm.Print_Area" localSheetId="5">Table!$A$1:$E$184</definedName>
    <definedName name="PRINTALLPM">'Data Sheet'!$A$73:$A$145</definedName>
    <definedName name="README">README!$A$2</definedName>
    <definedName name="TABLE">Table!$A$1</definedName>
    <definedName name="TABLEPM">Table!$B$188:$B$196</definedName>
  </definedNames>
  <calcPr calcId="152511"/>
</workbook>
</file>

<file path=xl/calcChain.xml><?xml version="1.0" encoding="utf-8"?>
<calcChain xmlns="http://schemas.openxmlformats.org/spreadsheetml/2006/main">
  <c r="E48" i="41" l="1"/>
  <c r="E43" i="41"/>
  <c r="E35" i="41"/>
  <c r="H40" i="41"/>
  <c r="H49" i="41"/>
  <c r="B245" i="23" l="1"/>
  <c r="B184" i="23"/>
  <c r="B123" i="23"/>
  <c r="N26" i="10" l="1"/>
  <c r="L61" i="28" l="1"/>
  <c r="J61" i="28"/>
  <c r="H61" i="28"/>
  <c r="F61" i="28"/>
  <c r="H115" i="17" l="1"/>
  <c r="F70" i="41" l="1"/>
  <c r="D70" i="58"/>
  <c r="D130" i="58"/>
  <c r="H98" i="17" l="1"/>
  <c r="F42" i="40" l="1"/>
  <c r="L3" i="42" l="1"/>
  <c r="F191" i="40" l="1"/>
  <c r="F198" i="40"/>
  <c r="F60" i="40"/>
  <c r="C644" i="75" l="1"/>
  <c r="C566" i="75"/>
  <c r="C565" i="75"/>
  <c r="C564" i="75"/>
  <c r="C563" i="75"/>
  <c r="C558" i="75"/>
  <c r="C557" i="75"/>
  <c r="C522" i="75"/>
  <c r="C510" i="75"/>
  <c r="C503" i="75"/>
  <c r="C502" i="75"/>
  <c r="C501" i="75"/>
  <c r="C500" i="75"/>
  <c r="C499" i="75"/>
  <c r="C504" i="75" s="1"/>
  <c r="C443" i="75"/>
  <c r="C414" i="75"/>
  <c r="C385" i="75"/>
  <c r="C384" i="75"/>
  <c r="C383" i="75"/>
  <c r="C382" i="75"/>
  <c r="C380" i="75"/>
  <c r="C378" i="75"/>
  <c r="C377" i="75"/>
  <c r="C376" i="75"/>
  <c r="C396" i="75" s="1"/>
  <c r="C375" i="75"/>
  <c r="C379" i="75" s="1"/>
  <c r="C386" i="75" s="1"/>
  <c r="C370" i="75"/>
  <c r="C369" i="75"/>
  <c r="C368" i="75"/>
  <c r="C367" i="75"/>
  <c r="C365" i="75"/>
  <c r="C533" i="75" s="1"/>
  <c r="C363" i="75"/>
  <c r="C362" i="75"/>
  <c r="C401" i="75" s="1"/>
  <c r="C361" i="75"/>
  <c r="C360" i="75"/>
  <c r="C391" i="75" s="1"/>
  <c r="C354" i="75"/>
  <c r="C353" i="75"/>
  <c r="C352" i="75"/>
  <c r="C351" i="75"/>
  <c r="C349" i="75"/>
  <c r="C347" i="75"/>
  <c r="C346" i="75"/>
  <c r="C402" i="75" s="1"/>
  <c r="C345" i="75"/>
  <c r="C397" i="75" s="1"/>
  <c r="C344" i="75"/>
  <c r="C390" i="75" s="1"/>
  <c r="C323" i="75"/>
  <c r="C322" i="75"/>
  <c r="C321" i="75"/>
  <c r="C320" i="75"/>
  <c r="C313" i="75"/>
  <c r="C312" i="75"/>
  <c r="C311" i="75"/>
  <c r="C310" i="75"/>
  <c r="C309" i="75"/>
  <c r="C306" i="75"/>
  <c r="C305" i="75"/>
  <c r="C304" i="75"/>
  <c r="C299" i="75"/>
  <c r="C297" i="75"/>
  <c r="C254" i="75"/>
  <c r="C253" i="75"/>
  <c r="C255" i="75" s="1"/>
  <c r="C252" i="75"/>
  <c r="C245" i="75"/>
  <c r="C237" i="75"/>
  <c r="C232" i="75"/>
  <c r="C227" i="75"/>
  <c r="C222" i="75"/>
  <c r="C220" i="75"/>
  <c r="C198" i="75"/>
  <c r="C197" i="75"/>
  <c r="C194" i="75"/>
  <c r="C193" i="75"/>
  <c r="C176" i="75"/>
  <c r="C175" i="75"/>
  <c r="C518" i="75" s="1"/>
  <c r="C174" i="75"/>
  <c r="C517" i="75" s="1"/>
  <c r="C173" i="75"/>
  <c r="C172" i="75"/>
  <c r="C171" i="75"/>
  <c r="C526" i="75" s="1"/>
  <c r="C170" i="75"/>
  <c r="C525" i="75" s="1"/>
  <c r="C169" i="75"/>
  <c r="C524" i="75" s="1"/>
  <c r="C168" i="75"/>
  <c r="C523" i="75" s="1"/>
  <c r="C167" i="75"/>
  <c r="C166" i="75"/>
  <c r="C165" i="75"/>
  <c r="C164" i="75"/>
  <c r="C162" i="75"/>
  <c r="C147" i="75"/>
  <c r="C139" i="75"/>
  <c r="C134" i="75"/>
  <c r="C131" i="75"/>
  <c r="C126" i="75"/>
  <c r="C123" i="75"/>
  <c r="C122" i="75"/>
  <c r="C121" i="75"/>
  <c r="C114" i="75"/>
  <c r="C110" i="75"/>
  <c r="C109" i="75"/>
  <c r="C108" i="75"/>
  <c r="C107" i="75"/>
  <c r="C106" i="75"/>
  <c r="C100" i="75"/>
  <c r="C97" i="75"/>
  <c r="C96" i="75"/>
  <c r="C93" i="75"/>
  <c r="C92" i="75"/>
  <c r="C75" i="75"/>
  <c r="C74" i="75"/>
  <c r="C72" i="75"/>
  <c r="C70" i="75"/>
  <c r="C69" i="75"/>
  <c r="C62" i="75"/>
  <c r="C58" i="75"/>
  <c r="C52" i="75"/>
  <c r="C49" i="75"/>
  <c r="C48" i="75"/>
  <c r="C47" i="75"/>
  <c r="C46" i="75"/>
  <c r="C41" i="75"/>
  <c r="C36" i="75"/>
  <c r="C35" i="75"/>
  <c r="C34" i="75"/>
  <c r="C22" i="75"/>
  <c r="C16" i="75"/>
  <c r="A8" i="75"/>
  <c r="A7" i="75"/>
  <c r="G71" i="74"/>
  <c r="A71" i="74"/>
  <c r="G3" i="74"/>
  <c r="F3" i="74"/>
  <c r="A2" i="74"/>
  <c r="F38" i="71"/>
  <c r="E38" i="71"/>
  <c r="D38" i="71"/>
  <c r="F30" i="71"/>
  <c r="E30" i="71"/>
  <c r="D30" i="71"/>
  <c r="F25" i="71"/>
  <c r="E25" i="71"/>
  <c r="E31" i="71" s="1"/>
  <c r="D25" i="71"/>
  <c r="F3" i="71"/>
  <c r="E3" i="71"/>
  <c r="A2" i="71"/>
  <c r="Q68" i="70"/>
  <c r="P68" i="70"/>
  <c r="J68" i="70"/>
  <c r="G68" i="70"/>
  <c r="F68" i="70"/>
  <c r="A68" i="70"/>
  <c r="Q60" i="70"/>
  <c r="P60" i="70"/>
  <c r="L60" i="70"/>
  <c r="K60" i="70"/>
  <c r="Q3" i="70"/>
  <c r="P3" i="70"/>
  <c r="G3" i="70"/>
  <c r="F3" i="70"/>
  <c r="J2" i="70"/>
  <c r="A2" i="70"/>
  <c r="Q61" i="69"/>
  <c r="P61" i="69"/>
  <c r="O61" i="69"/>
  <c r="N61" i="69"/>
  <c r="H61" i="69"/>
  <c r="G61" i="69"/>
  <c r="F61" i="69"/>
  <c r="D61" i="69"/>
  <c r="R60" i="69"/>
  <c r="R59" i="69"/>
  <c r="R58" i="69"/>
  <c r="R57" i="69"/>
  <c r="R56" i="69"/>
  <c r="R55" i="69"/>
  <c r="R54" i="69"/>
  <c r="R53" i="69"/>
  <c r="R52" i="69"/>
  <c r="R51" i="69"/>
  <c r="R50" i="69"/>
  <c r="R49" i="69"/>
  <c r="R48" i="69"/>
  <c r="R47" i="69"/>
  <c r="R46" i="69"/>
  <c r="R45" i="69"/>
  <c r="R44" i="69"/>
  <c r="R43" i="69"/>
  <c r="R42" i="69"/>
  <c r="R41" i="69"/>
  <c r="R40" i="69"/>
  <c r="R39" i="69"/>
  <c r="R38" i="69"/>
  <c r="R37" i="69"/>
  <c r="R36" i="69"/>
  <c r="R35" i="69"/>
  <c r="R34" i="69"/>
  <c r="R33" i="69"/>
  <c r="R32" i="69"/>
  <c r="R31" i="69"/>
  <c r="R30" i="69"/>
  <c r="R29" i="69"/>
  <c r="R28" i="69"/>
  <c r="R27" i="69"/>
  <c r="R26" i="69"/>
  <c r="R25" i="69"/>
  <c r="R24" i="69"/>
  <c r="R23" i="69"/>
  <c r="R22" i="69"/>
  <c r="R21" i="69"/>
  <c r="R20" i="69"/>
  <c r="R19" i="69"/>
  <c r="R18" i="69"/>
  <c r="R61" i="69" s="1"/>
  <c r="R3" i="69"/>
  <c r="P3" i="69"/>
  <c r="H3" i="69"/>
  <c r="G3" i="69"/>
  <c r="J2" i="69"/>
  <c r="A2" i="69"/>
  <c r="Q129" i="68"/>
  <c r="P129" i="68"/>
  <c r="O129" i="68"/>
  <c r="M129" i="68"/>
  <c r="L129" i="68"/>
  <c r="I129" i="68"/>
  <c r="H129" i="68"/>
  <c r="G129" i="68"/>
  <c r="R128" i="68"/>
  <c r="N128" i="68"/>
  <c r="R127" i="68"/>
  <c r="N127" i="68"/>
  <c r="R126" i="68"/>
  <c r="N126" i="68"/>
  <c r="R125" i="68"/>
  <c r="N125" i="68"/>
  <c r="R124" i="68"/>
  <c r="N124" i="68"/>
  <c r="R123" i="68"/>
  <c r="N123" i="68"/>
  <c r="R122" i="68"/>
  <c r="N122" i="68"/>
  <c r="R121" i="68"/>
  <c r="N121" i="68"/>
  <c r="R120" i="68"/>
  <c r="N120" i="68"/>
  <c r="R119" i="68"/>
  <c r="N119" i="68"/>
  <c r="R118" i="68"/>
  <c r="N118" i="68"/>
  <c r="R117" i="68"/>
  <c r="N117" i="68"/>
  <c r="R116" i="68"/>
  <c r="N116" i="68"/>
  <c r="R115" i="68"/>
  <c r="N115" i="68"/>
  <c r="R114" i="68"/>
  <c r="N114" i="68"/>
  <c r="R113" i="68"/>
  <c r="N113" i="68"/>
  <c r="R112" i="68"/>
  <c r="N112" i="68"/>
  <c r="R111" i="68"/>
  <c r="N111" i="68"/>
  <c r="R110" i="68"/>
  <c r="N110" i="68"/>
  <c r="R109" i="68"/>
  <c r="N109" i="68"/>
  <c r="R108" i="68"/>
  <c r="N108" i="68"/>
  <c r="R107" i="68"/>
  <c r="N107" i="68"/>
  <c r="R106" i="68"/>
  <c r="N106" i="68"/>
  <c r="R105" i="68"/>
  <c r="N105" i="68"/>
  <c r="R104" i="68"/>
  <c r="N104" i="68"/>
  <c r="R103" i="68"/>
  <c r="N103" i="68"/>
  <c r="R102" i="68"/>
  <c r="N102" i="68"/>
  <c r="R101" i="68"/>
  <c r="N101" i="68"/>
  <c r="R100" i="68"/>
  <c r="N100" i="68"/>
  <c r="R99" i="68"/>
  <c r="N99" i="68"/>
  <c r="R98" i="68"/>
  <c r="N98" i="68"/>
  <c r="R97" i="68"/>
  <c r="N97" i="68"/>
  <c r="R96" i="68"/>
  <c r="N96" i="68"/>
  <c r="R95" i="68"/>
  <c r="N95" i="68"/>
  <c r="R94" i="68"/>
  <c r="N94" i="68"/>
  <c r="R93" i="68"/>
  <c r="N93" i="68"/>
  <c r="R92" i="68"/>
  <c r="N92" i="68"/>
  <c r="R91" i="68"/>
  <c r="N91" i="68"/>
  <c r="R90" i="68"/>
  <c r="N90" i="68"/>
  <c r="R89" i="68"/>
  <c r="N89" i="68"/>
  <c r="R88" i="68"/>
  <c r="N88" i="68"/>
  <c r="R87" i="68"/>
  <c r="N87" i="68"/>
  <c r="R86" i="68"/>
  <c r="N86" i="68"/>
  <c r="R85" i="68"/>
  <c r="N85" i="68"/>
  <c r="R84" i="68"/>
  <c r="N84" i="68"/>
  <c r="R83" i="68"/>
  <c r="N83" i="68"/>
  <c r="R82" i="68"/>
  <c r="N82" i="68"/>
  <c r="R81" i="68"/>
  <c r="N81" i="68"/>
  <c r="R80" i="68"/>
  <c r="N80" i="68"/>
  <c r="R79" i="68"/>
  <c r="N79" i="68"/>
  <c r="R78" i="68"/>
  <c r="N78" i="68"/>
  <c r="R77" i="68"/>
  <c r="R129" i="68" s="1"/>
  <c r="N77" i="68"/>
  <c r="N129" i="68" s="1"/>
  <c r="R69" i="68"/>
  <c r="Q69" i="68"/>
  <c r="K69" i="68"/>
  <c r="H69" i="68"/>
  <c r="G69" i="68"/>
  <c r="A69" i="68"/>
  <c r="Q62" i="68"/>
  <c r="P62" i="68"/>
  <c r="O62" i="68"/>
  <c r="M62" i="68"/>
  <c r="L62" i="68"/>
  <c r="I62" i="68"/>
  <c r="H62" i="68"/>
  <c r="G62" i="68"/>
  <c r="R61" i="68"/>
  <c r="N61" i="68"/>
  <c r="R60" i="68"/>
  <c r="N60" i="68"/>
  <c r="R59" i="68"/>
  <c r="N59" i="68"/>
  <c r="R58" i="68"/>
  <c r="N58" i="68"/>
  <c r="R57" i="68"/>
  <c r="N57" i="68"/>
  <c r="R56" i="68"/>
  <c r="N56" i="68"/>
  <c r="R55" i="68"/>
  <c r="N55" i="68"/>
  <c r="R54" i="68"/>
  <c r="N54" i="68"/>
  <c r="R53" i="68"/>
  <c r="N53" i="68"/>
  <c r="R52" i="68"/>
  <c r="N52" i="68"/>
  <c r="R51" i="68"/>
  <c r="N51" i="68"/>
  <c r="R50" i="68"/>
  <c r="N50" i="68"/>
  <c r="R49" i="68"/>
  <c r="N49" i="68"/>
  <c r="R48" i="68"/>
  <c r="N48" i="68"/>
  <c r="R47" i="68"/>
  <c r="N47" i="68"/>
  <c r="R46" i="68"/>
  <c r="N46" i="68"/>
  <c r="R45" i="68"/>
  <c r="N45" i="68"/>
  <c r="R44" i="68"/>
  <c r="N44" i="68"/>
  <c r="R43" i="68"/>
  <c r="N43" i="68"/>
  <c r="R42" i="68"/>
  <c r="N42" i="68"/>
  <c r="R41" i="68"/>
  <c r="N41" i="68"/>
  <c r="R40" i="68"/>
  <c r="N40" i="68"/>
  <c r="R39" i="68"/>
  <c r="N39" i="68"/>
  <c r="R38" i="68"/>
  <c r="N38" i="68"/>
  <c r="R37" i="68"/>
  <c r="N37" i="68"/>
  <c r="R36" i="68"/>
  <c r="N36" i="68"/>
  <c r="R35" i="68"/>
  <c r="N35" i="68"/>
  <c r="R34" i="68"/>
  <c r="N34" i="68"/>
  <c r="R33" i="68"/>
  <c r="N33" i="68"/>
  <c r="R32" i="68"/>
  <c r="N32" i="68"/>
  <c r="R31" i="68"/>
  <c r="N31" i="68"/>
  <c r="R30" i="68"/>
  <c r="N30" i="68"/>
  <c r="R29" i="68"/>
  <c r="N29" i="68"/>
  <c r="R28" i="68"/>
  <c r="N28" i="68"/>
  <c r="R27" i="68"/>
  <c r="R62" i="68" s="1"/>
  <c r="N27" i="68"/>
  <c r="N62" i="68" s="1"/>
  <c r="R3" i="68"/>
  <c r="Q3" i="68"/>
  <c r="I3" i="68"/>
  <c r="H3" i="68"/>
  <c r="K2" i="68"/>
  <c r="A2" i="68"/>
  <c r="J60" i="88"/>
  <c r="I60" i="88"/>
  <c r="H60" i="88"/>
  <c r="G60" i="88"/>
  <c r="F60" i="88"/>
  <c r="E60" i="88"/>
  <c r="D60" i="88"/>
  <c r="C60" i="88"/>
  <c r="T60" i="87"/>
  <c r="S60" i="87"/>
  <c r="R60" i="87"/>
  <c r="P60" i="87"/>
  <c r="O60" i="87"/>
  <c r="N60" i="87"/>
  <c r="M60" i="87"/>
  <c r="L60" i="87"/>
  <c r="K60" i="87"/>
  <c r="J60" i="87"/>
  <c r="I60" i="87"/>
  <c r="H60" i="87"/>
  <c r="G60" i="87"/>
  <c r="F60" i="87"/>
  <c r="E60" i="87"/>
  <c r="D60" i="87"/>
  <c r="C60" i="87"/>
  <c r="O70" i="67"/>
  <c r="N70" i="67"/>
  <c r="J70" i="67"/>
  <c r="H70" i="67"/>
  <c r="G70" i="67"/>
  <c r="A70" i="67"/>
  <c r="O3" i="67"/>
  <c r="N3" i="67"/>
  <c r="H3" i="67"/>
  <c r="G3" i="67"/>
  <c r="J2" i="67"/>
  <c r="A2" i="67"/>
  <c r="M3" i="66"/>
  <c r="L3" i="66"/>
  <c r="F3" i="66"/>
  <c r="E3" i="66"/>
  <c r="H2" i="66"/>
  <c r="A2" i="66"/>
  <c r="L123" i="65"/>
  <c r="J123" i="65"/>
  <c r="H123" i="65"/>
  <c r="E123" i="65"/>
  <c r="C123" i="65"/>
  <c r="L109" i="65"/>
  <c r="J109" i="65"/>
  <c r="H109" i="65"/>
  <c r="E109" i="65"/>
  <c r="C109" i="65"/>
  <c r="M73" i="65"/>
  <c r="L73" i="65"/>
  <c r="H73" i="65"/>
  <c r="F73" i="65"/>
  <c r="E73" i="65"/>
  <c r="A73" i="65"/>
  <c r="L52" i="65"/>
  <c r="J52" i="65"/>
  <c r="H52" i="65"/>
  <c r="E52" i="65"/>
  <c r="C52" i="65"/>
  <c r="L38" i="65"/>
  <c r="J38" i="65"/>
  <c r="H38" i="65"/>
  <c r="E38" i="65"/>
  <c r="C38" i="65"/>
  <c r="M3" i="65"/>
  <c r="L3" i="65"/>
  <c r="F3" i="65"/>
  <c r="E3" i="65"/>
  <c r="H2" i="65"/>
  <c r="A2" i="65"/>
  <c r="P118" i="64"/>
  <c r="M118" i="64"/>
  <c r="J118" i="64"/>
  <c r="G118" i="64"/>
  <c r="D118" i="64"/>
  <c r="P101" i="64"/>
  <c r="M101" i="64"/>
  <c r="J101" i="64"/>
  <c r="G101" i="64"/>
  <c r="D101" i="64"/>
  <c r="P75" i="64"/>
  <c r="N75" i="64"/>
  <c r="I75" i="64"/>
  <c r="G75" i="64"/>
  <c r="E75" i="64"/>
  <c r="A75" i="64"/>
  <c r="P55" i="64"/>
  <c r="M55" i="64"/>
  <c r="J55" i="64"/>
  <c r="G55" i="64"/>
  <c r="D55" i="64"/>
  <c r="P38" i="64"/>
  <c r="M38" i="64"/>
  <c r="J38" i="64"/>
  <c r="G38" i="64"/>
  <c r="D38" i="64"/>
  <c r="P3" i="64"/>
  <c r="N3" i="64"/>
  <c r="G3" i="64"/>
  <c r="E3" i="64"/>
  <c r="I2" i="64"/>
  <c r="A2" i="64"/>
  <c r="D63" i="63"/>
  <c r="C63" i="63"/>
  <c r="D31" i="63"/>
  <c r="D26" i="63"/>
  <c r="H24" i="63"/>
  <c r="D20" i="63"/>
  <c r="D34" i="63" s="1"/>
  <c r="H3" i="63"/>
  <c r="G3" i="63"/>
  <c r="A2" i="63"/>
  <c r="K40" i="85"/>
  <c r="G40" i="85"/>
  <c r="K38" i="85"/>
  <c r="J38" i="85"/>
  <c r="H38" i="85"/>
  <c r="G38" i="85"/>
  <c r="F38" i="85"/>
  <c r="C38" i="85"/>
  <c r="K34" i="85"/>
  <c r="J34" i="85"/>
  <c r="H34" i="85"/>
  <c r="G34" i="85"/>
  <c r="F34" i="85"/>
  <c r="C34" i="85"/>
  <c r="K30" i="85"/>
  <c r="J30" i="85"/>
  <c r="H30" i="85"/>
  <c r="G30" i="85"/>
  <c r="F30" i="85"/>
  <c r="C30" i="85"/>
  <c r="K26" i="85"/>
  <c r="J26" i="85"/>
  <c r="J40" i="85" s="1"/>
  <c r="H26" i="85"/>
  <c r="G26" i="85"/>
  <c r="F26" i="85"/>
  <c r="F40" i="85" s="1"/>
  <c r="C26" i="85"/>
  <c r="C40" i="85" s="1"/>
  <c r="J39" i="84"/>
  <c r="K37" i="84"/>
  <c r="J37" i="84"/>
  <c r="H37" i="84"/>
  <c r="G37" i="84"/>
  <c r="F37" i="84"/>
  <c r="C37" i="84"/>
  <c r="K33" i="84"/>
  <c r="J33" i="84"/>
  <c r="H33" i="84"/>
  <c r="G33" i="84"/>
  <c r="F33" i="84"/>
  <c r="C33" i="84"/>
  <c r="K29" i="84"/>
  <c r="J29" i="84"/>
  <c r="H29" i="84"/>
  <c r="G29" i="84"/>
  <c r="F29" i="84"/>
  <c r="C29" i="84"/>
  <c r="K25" i="84"/>
  <c r="K39" i="84" s="1"/>
  <c r="J25" i="84"/>
  <c r="H25" i="84"/>
  <c r="G25" i="84"/>
  <c r="G39" i="84" s="1"/>
  <c r="F25" i="84"/>
  <c r="F39" i="84" s="1"/>
  <c r="C25" i="84"/>
  <c r="C39" i="84" s="1"/>
  <c r="G40" i="83"/>
  <c r="F40" i="83"/>
  <c r="E40" i="83"/>
  <c r="D40" i="83"/>
  <c r="C40" i="83"/>
  <c r="F64" i="82"/>
  <c r="E64" i="82"/>
  <c r="D64" i="82"/>
  <c r="C64" i="82"/>
  <c r="E89" i="62"/>
  <c r="E82" i="62"/>
  <c r="E96" i="62" s="1"/>
  <c r="G69" i="62"/>
  <c r="F69" i="62"/>
  <c r="A68" i="62"/>
  <c r="F42" i="62"/>
  <c r="F40" i="62"/>
  <c r="E40" i="62"/>
  <c r="D40" i="62"/>
  <c r="C40" i="62"/>
  <c r="G38" i="62"/>
  <c r="G37" i="62"/>
  <c r="G36" i="62"/>
  <c r="G35" i="62"/>
  <c r="G34" i="62"/>
  <c r="G33" i="62"/>
  <c r="G32" i="62"/>
  <c r="G31" i="62"/>
  <c r="G30" i="62"/>
  <c r="G29" i="62"/>
  <c r="G40" i="62" s="1"/>
  <c r="F24" i="62"/>
  <c r="E24" i="62"/>
  <c r="E42" i="62" s="1"/>
  <c r="D24" i="62"/>
  <c r="D42" i="62" s="1"/>
  <c r="C24" i="62"/>
  <c r="C42" i="62" s="1"/>
  <c r="G22" i="62"/>
  <c r="G21" i="62"/>
  <c r="G24" i="62" s="1"/>
  <c r="G3" i="62"/>
  <c r="F3" i="62"/>
  <c r="A2" i="62"/>
  <c r="E125" i="61"/>
  <c r="D125" i="61"/>
  <c r="F106" i="61"/>
  <c r="F105" i="61"/>
  <c r="F125" i="61" s="1"/>
  <c r="E103" i="61"/>
  <c r="D103" i="61"/>
  <c r="F102" i="61"/>
  <c r="F101" i="61"/>
  <c r="F100" i="61"/>
  <c r="F103" i="61" s="1"/>
  <c r="E98" i="61"/>
  <c r="D98" i="61"/>
  <c r="F97" i="61"/>
  <c r="F96" i="61"/>
  <c r="F95" i="61"/>
  <c r="F98" i="61" s="1"/>
  <c r="E92" i="61"/>
  <c r="E126" i="61" s="1"/>
  <c r="F91" i="61"/>
  <c r="F90" i="61"/>
  <c r="D88" i="61"/>
  <c r="D87" i="61"/>
  <c r="D86" i="61"/>
  <c r="D85" i="61"/>
  <c r="D84" i="61"/>
  <c r="D83" i="61"/>
  <c r="D82" i="61"/>
  <c r="D80" i="61"/>
  <c r="D79" i="61"/>
  <c r="D77" i="61"/>
  <c r="F69" i="61"/>
  <c r="E69" i="61"/>
  <c r="A68" i="61"/>
  <c r="D64" i="61"/>
  <c r="D55" i="61"/>
  <c r="D42" i="61"/>
  <c r="D32" i="61"/>
  <c r="D25" i="61"/>
  <c r="F3" i="61"/>
  <c r="E3" i="61"/>
  <c r="A2" i="61"/>
  <c r="K192" i="60"/>
  <c r="H192" i="60"/>
  <c r="G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J192" i="60" s="1"/>
  <c r="K132" i="60"/>
  <c r="J132" i="60"/>
  <c r="F132" i="60"/>
  <c r="E132" i="60"/>
  <c r="D132" i="60"/>
  <c r="A132" i="60"/>
  <c r="K129" i="60"/>
  <c r="H129" i="60"/>
  <c r="G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129" i="60" s="1"/>
  <c r="K69" i="60"/>
  <c r="J69" i="60"/>
  <c r="F69" i="60"/>
  <c r="E69" i="60"/>
  <c r="D69" i="60"/>
  <c r="A69" i="60"/>
  <c r="K64" i="60"/>
  <c r="H64" i="60"/>
  <c r="G64" i="60"/>
  <c r="J63" i="60"/>
  <c r="J30" i="60"/>
  <c r="J29" i="60"/>
  <c r="K3" i="60"/>
  <c r="J3" i="60"/>
  <c r="E3" i="60"/>
  <c r="D3" i="60"/>
  <c r="F2" i="60"/>
  <c r="A2" i="60"/>
  <c r="G64" i="59"/>
  <c r="M63" i="59"/>
  <c r="L63" i="59"/>
  <c r="J63" i="59"/>
  <c r="I63" i="59"/>
  <c r="F63" i="59"/>
  <c r="E63" i="59"/>
  <c r="D63" i="59"/>
  <c r="C63" i="59"/>
  <c r="M3" i="59"/>
  <c r="L3" i="59"/>
  <c r="F3" i="59"/>
  <c r="E3" i="59"/>
  <c r="G2" i="59"/>
  <c r="A2" i="59"/>
  <c r="A188" i="58"/>
  <c r="E165" i="58"/>
  <c r="E170" i="58" s="1"/>
  <c r="E161" i="58"/>
  <c r="E150" i="58"/>
  <c r="E142" i="58"/>
  <c r="E130" i="58"/>
  <c r="A130" i="58"/>
  <c r="A128" i="58"/>
  <c r="E127" i="58"/>
  <c r="E90" i="58"/>
  <c r="E82" i="58"/>
  <c r="E70" i="58"/>
  <c r="A70" i="58"/>
  <c r="E64" i="58"/>
  <c r="E33" i="58"/>
  <c r="E3" i="58"/>
  <c r="D3" i="58"/>
  <c r="A2" i="58"/>
  <c r="G3" i="57"/>
  <c r="F3" i="57"/>
  <c r="A2" i="57"/>
  <c r="G43" i="56"/>
  <c r="F43" i="56"/>
  <c r="E43" i="56"/>
  <c r="D43" i="56"/>
  <c r="H42" i="56"/>
  <c r="H41" i="56"/>
  <c r="H40" i="56"/>
  <c r="H39" i="56"/>
  <c r="H38" i="56"/>
  <c r="H37" i="56"/>
  <c r="H36" i="56"/>
  <c r="H35" i="56"/>
  <c r="H34" i="56"/>
  <c r="H33" i="56"/>
  <c r="H43" i="56" s="1"/>
  <c r="H32" i="56"/>
  <c r="H3" i="56"/>
  <c r="G3" i="56"/>
  <c r="A2" i="56"/>
  <c r="A124" i="55"/>
  <c r="F69" i="55"/>
  <c r="E69" i="55"/>
  <c r="A69" i="55"/>
  <c r="F60" i="55"/>
  <c r="F51" i="55"/>
  <c r="F34" i="55"/>
  <c r="A18" i="55"/>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A17" i="55"/>
  <c r="F3" i="55"/>
  <c r="E3" i="55"/>
  <c r="A2" i="55"/>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I125" i="54" s="1"/>
  <c r="H66" i="54"/>
  <c r="G66" i="54"/>
  <c r="A66" i="54"/>
  <c r="H53" i="54"/>
  <c r="G53" i="54"/>
  <c r="F53" i="54"/>
  <c r="E53" i="54"/>
  <c r="D53" i="54"/>
  <c r="I52" i="54"/>
  <c r="I51" i="54"/>
  <c r="I50" i="54"/>
  <c r="I49" i="54"/>
  <c r="I48" i="54"/>
  <c r="I47" i="54"/>
  <c r="I46" i="54"/>
  <c r="I45" i="54"/>
  <c r="I44" i="54"/>
  <c r="I43" i="54"/>
  <c r="I42" i="54"/>
  <c r="I41" i="54"/>
  <c r="I40" i="54"/>
  <c r="I39" i="54"/>
  <c r="I38" i="54"/>
  <c r="I53" i="54" s="1"/>
  <c r="H3" i="54"/>
  <c r="G3" i="54"/>
  <c r="A2" i="54"/>
  <c r="F59" i="81"/>
  <c r="E59"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214" i="53" s="1"/>
  <c r="R141" i="53"/>
  <c r="Q141" i="53"/>
  <c r="N141" i="53"/>
  <c r="L141" i="53"/>
  <c r="J141" i="53"/>
  <c r="F141" i="53"/>
  <c r="E141" i="53"/>
  <c r="D141" i="53"/>
  <c r="A141" i="53"/>
  <c r="Q137" i="53"/>
  <c r="P137" i="53"/>
  <c r="O137" i="53"/>
  <c r="L137" i="53"/>
  <c r="K137" i="53"/>
  <c r="J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137" i="53" s="1"/>
  <c r="R64" i="53"/>
  <c r="Q64" i="53"/>
  <c r="N64" i="53"/>
  <c r="L64" i="53"/>
  <c r="J64" i="53"/>
  <c r="F64" i="53"/>
  <c r="E64" i="53"/>
  <c r="D64" i="53"/>
  <c r="A64" i="53"/>
  <c r="Q47" i="53"/>
  <c r="P47" i="53"/>
  <c r="N47" i="53"/>
  <c r="L47" i="53"/>
  <c r="K47" i="53"/>
  <c r="J47" i="53"/>
  <c r="R46" i="53"/>
  <c r="R45" i="53"/>
  <c r="R44" i="53"/>
  <c r="R43" i="53"/>
  <c r="R42" i="53"/>
  <c r="R41" i="53"/>
  <c r="R40" i="53"/>
  <c r="R39" i="53"/>
  <c r="R38" i="53"/>
  <c r="R37" i="53"/>
  <c r="R36" i="53"/>
  <c r="R35" i="53"/>
  <c r="R34" i="53"/>
  <c r="R33" i="53"/>
  <c r="R32" i="53"/>
  <c r="R31" i="53"/>
  <c r="R47" i="53" s="1"/>
  <c r="R3" i="53"/>
  <c r="Q3" i="53"/>
  <c r="L3" i="53"/>
  <c r="J3" i="53"/>
  <c r="E3" i="53"/>
  <c r="D3" i="53"/>
  <c r="N2" i="53"/>
  <c r="F2"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246" i="52" s="1"/>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83" i="52" s="1"/>
  <c r="P134" i="52"/>
  <c r="P124" i="52"/>
  <c r="O124" i="52"/>
  <c r="I124" i="52"/>
  <c r="G124" i="52"/>
  <c r="E124" i="52"/>
  <c r="A124" i="52"/>
  <c r="O120" i="52"/>
  <c r="N120" i="52"/>
  <c r="M120" i="52"/>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120" i="52" s="1"/>
  <c r="P71" i="52"/>
  <c r="P61" i="52"/>
  <c r="O61" i="52"/>
  <c r="I61" i="52"/>
  <c r="G61" i="52"/>
  <c r="E61" i="52"/>
  <c r="A61" i="52"/>
  <c r="O55" i="52"/>
  <c r="N55" i="52"/>
  <c r="M55" i="52"/>
  <c r="L55" i="52"/>
  <c r="K55" i="52"/>
  <c r="J55" i="52"/>
  <c r="P54" i="52"/>
  <c r="P53" i="52"/>
  <c r="P52" i="52"/>
  <c r="P51" i="52"/>
  <c r="P50" i="52"/>
  <c r="P49" i="52"/>
  <c r="P48" i="52"/>
  <c r="P47" i="52"/>
  <c r="P46" i="52"/>
  <c r="P45" i="52"/>
  <c r="P44" i="52"/>
  <c r="P43" i="52"/>
  <c r="P55" i="52" s="1"/>
  <c r="P42" i="52"/>
  <c r="P3" i="52"/>
  <c r="O3" i="52"/>
  <c r="G3" i="52"/>
  <c r="E3" i="52"/>
  <c r="I2" i="52"/>
  <c r="A2" i="52"/>
  <c r="Q76" i="51"/>
  <c r="P76" i="51"/>
  <c r="C415" i="75" s="1"/>
  <c r="L73" i="51"/>
  <c r="G73" i="51"/>
  <c r="L72" i="51"/>
  <c r="K72" i="51"/>
  <c r="G71" i="51"/>
  <c r="G72" i="51" s="1"/>
  <c r="G70" i="51"/>
  <c r="Q69" i="51"/>
  <c r="P69" i="51"/>
  <c r="Q62" i="51"/>
  <c r="P62" i="51"/>
  <c r="L59" i="51"/>
  <c r="K59" i="51"/>
  <c r="K73" i="51" s="1"/>
  <c r="C411" i="75" s="1"/>
  <c r="F58" i="51"/>
  <c r="E58" i="51"/>
  <c r="G56" i="51"/>
  <c r="G57" i="51" s="1"/>
  <c r="G58" i="51" s="1"/>
  <c r="G59" i="51" s="1"/>
  <c r="G60" i="51" s="1"/>
  <c r="G61" i="51" s="1"/>
  <c r="G62" i="51" s="1"/>
  <c r="G55" i="51"/>
  <c r="Q53" i="51"/>
  <c r="P53" i="51"/>
  <c r="F48" i="51"/>
  <c r="E48" i="51"/>
  <c r="V44" i="51"/>
  <c r="C636" i="75" s="1"/>
  <c r="F41" i="51"/>
  <c r="F49" i="51" s="1"/>
  <c r="E41" i="51"/>
  <c r="E49" i="51" s="1"/>
  <c r="C406" i="75" s="1"/>
  <c r="Q40" i="51"/>
  <c r="Q54" i="51" s="1"/>
  <c r="P40" i="51"/>
  <c r="P54" i="51" s="1"/>
  <c r="C413" i="75" s="1"/>
  <c r="K39" i="51"/>
  <c r="C409" i="75" s="1"/>
  <c r="G39" i="51"/>
  <c r="G40" i="51" s="1"/>
  <c r="G41" i="51" s="1"/>
  <c r="G42" i="51" s="1"/>
  <c r="G43" i="51" s="1"/>
  <c r="G38" i="51"/>
  <c r="L33" i="51"/>
  <c r="G33" i="51"/>
  <c r="G34" i="51" s="1"/>
  <c r="G35" i="51" s="1"/>
  <c r="L32" i="51"/>
  <c r="K32" i="51"/>
  <c r="G32" i="51"/>
  <c r="E29" i="51"/>
  <c r="F28" i="51"/>
  <c r="E28" i="51"/>
  <c r="P26" i="51"/>
  <c r="C412" i="75" s="1"/>
  <c r="Q25" i="51"/>
  <c r="P25" i="51"/>
  <c r="L25" i="51"/>
  <c r="K25" i="51"/>
  <c r="K33" i="51" s="1"/>
  <c r="C408" i="75" s="1"/>
  <c r="G25" i="51"/>
  <c r="G26" i="51" s="1"/>
  <c r="G27" i="51" s="1"/>
  <c r="G28" i="51" s="1"/>
  <c r="G29" i="51" s="1"/>
  <c r="F21" i="51"/>
  <c r="F29" i="51" s="1"/>
  <c r="E21" i="51"/>
  <c r="W19" i="51"/>
  <c r="W22" i="51" s="1"/>
  <c r="V19" i="51"/>
  <c r="V22" i="51" s="1"/>
  <c r="C416" i="75" s="1"/>
  <c r="Q18" i="51"/>
  <c r="Q26" i="51" s="1"/>
  <c r="P18" i="51"/>
  <c r="L16" i="51"/>
  <c r="L15" i="51"/>
  <c r="K15" i="51"/>
  <c r="K16" i="51" s="1"/>
  <c r="C407" i="75" s="1"/>
  <c r="G10" i="51"/>
  <c r="G11" i="51" s="1"/>
  <c r="G12" i="51" s="1"/>
  <c r="G13" i="51" s="1"/>
  <c r="G14" i="51" s="1"/>
  <c r="G15" i="51" s="1"/>
  <c r="G16" i="51" s="1"/>
  <c r="G17" i="51" s="1"/>
  <c r="G18" i="51" s="1"/>
  <c r="G19" i="51" s="1"/>
  <c r="G20" i="51" s="1"/>
  <c r="G21" i="51" s="1"/>
  <c r="G9" i="51"/>
  <c r="W3" i="51"/>
  <c r="V3" i="51"/>
  <c r="Q3" i="51"/>
  <c r="P3" i="51"/>
  <c r="L3" i="51"/>
  <c r="K3" i="51"/>
  <c r="F3" i="51"/>
  <c r="E3" i="51"/>
  <c r="R2" i="51"/>
  <c r="M2" i="51"/>
  <c r="G2" i="51"/>
  <c r="A2" i="51"/>
  <c r="M121" i="50"/>
  <c r="K121" i="50"/>
  <c r="J121" i="50"/>
  <c r="I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N94" i="50"/>
  <c r="N93" i="50"/>
  <c r="N92" i="50"/>
  <c r="N91" i="50"/>
  <c r="N90" i="50"/>
  <c r="N89" i="50"/>
  <c r="N88" i="50"/>
  <c r="N87" i="50"/>
  <c r="N86" i="50"/>
  <c r="N85" i="50"/>
  <c r="N84" i="50"/>
  <c r="N83" i="50"/>
  <c r="N82" i="50"/>
  <c r="N81" i="50"/>
  <c r="N80" i="50"/>
  <c r="N79" i="50"/>
  <c r="N78" i="50"/>
  <c r="N77" i="50"/>
  <c r="N76" i="50"/>
  <c r="N75" i="50"/>
  <c r="N74" i="50"/>
  <c r="N73" i="50"/>
  <c r="N72" i="50"/>
  <c r="N71" i="50"/>
  <c r="N121" i="50" s="1"/>
  <c r="N63" i="50"/>
  <c r="L63" i="50"/>
  <c r="I63" i="50"/>
  <c r="G63" i="50"/>
  <c r="F63" i="50"/>
  <c r="A63" i="50"/>
  <c r="I56" i="50"/>
  <c r="M54" i="50"/>
  <c r="K54" i="50"/>
  <c r="J54" i="50"/>
  <c r="I54" i="50"/>
  <c r="N53" i="50"/>
  <c r="N52" i="50"/>
  <c r="N51" i="50"/>
  <c r="N50" i="50"/>
  <c r="N49" i="50"/>
  <c r="N48" i="50"/>
  <c r="N47" i="50"/>
  <c r="N46" i="50"/>
  <c r="N45" i="50"/>
  <c r="N44" i="50"/>
  <c r="N43" i="50"/>
  <c r="N42" i="50"/>
  <c r="N54" i="50" s="1"/>
  <c r="N41" i="50"/>
  <c r="N3" i="50"/>
  <c r="L3" i="50"/>
  <c r="G3" i="50"/>
  <c r="F3" i="50"/>
  <c r="I2" i="50"/>
  <c r="A2" i="50"/>
  <c r="G134" i="49"/>
  <c r="E134" i="49"/>
  <c r="D134" i="49"/>
  <c r="C134" i="49"/>
  <c r="F134" i="49" s="1"/>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G121" i="49"/>
  <c r="F121" i="49"/>
  <c r="A121" i="49"/>
  <c r="A122" i="49" s="1"/>
  <c r="A123" i="49" s="1"/>
  <c r="A124" i="49" s="1"/>
  <c r="A125" i="49" s="1"/>
  <c r="A126" i="49" s="1"/>
  <c r="A127" i="49" s="1"/>
  <c r="A128" i="49" s="1"/>
  <c r="A129" i="49" s="1"/>
  <c r="A130" i="49" s="1"/>
  <c r="A131" i="49" s="1"/>
  <c r="A132" i="49" s="1"/>
  <c r="A133" i="49" s="1"/>
  <c r="A134" i="49" s="1"/>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A84" i="49"/>
  <c r="A85" i="49" s="1"/>
  <c r="A86" i="49" s="1"/>
  <c r="A87" i="49" s="1"/>
  <c r="A88" i="49" s="1"/>
  <c r="A89" i="49" s="1"/>
  <c r="A90" i="49" s="1"/>
  <c r="A91" i="49" s="1"/>
  <c r="A92" i="49" s="1"/>
  <c r="A93" i="49" s="1"/>
  <c r="A94" i="49" s="1"/>
  <c r="A95" i="49" s="1"/>
  <c r="A96" i="49" s="1"/>
  <c r="A97" i="49" s="1"/>
  <c r="A98" i="49" s="1"/>
  <c r="A99" i="49" s="1"/>
  <c r="A100" i="49" s="1"/>
  <c r="A101" i="49" s="1"/>
  <c r="A102" i="49" s="1"/>
  <c r="A103" i="49" s="1"/>
  <c r="G83" i="49"/>
  <c r="F83" i="49"/>
  <c r="G82" i="49"/>
  <c r="F82" i="49"/>
  <c r="A82" i="49"/>
  <c r="A83" i="49" s="1"/>
  <c r="G81" i="49"/>
  <c r="F81" i="49"/>
  <c r="A81" i="49"/>
  <c r="G80" i="49"/>
  <c r="F80" i="49"/>
  <c r="E64" i="49"/>
  <c r="C64" i="49"/>
  <c r="G63" i="49"/>
  <c r="F63" i="49"/>
  <c r="F62" i="49"/>
  <c r="E62" i="49"/>
  <c r="D62" i="49"/>
  <c r="C62" i="49"/>
  <c r="G61" i="49"/>
  <c r="F61" i="49"/>
  <c r="G60" i="49"/>
  <c r="F60" i="49"/>
  <c r="G59" i="49"/>
  <c r="F59" i="49"/>
  <c r="G58" i="49"/>
  <c r="F58" i="49"/>
  <c r="G57" i="49"/>
  <c r="F57" i="49"/>
  <c r="G56" i="49"/>
  <c r="F56" i="49"/>
  <c r="G55" i="49"/>
  <c r="F55" i="49"/>
  <c r="G54" i="49"/>
  <c r="F54" i="49"/>
  <c r="G53" i="49"/>
  <c r="F53" i="49"/>
  <c r="G52" i="49"/>
  <c r="F52" i="49"/>
  <c r="G51" i="49"/>
  <c r="F51" i="49"/>
  <c r="G50" i="49"/>
  <c r="F50" i="49"/>
  <c r="G49" i="49"/>
  <c r="F49" i="49"/>
  <c r="G48" i="49"/>
  <c r="F48" i="49"/>
  <c r="G47" i="49"/>
  <c r="F47" i="49"/>
  <c r="G46" i="49"/>
  <c r="F46" i="49"/>
  <c r="G45" i="49"/>
  <c r="F45" i="49"/>
  <c r="G44" i="49"/>
  <c r="F44" i="49"/>
  <c r="G43" i="49"/>
  <c r="F43" i="49"/>
  <c r="G42" i="49"/>
  <c r="F42" i="49"/>
  <c r="G41" i="49"/>
  <c r="F41" i="49"/>
  <c r="G40" i="49"/>
  <c r="F40" i="49"/>
  <c r="G39" i="49"/>
  <c r="F39" i="49"/>
  <c r="G38" i="49"/>
  <c r="F38" i="49"/>
  <c r="G37" i="49"/>
  <c r="F37" i="49"/>
  <c r="G36" i="49"/>
  <c r="F36" i="49"/>
  <c r="G35" i="49"/>
  <c r="F35" i="49"/>
  <c r="G34" i="49"/>
  <c r="F34" i="49"/>
  <c r="G33" i="49"/>
  <c r="F33" i="49"/>
  <c r="G32" i="49"/>
  <c r="F32" i="49"/>
  <c r="G31" i="49"/>
  <c r="F31" i="49"/>
  <c r="G30" i="49"/>
  <c r="F30" i="49"/>
  <c r="G29" i="49"/>
  <c r="F29" i="49"/>
  <c r="G28" i="49"/>
  <c r="F28" i="49"/>
  <c r="G27" i="49"/>
  <c r="F27" i="49"/>
  <c r="G26" i="49"/>
  <c r="F26" i="49"/>
  <c r="G25" i="49"/>
  <c r="F25" i="49"/>
  <c r="G24" i="49"/>
  <c r="F24" i="49"/>
  <c r="A24" i="49"/>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23" i="49"/>
  <c r="F23" i="49"/>
  <c r="A23" i="49"/>
  <c r="G22" i="49"/>
  <c r="F22" i="49"/>
  <c r="G3" i="49"/>
  <c r="F3" i="49"/>
  <c r="G58" i="80"/>
  <c r="F58" i="80"/>
  <c r="E58" i="80"/>
  <c r="D58" i="80"/>
  <c r="C58" i="80"/>
  <c r="G4" i="80"/>
  <c r="E4" i="80"/>
  <c r="I55" i="48"/>
  <c r="H55" i="48"/>
  <c r="G55" i="48"/>
  <c r="F55" i="48"/>
  <c r="E55" i="48"/>
  <c r="E59" i="48" s="1"/>
  <c r="D55" i="48"/>
  <c r="D59" i="48" s="1"/>
  <c r="C355" i="75" s="1"/>
  <c r="I32" i="48"/>
  <c r="I34" i="48" s="1"/>
  <c r="I36" i="48" s="1"/>
  <c r="H32" i="48"/>
  <c r="H34" i="48" s="1"/>
  <c r="H36" i="48" s="1"/>
  <c r="G32" i="48"/>
  <c r="G34" i="48" s="1"/>
  <c r="G36" i="48" s="1"/>
  <c r="F32" i="48"/>
  <c r="F34" i="48" s="1"/>
  <c r="F36" i="48" s="1"/>
  <c r="E32" i="48"/>
  <c r="E34" i="48" s="1"/>
  <c r="E36" i="48" s="1"/>
  <c r="E60" i="48" s="1"/>
  <c r="D32" i="48"/>
  <c r="D34" i="48" s="1"/>
  <c r="D36" i="48" s="1"/>
  <c r="D60" i="48" s="1"/>
  <c r="G130" i="47"/>
  <c r="F130" i="47"/>
  <c r="F58" i="47" s="1"/>
  <c r="F63" i="47" s="1"/>
  <c r="E130" i="47"/>
  <c r="E58" i="47" s="1"/>
  <c r="C130" i="47"/>
  <c r="C58" i="47" s="1"/>
  <c r="C63" i="47" s="1"/>
  <c r="G71" i="47"/>
  <c r="A71" i="47"/>
  <c r="G58" i="47"/>
  <c r="G63" i="47" s="1"/>
  <c r="E55" i="47"/>
  <c r="G3" i="47"/>
  <c r="F3" i="47"/>
  <c r="A2" i="47"/>
  <c r="M186" i="46"/>
  <c r="M185" i="46"/>
  <c r="M184" i="46"/>
  <c r="M183" i="46"/>
  <c r="M182" i="46"/>
  <c r="M181" i="46"/>
  <c r="M180" i="46"/>
  <c r="M187" i="46" s="1"/>
  <c r="M179" i="46"/>
  <c r="M178" i="46"/>
  <c r="M177" i="46"/>
  <c r="M176" i="46"/>
  <c r="M175" i="46"/>
  <c r="M174" i="46"/>
  <c r="M173" i="46"/>
  <c r="M172" i="46"/>
  <c r="M171" i="46"/>
  <c r="M170" i="46"/>
  <c r="M169" i="46"/>
  <c r="M168" i="46"/>
  <c r="M167" i="46"/>
  <c r="M166" i="46"/>
  <c r="M165" i="46"/>
  <c r="M164" i="46"/>
  <c r="M163" i="46"/>
  <c r="M162" i="46"/>
  <c r="M161" i="46"/>
  <c r="M160" i="46"/>
  <c r="M159" i="46"/>
  <c r="M158" i="46"/>
  <c r="M157" i="46"/>
  <c r="M156" i="46"/>
  <c r="M155" i="46"/>
  <c r="M154" i="46"/>
  <c r="M153" i="46"/>
  <c r="M152" i="46"/>
  <c r="M151" i="46"/>
  <c r="M150" i="46"/>
  <c r="M149" i="46"/>
  <c r="M148" i="46"/>
  <c r="M147" i="46"/>
  <c r="M146" i="46"/>
  <c r="M145" i="46"/>
  <c r="M144" i="46"/>
  <c r="M143" i="46"/>
  <c r="M142" i="46"/>
  <c r="M141" i="46"/>
  <c r="M140" i="46"/>
  <c r="M139" i="46"/>
  <c r="M138" i="46"/>
  <c r="M128" i="46"/>
  <c r="G128" i="46"/>
  <c r="F128" i="46"/>
  <c r="E128" i="46"/>
  <c r="A128" i="46"/>
  <c r="L125" i="46"/>
  <c r="J125" i="46"/>
  <c r="H125" i="46"/>
  <c r="G125" i="46"/>
  <c r="F125" i="46"/>
  <c r="E125" i="46"/>
  <c r="D125" i="46"/>
  <c r="M124" i="46"/>
  <c r="M123" i="46"/>
  <c r="M122" i="46"/>
  <c r="M121" i="46"/>
  <c r="M120" i="46"/>
  <c r="M119" i="46"/>
  <c r="M118" i="46"/>
  <c r="M125" i="46" s="1"/>
  <c r="L116" i="46"/>
  <c r="J116" i="46"/>
  <c r="H116" i="46"/>
  <c r="G116" i="46"/>
  <c r="F116" i="46"/>
  <c r="E116" i="46"/>
  <c r="D116" i="46"/>
  <c r="M115" i="46"/>
  <c r="M114" i="46"/>
  <c r="M113" i="46"/>
  <c r="M112" i="46"/>
  <c r="M111" i="46"/>
  <c r="M110" i="46"/>
  <c r="M109" i="46"/>
  <c r="M108" i="46"/>
  <c r="M107" i="46"/>
  <c r="M106" i="46"/>
  <c r="M105" i="46"/>
  <c r="M104" i="46"/>
  <c r="M103" i="46"/>
  <c r="M102" i="46"/>
  <c r="M101" i="46"/>
  <c r="M100" i="46"/>
  <c r="M99" i="46"/>
  <c r="L97" i="46"/>
  <c r="J97" i="46"/>
  <c r="H97" i="46"/>
  <c r="G97" i="46"/>
  <c r="F97" i="46"/>
  <c r="E97" i="46"/>
  <c r="D97" i="46"/>
  <c r="M96" i="46"/>
  <c r="M95" i="46"/>
  <c r="M94" i="46"/>
  <c r="M93" i="46"/>
  <c r="M92" i="46"/>
  <c r="M91" i="46"/>
  <c r="M90" i="46"/>
  <c r="M89" i="46"/>
  <c r="M88" i="46"/>
  <c r="M87" i="46"/>
  <c r="M86" i="46"/>
  <c r="M85" i="46"/>
  <c r="M84" i="46"/>
  <c r="M83" i="46"/>
  <c r="M82" i="46"/>
  <c r="M81" i="46"/>
  <c r="M80" i="46"/>
  <c r="M79" i="46"/>
  <c r="M78" i="46"/>
  <c r="M77" i="46"/>
  <c r="M76" i="46"/>
  <c r="M97" i="46" s="1"/>
  <c r="M66" i="46"/>
  <c r="G66" i="46"/>
  <c r="F66" i="46"/>
  <c r="E66" i="46"/>
  <c r="A66" i="46"/>
  <c r="M38" i="46"/>
  <c r="M37" i="46"/>
  <c r="M36" i="46"/>
  <c r="G33" i="46"/>
  <c r="M32" i="46"/>
  <c r="L31" i="46"/>
  <c r="J31" i="46"/>
  <c r="H31" i="46"/>
  <c r="G31" i="46"/>
  <c r="F31" i="46"/>
  <c r="E31" i="46"/>
  <c r="D31" i="46"/>
  <c r="M30" i="46"/>
  <c r="M29" i="46"/>
  <c r="M28" i="46"/>
  <c r="M27" i="46"/>
  <c r="M26" i="46"/>
  <c r="M25" i="46"/>
  <c r="L23" i="46"/>
  <c r="L33" i="46" s="1"/>
  <c r="J23" i="46"/>
  <c r="J33" i="46" s="1"/>
  <c r="H23" i="46"/>
  <c r="H33" i="46" s="1"/>
  <c r="G23" i="46"/>
  <c r="F23" i="46"/>
  <c r="F33" i="46" s="1"/>
  <c r="E23" i="46"/>
  <c r="D23" i="46"/>
  <c r="D33" i="46" s="1"/>
  <c r="M22" i="46"/>
  <c r="M21" i="46"/>
  <c r="M20" i="46"/>
  <c r="M19" i="46"/>
  <c r="M18" i="46"/>
  <c r="M17" i="46"/>
  <c r="M23" i="46" s="1"/>
  <c r="M3" i="46"/>
  <c r="K3" i="46"/>
  <c r="F3" i="46"/>
  <c r="E3" i="46"/>
  <c r="G2" i="46"/>
  <c r="A2" i="46"/>
  <c r="M64" i="45"/>
  <c r="G64" i="45"/>
  <c r="F64" i="45"/>
  <c r="A64" i="45"/>
  <c r="M31" i="45"/>
  <c r="M30" i="45"/>
  <c r="M29" i="45"/>
  <c r="J26" i="45"/>
  <c r="G26" i="45"/>
  <c r="E26" i="45"/>
  <c r="M25" i="45"/>
  <c r="M24" i="45"/>
  <c r="M23" i="45"/>
  <c r="L22" i="45"/>
  <c r="L26" i="45" s="1"/>
  <c r="J22" i="45"/>
  <c r="H22" i="45"/>
  <c r="H26" i="45" s="1"/>
  <c r="G22" i="45"/>
  <c r="F22" i="45"/>
  <c r="F26" i="45" s="1"/>
  <c r="E22" i="45"/>
  <c r="D22" i="45"/>
  <c r="D26" i="45" s="1"/>
  <c r="M21" i="45"/>
  <c r="M20" i="45"/>
  <c r="M19" i="45"/>
  <c r="M22" i="45" s="1"/>
  <c r="M26" i="45" s="1"/>
  <c r="M3" i="45"/>
  <c r="K3" i="45"/>
  <c r="F3" i="45"/>
  <c r="E3" i="45"/>
  <c r="G2" i="45"/>
  <c r="A2" i="45"/>
  <c r="L73" i="44"/>
  <c r="J73" i="44"/>
  <c r="F73" i="44"/>
  <c r="E73" i="44"/>
  <c r="D73" i="44"/>
  <c r="A73" i="44"/>
  <c r="L34" i="44"/>
  <c r="L33" i="44"/>
  <c r="L32" i="44"/>
  <c r="L28" i="44"/>
  <c r="K27" i="44"/>
  <c r="I27" i="44"/>
  <c r="G27" i="44"/>
  <c r="F27" i="44"/>
  <c r="E27" i="44"/>
  <c r="D27" i="44"/>
  <c r="C27" i="44"/>
  <c r="L26" i="44"/>
  <c r="L25" i="44"/>
  <c r="L24" i="44"/>
  <c r="L23" i="44"/>
  <c r="L22" i="44"/>
  <c r="L27" i="44" s="1"/>
  <c r="K20" i="44"/>
  <c r="K29" i="44" s="1"/>
  <c r="I20" i="44"/>
  <c r="I29" i="44" s="1"/>
  <c r="G20" i="44"/>
  <c r="G29" i="44" s="1"/>
  <c r="F20" i="44"/>
  <c r="F29" i="44" s="1"/>
  <c r="E20" i="44"/>
  <c r="E29" i="44" s="1"/>
  <c r="D20" i="44"/>
  <c r="D29" i="44" s="1"/>
  <c r="C20" i="44"/>
  <c r="C29" i="44" s="1"/>
  <c r="L19" i="44"/>
  <c r="L18" i="44"/>
  <c r="L17" i="44"/>
  <c r="L16" i="44"/>
  <c r="L15" i="44"/>
  <c r="L20" i="44" s="1"/>
  <c r="L29" i="44" s="1"/>
  <c r="L3" i="44"/>
  <c r="J3" i="44"/>
  <c r="E3" i="44"/>
  <c r="D3" i="44"/>
  <c r="F2" i="44"/>
  <c r="A2" i="44"/>
  <c r="F119" i="43"/>
  <c r="E119" i="43"/>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119" i="43" s="1"/>
  <c r="G73" i="43"/>
  <c r="G65" i="43"/>
  <c r="F65" i="43"/>
  <c r="A65" i="43"/>
  <c r="F59" i="43"/>
  <c r="E59" i="43"/>
  <c r="G16" i="43"/>
  <c r="G15" i="43"/>
  <c r="G14" i="43"/>
  <c r="F13" i="43"/>
  <c r="C13" i="43"/>
  <c r="C59" i="43" s="1"/>
  <c r="G3" i="43"/>
  <c r="F3" i="43"/>
  <c r="A2" i="43"/>
  <c r="I132" i="42"/>
  <c r="H129" i="42"/>
  <c r="G129" i="42"/>
  <c r="E129" i="42"/>
  <c r="C129" i="42"/>
  <c r="I128" i="42"/>
  <c r="I127" i="42"/>
  <c r="I126" i="42"/>
  <c r="I125" i="42"/>
  <c r="I124" i="42"/>
  <c r="I123" i="42"/>
  <c r="I122" i="42"/>
  <c r="I121" i="42"/>
  <c r="I129" i="42" s="1"/>
  <c r="I120" i="42"/>
  <c r="H118" i="42"/>
  <c r="G118" i="42"/>
  <c r="E118" i="42"/>
  <c r="C118" i="42"/>
  <c r="I118" i="42" s="1"/>
  <c r="I117" i="42"/>
  <c r="I116" i="42"/>
  <c r="I115" i="42"/>
  <c r="I114" i="42"/>
  <c r="I113" i="42"/>
  <c r="I112" i="42"/>
  <c r="I111" i="42"/>
  <c r="I110" i="42"/>
  <c r="I109" i="42"/>
  <c r="I108" i="42"/>
  <c r="H106" i="42"/>
  <c r="H130" i="42" s="1"/>
  <c r="G106" i="42"/>
  <c r="E106" i="42"/>
  <c r="E130" i="42" s="1"/>
  <c r="C106" i="42"/>
  <c r="I106" i="42" s="1"/>
  <c r="I105" i="42"/>
  <c r="I104" i="42"/>
  <c r="I103" i="42"/>
  <c r="I102" i="42"/>
  <c r="I101" i="42"/>
  <c r="I100" i="42"/>
  <c r="I99" i="42"/>
  <c r="I98" i="42"/>
  <c r="I97" i="42"/>
  <c r="I96" i="42"/>
  <c r="H94" i="42"/>
  <c r="G94" i="42"/>
  <c r="E94" i="42"/>
  <c r="C94" i="42"/>
  <c r="I93" i="42"/>
  <c r="I92" i="42"/>
  <c r="I91" i="42"/>
  <c r="I90" i="42"/>
  <c r="I89" i="42"/>
  <c r="I88" i="42"/>
  <c r="I87" i="42"/>
  <c r="I86" i="42"/>
  <c r="I85" i="42"/>
  <c r="I84" i="42"/>
  <c r="M72" i="42"/>
  <c r="L72" i="42"/>
  <c r="H72" i="42"/>
  <c r="F72" i="42"/>
  <c r="I71" i="42"/>
  <c r="A71" i="42"/>
  <c r="I63" i="42"/>
  <c r="G61" i="42"/>
  <c r="H60" i="42"/>
  <c r="G60" i="42"/>
  <c r="E60" i="42"/>
  <c r="C60" i="42"/>
  <c r="I59" i="42"/>
  <c r="I58" i="42"/>
  <c r="I57" i="42"/>
  <c r="I56" i="42"/>
  <c r="I55" i="42"/>
  <c r="I54" i="42"/>
  <c r="I53" i="42"/>
  <c r="I52" i="42"/>
  <c r="I51" i="42"/>
  <c r="I60" i="42" s="1"/>
  <c r="H49" i="42"/>
  <c r="G49" i="42"/>
  <c r="E49" i="42"/>
  <c r="C49" i="42"/>
  <c r="I49" i="42" s="1"/>
  <c r="I48" i="42"/>
  <c r="I47" i="42"/>
  <c r="I46" i="42"/>
  <c r="I45" i="42"/>
  <c r="I44" i="42"/>
  <c r="I43" i="42"/>
  <c r="I42" i="42"/>
  <c r="I41" i="42"/>
  <c r="I40" i="42"/>
  <c r="I39" i="42"/>
  <c r="H37" i="42"/>
  <c r="G37" i="42"/>
  <c r="E37" i="42"/>
  <c r="C37" i="42"/>
  <c r="C61" i="42" s="1"/>
  <c r="I61" i="42" s="1"/>
  <c r="I36" i="42"/>
  <c r="I35" i="42"/>
  <c r="I34" i="42"/>
  <c r="I33" i="42"/>
  <c r="I32" i="42"/>
  <c r="I31" i="42"/>
  <c r="I30" i="42"/>
  <c r="I29" i="42"/>
  <c r="I28" i="42"/>
  <c r="I27" i="42"/>
  <c r="H25" i="42"/>
  <c r="H61" i="42" s="1"/>
  <c r="G25" i="42"/>
  <c r="E25" i="42"/>
  <c r="E61" i="42" s="1"/>
  <c r="C25" i="42"/>
  <c r="I24" i="42"/>
  <c r="I23" i="42"/>
  <c r="I22" i="42"/>
  <c r="I21" i="42"/>
  <c r="I20" i="42"/>
  <c r="I19" i="42"/>
  <c r="I18" i="42"/>
  <c r="I17" i="42"/>
  <c r="I16" i="42"/>
  <c r="I15" i="42"/>
  <c r="M3" i="42"/>
  <c r="H3" i="42"/>
  <c r="F3" i="42"/>
  <c r="I2" i="42"/>
  <c r="A2" i="42"/>
  <c r="A123" i="41"/>
  <c r="G106" i="41"/>
  <c r="F106" i="41"/>
  <c r="E106" i="41"/>
  <c r="D106" i="41"/>
  <c r="C106" i="41"/>
  <c r="G97" i="41"/>
  <c r="F97" i="41"/>
  <c r="E97" i="41"/>
  <c r="D97" i="41"/>
  <c r="D121" i="41" s="1"/>
  <c r="C97" i="41"/>
  <c r="G82" i="41"/>
  <c r="G121" i="41" s="1"/>
  <c r="F82" i="41"/>
  <c r="E82" i="41"/>
  <c r="E121" i="41" s="1"/>
  <c r="D82" i="41"/>
  <c r="C82" i="41"/>
  <c r="C121" i="41" s="1"/>
  <c r="E70" i="41"/>
  <c r="A69" i="41"/>
  <c r="H66" i="41"/>
  <c r="I64" i="41"/>
  <c r="M49" i="41"/>
  <c r="L49" i="41"/>
  <c r="K49" i="41"/>
  <c r="J49" i="41"/>
  <c r="I49" i="41"/>
  <c r="G49" i="41"/>
  <c r="F49" i="41"/>
  <c r="E49" i="41"/>
  <c r="D49" i="41"/>
  <c r="C49" i="41"/>
  <c r="M40" i="41"/>
  <c r="L40" i="41"/>
  <c r="K40" i="41"/>
  <c r="J40" i="41"/>
  <c r="I40" i="41"/>
  <c r="G40" i="41"/>
  <c r="F40" i="41"/>
  <c r="E40" i="41"/>
  <c r="D40" i="41"/>
  <c r="C40" i="41"/>
  <c r="M25" i="41"/>
  <c r="M64" i="41" s="1"/>
  <c r="L25" i="41"/>
  <c r="L64" i="41" s="1"/>
  <c r="K25" i="41"/>
  <c r="J25" i="41"/>
  <c r="J64" i="41" s="1"/>
  <c r="I25" i="41"/>
  <c r="H25" i="41"/>
  <c r="H64" i="41" s="1"/>
  <c r="G25" i="41"/>
  <c r="F25" i="41"/>
  <c r="F64" i="41" s="1"/>
  <c r="E25" i="41"/>
  <c r="D25" i="41"/>
  <c r="D64" i="41" s="1"/>
  <c r="C25" i="41"/>
  <c r="M2" i="41"/>
  <c r="L2" i="41"/>
  <c r="H2" i="41"/>
  <c r="G2" i="41"/>
  <c r="F2" i="41"/>
  <c r="A2" i="41"/>
  <c r="F172" i="40"/>
  <c r="A172" i="40"/>
  <c r="F161" i="40"/>
  <c r="F154" i="40"/>
  <c r="F131" i="40"/>
  <c r="F126" i="40"/>
  <c r="F118" i="40"/>
  <c r="A118" i="40"/>
  <c r="F113" i="40"/>
  <c r="F98" i="40"/>
  <c r="F111" i="40" s="1"/>
  <c r="F85" i="40"/>
  <c r="F70" i="40"/>
  <c r="A70" i="40"/>
  <c r="F46" i="40"/>
  <c r="F50" i="40" s="1"/>
  <c r="F53" i="40" s="1"/>
  <c r="F3" i="40"/>
  <c r="E3" i="40"/>
  <c r="E70" i="40" s="1"/>
  <c r="E118" i="40" s="1"/>
  <c r="E172" i="40" s="1"/>
  <c r="A2" i="40"/>
  <c r="F192" i="39"/>
  <c r="A192" i="39"/>
  <c r="K188" i="39"/>
  <c r="J188" i="39"/>
  <c r="E188" i="39"/>
  <c r="D188" i="39"/>
  <c r="K151" i="39"/>
  <c r="J151" i="39"/>
  <c r="E151" i="39"/>
  <c r="D151" i="39"/>
  <c r="F135" i="39"/>
  <c r="J133" i="39"/>
  <c r="I133" i="39"/>
  <c r="F133" i="39"/>
  <c r="E133" i="39"/>
  <c r="D133" i="39"/>
  <c r="A133" i="39"/>
  <c r="F131" i="39"/>
  <c r="A131" i="39"/>
  <c r="K127" i="39"/>
  <c r="J127" i="39"/>
  <c r="J61" i="39" s="1"/>
  <c r="E127" i="39"/>
  <c r="D127" i="39"/>
  <c r="D61" i="39" s="1"/>
  <c r="K90" i="39"/>
  <c r="J90" i="39"/>
  <c r="J60" i="39" s="1"/>
  <c r="E90" i="39"/>
  <c r="D90" i="39"/>
  <c r="D60" i="39" s="1"/>
  <c r="F74" i="39"/>
  <c r="J72" i="39"/>
  <c r="I72" i="39"/>
  <c r="F72" i="39"/>
  <c r="E72" i="39"/>
  <c r="D72" i="39"/>
  <c r="A72" i="39"/>
  <c r="F64" i="39"/>
  <c r="K61" i="39"/>
  <c r="E61" i="39"/>
  <c r="K60" i="39"/>
  <c r="E60" i="39"/>
  <c r="K57" i="39"/>
  <c r="J57" i="39"/>
  <c r="E57" i="39"/>
  <c r="D57" i="39"/>
  <c r="J49" i="39"/>
  <c r="J62" i="39" s="1"/>
  <c r="E49" i="39"/>
  <c r="D49" i="39"/>
  <c r="K37" i="39"/>
  <c r="K49" i="39" s="1"/>
  <c r="K62" i="39" s="1"/>
  <c r="K3" i="39"/>
  <c r="J3" i="39"/>
  <c r="E3" i="39"/>
  <c r="D3" i="39"/>
  <c r="F2" i="39"/>
  <c r="A2" i="39"/>
  <c r="E57" i="38"/>
  <c r="E3" i="38"/>
  <c r="D3" i="38"/>
  <c r="A2" i="38"/>
  <c r="F57" i="37"/>
  <c r="F44" i="37"/>
  <c r="F40" i="37"/>
  <c r="F31" i="37"/>
  <c r="F3" i="37"/>
  <c r="E3" i="37"/>
  <c r="A2" i="37"/>
  <c r="F64" i="35"/>
  <c r="L61" i="35"/>
  <c r="K61" i="35"/>
  <c r="J61" i="35"/>
  <c r="I61" i="35"/>
  <c r="H61" i="35"/>
  <c r="G61" i="35"/>
  <c r="C61" i="35"/>
  <c r="L40" i="35"/>
  <c r="K40" i="35"/>
  <c r="J40" i="35"/>
  <c r="I40" i="35"/>
  <c r="H40" i="35"/>
  <c r="G40" i="35"/>
  <c r="C632" i="75" s="1"/>
  <c r="C40" i="35"/>
  <c r="L3" i="35"/>
  <c r="J3" i="35"/>
  <c r="E3" i="35"/>
  <c r="D3" i="35"/>
  <c r="F2" i="35"/>
  <c r="A2" i="35"/>
  <c r="F87" i="34"/>
  <c r="E87" i="34"/>
  <c r="F70" i="34"/>
  <c r="E70" i="34"/>
  <c r="A70" i="34"/>
  <c r="F27" i="34"/>
  <c r="E27" i="34"/>
  <c r="F19" i="34"/>
  <c r="F29" i="34" s="1"/>
  <c r="E19" i="34"/>
  <c r="E29" i="34" s="1"/>
  <c r="A16" i="34"/>
  <c r="A17" i="34" s="1"/>
  <c r="A18" i="34" s="1"/>
  <c r="A19" i="34" s="1"/>
  <c r="A20" i="34" s="1"/>
  <c r="A21" i="34" s="1"/>
  <c r="A22" i="34" s="1"/>
  <c r="A23" i="34" s="1"/>
  <c r="A24" i="34" s="1"/>
  <c r="A25" i="34" s="1"/>
  <c r="A26" i="34" s="1"/>
  <c r="A27" i="34" s="1"/>
  <c r="A28" i="34" s="1"/>
  <c r="A29" i="34" s="1"/>
  <c r="A14" i="34"/>
  <c r="A15" i="34" s="1"/>
  <c r="A13" i="34"/>
  <c r="F3" i="34"/>
  <c r="E3" i="34"/>
  <c r="A2" i="34"/>
  <c r="F126" i="33"/>
  <c r="D126" i="33"/>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C60" i="33"/>
  <c r="C63" i="33" s="1"/>
  <c r="G19" i="33"/>
  <c r="G18" i="33"/>
  <c r="G17" i="33"/>
  <c r="G16" i="33"/>
  <c r="G15" i="33"/>
  <c r="G60" i="33" s="1"/>
  <c r="G63" i="33" s="1"/>
  <c r="G14" i="33"/>
  <c r="G3" i="33"/>
  <c r="F3" i="33"/>
  <c r="A2" i="33"/>
  <c r="G175" i="32"/>
  <c r="F175" i="32"/>
  <c r="D175" i="32"/>
  <c r="G124" i="32"/>
  <c r="F124" i="32"/>
  <c r="A124" i="32"/>
  <c r="G120" i="32"/>
  <c r="F120" i="32"/>
  <c r="D120" i="32"/>
  <c r="G69" i="32"/>
  <c r="F69" i="32"/>
  <c r="F71" i="47" s="1"/>
  <c r="A69" i="32"/>
  <c r="G62" i="32"/>
  <c r="F62" i="32"/>
  <c r="D62" i="32"/>
  <c r="C62" i="32"/>
  <c r="G3" i="32"/>
  <c r="F3" i="32"/>
  <c r="A2" i="32"/>
  <c r="F4" i="79"/>
  <c r="D4" i="79"/>
  <c r="G64" i="31"/>
  <c r="F64" i="31"/>
  <c r="D64" i="31"/>
  <c r="C64" i="31"/>
  <c r="G29" i="31"/>
  <c r="F29" i="31"/>
  <c r="D29" i="31"/>
  <c r="C29" i="31"/>
  <c r="G3" i="31"/>
  <c r="E3" i="31"/>
  <c r="A2" i="31"/>
  <c r="M70" i="30"/>
  <c r="L70" i="30"/>
  <c r="F70" i="30"/>
  <c r="E70" i="30"/>
  <c r="G69" i="30"/>
  <c r="A69" i="30"/>
  <c r="M3" i="30"/>
  <c r="L3" i="30"/>
  <c r="F3" i="30"/>
  <c r="E3" i="30"/>
  <c r="G2" i="30"/>
  <c r="A2" i="30"/>
  <c r="F3" i="29"/>
  <c r="E3" i="29"/>
  <c r="A2" i="29"/>
  <c r="L66" i="28"/>
  <c r="G66" i="28"/>
  <c r="F66" i="28"/>
  <c r="A66" i="28"/>
  <c r="K21" i="28"/>
  <c r="K61" i="28" s="1"/>
  <c r="L3" i="28"/>
  <c r="F3" i="28" s="1"/>
  <c r="K3" i="28"/>
  <c r="E3" i="28"/>
  <c r="G2" i="28"/>
  <c r="A2" i="28"/>
  <c r="G66" i="27"/>
  <c r="F66" i="27"/>
  <c r="A66" i="27"/>
  <c r="F61" i="27"/>
  <c r="E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61" i="27" s="1"/>
  <c r="F3" i="27"/>
  <c r="E3" i="27"/>
  <c r="A2" i="27"/>
  <c r="G62" i="26"/>
  <c r="F62" i="26"/>
  <c r="A62" i="26"/>
  <c r="H55" i="26"/>
  <c r="G55" i="26"/>
  <c r="F55" i="26"/>
  <c r="E55" i="26"/>
  <c r="E54" i="26"/>
  <c r="E53" i="26"/>
  <c r="E52" i="26"/>
  <c r="E51" i="26"/>
  <c r="E50" i="26"/>
  <c r="E49" i="26"/>
  <c r="E48" i="26"/>
  <c r="E47" i="26"/>
  <c r="E46" i="26"/>
  <c r="E40" i="26"/>
  <c r="H38" i="26"/>
  <c r="G38" i="26"/>
  <c r="F38" i="26"/>
  <c r="E38" i="26"/>
  <c r="E37" i="26"/>
  <c r="E36" i="26"/>
  <c r="E35" i="26"/>
  <c r="H32" i="26"/>
  <c r="H43" i="26" s="1"/>
  <c r="G32" i="26"/>
  <c r="G43" i="26" s="1"/>
  <c r="F32" i="26"/>
  <c r="F43" i="26" s="1"/>
  <c r="E43" i="26" s="1"/>
  <c r="E30" i="26"/>
  <c r="E29" i="26"/>
  <c r="E28" i="26"/>
  <c r="E27" i="26"/>
  <c r="E26" i="26"/>
  <c r="E25" i="26"/>
  <c r="E22" i="26"/>
  <c r="G3" i="26"/>
  <c r="F3" i="26"/>
  <c r="B2" i="26"/>
  <c r="G96" i="25"/>
  <c r="F96" i="25"/>
  <c r="A96" i="25"/>
  <c r="F79" i="25"/>
  <c r="E79" i="25"/>
  <c r="G3" i="25"/>
  <c r="F3" i="25"/>
  <c r="A2" i="25"/>
  <c r="F72" i="24"/>
  <c r="F59" i="24"/>
  <c r="D57" i="24"/>
  <c r="F40" i="24"/>
  <c r="F73" i="24" s="1"/>
  <c r="F3" i="24"/>
  <c r="E3" i="24"/>
  <c r="A2" i="24"/>
  <c r="G149" i="23"/>
  <c r="G147" i="23"/>
  <c r="G62" i="23"/>
  <c r="G123" i="23" s="1"/>
  <c r="G184" i="23" s="1"/>
  <c r="G245" i="23" s="1"/>
  <c r="F62" i="23"/>
  <c r="F123" i="23" s="1"/>
  <c r="F184" i="23" s="1"/>
  <c r="F245" i="23" s="1"/>
  <c r="G56" i="23"/>
  <c r="G45" i="23"/>
  <c r="G57" i="23" s="1"/>
  <c r="G33" i="23"/>
  <c r="G3" i="23"/>
  <c r="F3" i="23"/>
  <c r="B2" i="23"/>
  <c r="E61" i="22"/>
  <c r="E3" i="22"/>
  <c r="D3" i="22"/>
  <c r="A2" i="22"/>
  <c r="F59" i="21"/>
  <c r="F3" i="21"/>
  <c r="D3" i="21"/>
  <c r="A2" i="21"/>
  <c r="I142" i="20"/>
  <c r="I137" i="20"/>
  <c r="I136" i="20"/>
  <c r="H135" i="20"/>
  <c r="H138" i="20" s="1"/>
  <c r="G135" i="20"/>
  <c r="G138" i="20" s="1"/>
  <c r="F135" i="20"/>
  <c r="F138" i="20" s="1"/>
  <c r="E135" i="20"/>
  <c r="E138" i="20" s="1"/>
  <c r="D135" i="20"/>
  <c r="D138" i="20" s="1"/>
  <c r="I134" i="20"/>
  <c r="I133" i="20"/>
  <c r="I132" i="20"/>
  <c r="I131" i="20"/>
  <c r="I130" i="20"/>
  <c r="I129" i="20"/>
  <c r="I128" i="20"/>
  <c r="I127" i="20"/>
  <c r="I126" i="20"/>
  <c r="I135" i="20" s="1"/>
  <c r="I138" i="20" s="1"/>
  <c r="C556" i="75" s="1"/>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I114" i="20" s="1"/>
  <c r="C554" i="75" s="1"/>
  <c r="H97" i="20"/>
  <c r="G97" i="20"/>
  <c r="F97" i="20"/>
  <c r="E97" i="20"/>
  <c r="D97" i="20"/>
  <c r="I96" i="20"/>
  <c r="I95" i="20"/>
  <c r="I94" i="20"/>
  <c r="I93" i="20"/>
  <c r="I92" i="20"/>
  <c r="I91" i="20"/>
  <c r="I90" i="20"/>
  <c r="I89" i="20"/>
  <c r="I88" i="20"/>
  <c r="I87" i="20"/>
  <c r="I86" i="20"/>
  <c r="I97" i="20" s="1"/>
  <c r="C553" i="75" s="1"/>
  <c r="H83" i="20"/>
  <c r="G83" i="20"/>
  <c r="F83" i="20"/>
  <c r="E83" i="20"/>
  <c r="D83" i="20"/>
  <c r="I82" i="20"/>
  <c r="I81" i="20"/>
  <c r="I80" i="20"/>
  <c r="I75" i="20"/>
  <c r="H75" i="20"/>
  <c r="E75" i="20"/>
  <c r="D75" i="20"/>
  <c r="F74" i="20"/>
  <c r="A74" i="20"/>
  <c r="I68" i="20"/>
  <c r="I67" i="20"/>
  <c r="I66" i="20"/>
  <c r="I65" i="20"/>
  <c r="I64" i="20"/>
  <c r="I63" i="20"/>
  <c r="I83" i="20" s="1"/>
  <c r="C552" i="75" s="1"/>
  <c r="H61" i="20"/>
  <c r="G61" i="20"/>
  <c r="F61" i="20"/>
  <c r="E61" i="20"/>
  <c r="D61" i="20"/>
  <c r="I60" i="20"/>
  <c r="I59" i="20"/>
  <c r="I58" i="20"/>
  <c r="I57" i="20"/>
  <c r="I56" i="20"/>
  <c r="I55" i="20"/>
  <c r="I54" i="20"/>
  <c r="I53" i="20"/>
  <c r="I61" i="20" s="1"/>
  <c r="C551" i="75" s="1"/>
  <c r="H51" i="20"/>
  <c r="G51" i="20"/>
  <c r="F51" i="20"/>
  <c r="E51" i="20"/>
  <c r="D51" i="20"/>
  <c r="I50" i="20"/>
  <c r="I49" i="20"/>
  <c r="I48" i="20"/>
  <c r="I47" i="20"/>
  <c r="I46" i="20"/>
  <c r="I45" i="20"/>
  <c r="I44" i="20"/>
  <c r="I51" i="20" s="1"/>
  <c r="C550" i="75" s="1"/>
  <c r="H42" i="20"/>
  <c r="H84" i="20" s="1"/>
  <c r="H139" i="20" s="1"/>
  <c r="H143" i="20" s="1"/>
  <c r="G42" i="20"/>
  <c r="G84" i="20" s="1"/>
  <c r="G139" i="20" s="1"/>
  <c r="G143" i="20" s="1"/>
  <c r="F42" i="20"/>
  <c r="F84" i="20" s="1"/>
  <c r="F139" i="20" s="1"/>
  <c r="F143" i="20" s="1"/>
  <c r="E42" i="20"/>
  <c r="E84" i="20" s="1"/>
  <c r="E139" i="20" s="1"/>
  <c r="E143" i="20" s="1"/>
  <c r="D42" i="20"/>
  <c r="D84" i="20" s="1"/>
  <c r="D139" i="20" s="1"/>
  <c r="D143" i="20" s="1"/>
  <c r="I41" i="20"/>
  <c r="I40" i="20"/>
  <c r="I39" i="20"/>
  <c r="I38" i="20"/>
  <c r="I37" i="20"/>
  <c r="I36" i="20"/>
  <c r="I35" i="20"/>
  <c r="I42" i="20" s="1"/>
  <c r="I34" i="20"/>
  <c r="H31" i="20"/>
  <c r="G31" i="20"/>
  <c r="F31" i="20"/>
  <c r="E31" i="20"/>
  <c r="D31" i="20"/>
  <c r="I30" i="20"/>
  <c r="I29" i="20"/>
  <c r="I28" i="20"/>
  <c r="I31" i="20" s="1"/>
  <c r="C547" i="75" s="1"/>
  <c r="I3" i="20"/>
  <c r="H3" i="20"/>
  <c r="E3" i="20"/>
  <c r="D3" i="20"/>
  <c r="F2" i="20"/>
  <c r="A2" i="20"/>
  <c r="D38" i="19"/>
  <c r="H37" i="19"/>
  <c r="H36" i="19"/>
  <c r="H35" i="19"/>
  <c r="H38" i="19" s="1"/>
  <c r="H34" i="19"/>
  <c r="D29" i="19"/>
  <c r="H28" i="19"/>
  <c r="H27" i="19"/>
  <c r="H26" i="19"/>
  <c r="D25" i="19"/>
  <c r="H24" i="19"/>
  <c r="H25" i="19" s="1"/>
  <c r="H23" i="19"/>
  <c r="D21" i="19"/>
  <c r="H20" i="19"/>
  <c r="H19" i="19"/>
  <c r="H18" i="19"/>
  <c r="H17" i="19"/>
  <c r="H16" i="19"/>
  <c r="H21" i="19" s="1"/>
  <c r="I3" i="19"/>
  <c r="H3" i="19"/>
  <c r="E3" i="19"/>
  <c r="D3" i="19"/>
  <c r="F2" i="19"/>
  <c r="B2" i="19"/>
  <c r="D41" i="18"/>
  <c r="D40" i="18"/>
  <c r="J39" i="18"/>
  <c r="I39" i="18"/>
  <c r="H39" i="18"/>
  <c r="G39" i="18"/>
  <c r="F39" i="18"/>
  <c r="E39" i="18"/>
  <c r="D38" i="18"/>
  <c r="D37" i="18"/>
  <c r="D39" i="18" s="1"/>
  <c r="J35" i="18"/>
  <c r="I35" i="18"/>
  <c r="H35" i="18"/>
  <c r="G35" i="18"/>
  <c r="F35" i="18"/>
  <c r="E35" i="18"/>
  <c r="D34" i="18"/>
  <c r="D33" i="18"/>
  <c r="D35" i="18" s="1"/>
  <c r="J31" i="18"/>
  <c r="J42" i="18" s="1"/>
  <c r="J22" i="18" s="1"/>
  <c r="I31" i="18"/>
  <c r="I42" i="18" s="1"/>
  <c r="I22" i="18" s="1"/>
  <c r="H31" i="18"/>
  <c r="H42" i="18" s="1"/>
  <c r="H22" i="18" s="1"/>
  <c r="G31" i="18"/>
  <c r="G42" i="18" s="1"/>
  <c r="G22" i="18" s="1"/>
  <c r="E31" i="18"/>
  <c r="E42" i="18" s="1"/>
  <c r="D30" i="18"/>
  <c r="D29" i="18"/>
  <c r="D28" i="18"/>
  <c r="F27" i="18"/>
  <c r="F31" i="18" s="1"/>
  <c r="D27" i="18"/>
  <c r="D31" i="18" s="1"/>
  <c r="J21" i="18"/>
  <c r="J23" i="18" s="1"/>
  <c r="H21" i="18"/>
  <c r="F21" i="18"/>
  <c r="F23" i="18" s="1"/>
  <c r="D20" i="18"/>
  <c r="D19" i="18"/>
  <c r="D18" i="18"/>
  <c r="D17" i="18"/>
  <c r="J16" i="18"/>
  <c r="I16" i="18"/>
  <c r="I21" i="18" s="1"/>
  <c r="I23" i="18" s="1"/>
  <c r="H16" i="18"/>
  <c r="G16" i="18"/>
  <c r="G21" i="18" s="1"/>
  <c r="G23" i="18" s="1"/>
  <c r="F16" i="18"/>
  <c r="E16" i="18"/>
  <c r="E21" i="18" s="1"/>
  <c r="D15" i="18"/>
  <c r="D14" i="18"/>
  <c r="D13" i="18"/>
  <c r="D12" i="18"/>
  <c r="D11" i="18"/>
  <c r="D16" i="18" s="1"/>
  <c r="D21" i="18" s="1"/>
  <c r="J3" i="18"/>
  <c r="I3" i="18"/>
  <c r="E3" i="18"/>
  <c r="D3" i="18"/>
  <c r="F2" i="18"/>
  <c r="B2" i="18"/>
  <c r="K25" i="78"/>
  <c r="C26" i="78"/>
  <c r="K26" i="78" s="1"/>
  <c r="K24" i="78"/>
  <c r="K20" i="78"/>
  <c r="K18" i="78"/>
  <c r="K4" i="78"/>
  <c r="J4" i="78"/>
  <c r="G3" i="78"/>
  <c r="A3" i="78"/>
  <c r="G118" i="17"/>
  <c r="G117" i="17"/>
  <c r="G116" i="17"/>
  <c r="G115" i="17"/>
  <c r="G114" i="17"/>
  <c r="G113" i="17"/>
  <c r="G112" i="17"/>
  <c r="G111" i="17"/>
  <c r="G110" i="17"/>
  <c r="G109" i="17"/>
  <c r="G106" i="17"/>
  <c r="G105" i="17"/>
  <c r="G104" i="17"/>
  <c r="G103" i="17"/>
  <c r="G102" i="17"/>
  <c r="G101" i="17"/>
  <c r="G100" i="17"/>
  <c r="G99" i="17"/>
  <c r="G98" i="17"/>
  <c r="G97" i="17"/>
  <c r="H68" i="17"/>
  <c r="G68" i="17"/>
  <c r="B67" i="17"/>
  <c r="F54" i="17"/>
  <c r="F49" i="17"/>
  <c r="F42" i="17"/>
  <c r="H3" i="17"/>
  <c r="G3" i="17"/>
  <c r="B2" i="17"/>
  <c r="E68" i="16"/>
  <c r="D68" i="16"/>
  <c r="B67" i="16"/>
  <c r="E3" i="16"/>
  <c r="D3" i="16"/>
  <c r="B2" i="16"/>
  <c r="G82" i="15"/>
  <c r="G92" i="15" s="1"/>
  <c r="C274" i="75" s="1"/>
  <c r="G67" i="15"/>
  <c r="F67" i="15"/>
  <c r="B66" i="15"/>
  <c r="G58" i="15"/>
  <c r="C268" i="75" s="1"/>
  <c r="C624" i="75" s="1"/>
  <c r="C599" i="75" s="1"/>
  <c r="G51" i="15"/>
  <c r="C267" i="75" s="1"/>
  <c r="G44" i="15"/>
  <c r="C266" i="75" s="1"/>
  <c r="G37" i="15"/>
  <c r="G31" i="15"/>
  <c r="C269" i="75" s="1"/>
  <c r="G3" i="15"/>
  <c r="F3" i="15"/>
  <c r="B2" i="15"/>
  <c r="AD52" i="14"/>
  <c r="AD54" i="14" s="1"/>
  <c r="AC52" i="14"/>
  <c r="AC54" i="14" s="1"/>
  <c r="V47" i="14"/>
  <c r="V49" i="14" s="1"/>
  <c r="U47" i="14"/>
  <c r="U49" i="14" s="1"/>
  <c r="T47" i="14"/>
  <c r="T49" i="14" s="1"/>
  <c r="S47" i="14"/>
  <c r="S49" i="14" s="1"/>
  <c r="R47" i="14"/>
  <c r="R49" i="14" s="1"/>
  <c r="Q47" i="14"/>
  <c r="Q49" i="14" s="1"/>
  <c r="N47" i="14"/>
  <c r="N49" i="14" s="1"/>
  <c r="M47" i="14"/>
  <c r="M49" i="14" s="1"/>
  <c r="C207" i="75" s="1"/>
  <c r="J47" i="14"/>
  <c r="J49" i="14" s="1"/>
  <c r="I47" i="14"/>
  <c r="I49" i="14" s="1"/>
  <c r="H29" i="14"/>
  <c r="H28" i="14"/>
  <c r="AD3" i="14"/>
  <c r="AC3" i="14"/>
  <c r="V3" i="14"/>
  <c r="U3" i="14"/>
  <c r="N3" i="14"/>
  <c r="M3" i="14"/>
  <c r="H3" i="14"/>
  <c r="G3" i="14"/>
  <c r="X2" i="14"/>
  <c r="P2" i="14"/>
  <c r="I2" i="14"/>
  <c r="B2" i="14"/>
  <c r="H196" i="13"/>
  <c r="G196" i="13"/>
  <c r="B195" i="13"/>
  <c r="H133" i="13"/>
  <c r="G133" i="13"/>
  <c r="B132" i="13"/>
  <c r="H73" i="13"/>
  <c r="G73" i="13"/>
  <c r="B72" i="13"/>
  <c r="H16" i="13"/>
  <c r="G16" i="13"/>
  <c r="H3" i="13"/>
  <c r="G3" i="13"/>
  <c r="B2" i="13"/>
  <c r="A207" i="12"/>
  <c r="H159" i="12"/>
  <c r="G159" i="12"/>
  <c r="B158" i="12"/>
  <c r="A155" i="12"/>
  <c r="H108" i="12"/>
  <c r="G108" i="12"/>
  <c r="B107" i="12"/>
  <c r="A102" i="12"/>
  <c r="H55" i="12"/>
  <c r="G55" i="12"/>
  <c r="B54" i="12"/>
  <c r="H3" i="12"/>
  <c r="G3" i="12"/>
  <c r="B2" i="12"/>
  <c r="F120" i="11"/>
  <c r="E120" i="11"/>
  <c r="B120" i="11"/>
  <c r="F61" i="11"/>
  <c r="E61" i="11"/>
  <c r="B60" i="11"/>
  <c r="F3" i="11"/>
  <c r="E3" i="11"/>
  <c r="B2" i="11"/>
  <c r="N29" i="10"/>
  <c r="N25" i="10"/>
  <c r="N24" i="10"/>
  <c r="N23" i="10"/>
  <c r="N22" i="10"/>
  <c r="N21" i="10"/>
  <c r="N20" i="10"/>
  <c r="N19" i="10"/>
  <c r="O1" i="10"/>
  <c r="G1" i="10"/>
  <c r="F1" i="10"/>
  <c r="A1" i="10"/>
  <c r="F64" i="9"/>
  <c r="E64" i="9"/>
  <c r="B63" i="9"/>
  <c r="F3" i="9"/>
  <c r="E3" i="9"/>
  <c r="B2" i="9"/>
  <c r="H3" i="8"/>
  <c r="G3" i="8"/>
  <c r="B2" i="8"/>
  <c r="H3" i="7"/>
  <c r="G3" i="7"/>
  <c r="B2" i="7"/>
  <c r="E128" i="6"/>
  <c r="D128" i="6"/>
  <c r="B127" i="6"/>
  <c r="E64" i="6"/>
  <c r="D64" i="6"/>
  <c r="B63" i="6"/>
  <c r="E3" i="6"/>
  <c r="D3" i="6"/>
  <c r="B2" i="6"/>
  <c r="B19" i="3"/>
  <c r="B17" i="3"/>
  <c r="B13" i="3"/>
  <c r="A50" i="1"/>
  <c r="A46" i="1"/>
  <c r="B25" i="3" s="1"/>
  <c r="A6" i="1"/>
  <c r="A62" i="1" s="1"/>
  <c r="C17" i="75" l="1"/>
  <c r="C570" i="75"/>
  <c r="E22" i="18"/>
  <c r="C18" i="75" s="1"/>
  <c r="C549" i="75"/>
  <c r="I84" i="20"/>
  <c r="I139" i="20" s="1"/>
  <c r="I143" i="20" s="1"/>
  <c r="H23" i="18"/>
  <c r="C559" i="75"/>
  <c r="H29" i="19"/>
  <c r="C561" i="75"/>
  <c r="C568" i="75" s="1"/>
  <c r="C572" i="75" s="1"/>
  <c r="A52" i="1"/>
  <c r="A56" i="1"/>
  <c r="A60" i="1"/>
  <c r="A64" i="1"/>
  <c r="F42" i="18"/>
  <c r="E32" i="26"/>
  <c r="G126" i="33"/>
  <c r="F63" i="37"/>
  <c r="E62" i="39"/>
  <c r="C64" i="41"/>
  <c r="G64" i="41"/>
  <c r="A54" i="1"/>
  <c r="A58" i="1"/>
  <c r="D42" i="18"/>
  <c r="D22" i="18" s="1"/>
  <c r="D23" i="18" s="1"/>
  <c r="I25" i="42"/>
  <c r="I37" i="42"/>
  <c r="C130" i="42"/>
  <c r="G130" i="42"/>
  <c r="I94" i="42"/>
  <c r="L40" i="51"/>
  <c r="W24" i="51" s="1"/>
  <c r="D62" i="39"/>
  <c r="K64" i="41"/>
  <c r="M31" i="46"/>
  <c r="M33" i="46" s="1"/>
  <c r="M116" i="46"/>
  <c r="D64" i="49"/>
  <c r="G64" i="49" s="1"/>
  <c r="G62" i="49"/>
  <c r="F64" i="49"/>
  <c r="G42" i="62"/>
  <c r="C178" i="75"/>
  <c r="C182" i="75" s="1"/>
  <c r="C640" i="75"/>
  <c r="C441" i="75"/>
  <c r="C177" i="75"/>
  <c r="C392" i="75"/>
  <c r="C515" i="75"/>
  <c r="C530" i="75"/>
  <c r="C506" i="75"/>
  <c r="C433" i="75" s="1"/>
  <c r="G13" i="43"/>
  <c r="G59" i="43" s="1"/>
  <c r="C405" i="75"/>
  <c r="C410" i="75" s="1"/>
  <c r="C417" i="75" s="1"/>
  <c r="K40" i="51"/>
  <c r="V24" i="51" s="1"/>
  <c r="C514" i="75" s="1"/>
  <c r="C605" i="75"/>
  <c r="C543" i="75"/>
  <c r="C497" i="75"/>
  <c r="C341" i="75"/>
  <c r="C160" i="75"/>
  <c r="C88" i="75"/>
  <c r="C285" i="75"/>
  <c r="C218" i="75"/>
  <c r="C348" i="75"/>
  <c r="C356" i="75" s="1"/>
  <c r="C427" i="75" s="1"/>
  <c r="C447" i="75" s="1"/>
  <c r="C400" i="75"/>
  <c r="C425" i="75"/>
  <c r="C463" i="75"/>
  <c r="C527" i="75"/>
  <c r="C439" i="75" s="1"/>
  <c r="E33" i="46"/>
  <c r="F61" i="55"/>
  <c r="J64" i="60"/>
  <c r="F42" i="61"/>
  <c r="D89" i="61"/>
  <c r="F89" i="61" s="1"/>
  <c r="D31" i="71"/>
  <c r="F31" i="71"/>
  <c r="C364" i="75"/>
  <c r="C371" i="75" s="1"/>
  <c r="C395" i="75"/>
  <c r="E64" i="41"/>
  <c r="F121" i="41"/>
  <c r="E63" i="47"/>
  <c r="C21" i="78"/>
  <c r="C199" i="75"/>
  <c r="C531" i="75" l="1"/>
  <c r="C429" i="75"/>
  <c r="C483" i="75" s="1"/>
  <c r="C509" i="75"/>
  <c r="C511" i="75" s="1"/>
  <c r="F92" i="61"/>
  <c r="F126" i="61" s="1"/>
  <c r="C532" i="75"/>
  <c r="C534" i="75" s="1"/>
  <c r="C461" i="75"/>
  <c r="E23" i="18"/>
  <c r="D92" i="61"/>
  <c r="D126" i="61" s="1"/>
  <c r="C459" i="75"/>
  <c r="C473" i="75"/>
  <c r="C487" i="75" s="1"/>
  <c r="C453" i="75"/>
  <c r="C467" i="75" s="1"/>
  <c r="I130" i="42"/>
  <c r="C19" i="75"/>
  <c r="K21" i="78"/>
  <c r="C22" i="78"/>
  <c r="C479" i="75" l="1"/>
  <c r="C481" i="75"/>
  <c r="C516" i="75"/>
  <c r="C519" i="75" s="1"/>
  <c r="C437" i="75" s="1"/>
  <c r="C435" i="75"/>
  <c r="K22" i="78"/>
  <c r="C23" i="78"/>
  <c r="C475" i="75" l="1"/>
  <c r="C455" i="75"/>
  <c r="C445" i="75"/>
  <c r="C477" i="75"/>
  <c r="C457" i="75"/>
  <c r="K23" i="78"/>
  <c r="C27" i="78"/>
  <c r="K27" i="78" s="1"/>
  <c r="C485" i="75" l="1"/>
  <c r="C465" i="75"/>
  <c r="H25" i="14"/>
  <c r="H36" i="14" l="1"/>
  <c r="H27" i="14"/>
  <c r="H23" i="14"/>
  <c r="H34" i="14"/>
  <c r="G171" i="13" l="1"/>
  <c r="C28" i="29"/>
  <c r="C38" i="29" s="1"/>
  <c r="AD22" i="14"/>
  <c r="H26" i="14"/>
  <c r="G31" i="13" l="1"/>
  <c r="G11" i="13"/>
  <c r="G13" i="13" s="1"/>
  <c r="G17" i="13" s="1"/>
  <c r="H39" i="14"/>
  <c r="G65" i="13"/>
  <c r="H38" i="14"/>
  <c r="G160" i="13"/>
  <c r="AD36" i="14" l="1"/>
  <c r="G209" i="13"/>
  <c r="G93" i="13"/>
  <c r="G95" i="13" s="1"/>
  <c r="AD47" i="14"/>
  <c r="G190" i="13"/>
  <c r="AD27" i="14"/>
  <c r="AD37" i="14" s="1"/>
  <c r="H37" i="14"/>
  <c r="H47" i="14" s="1"/>
  <c r="H49" i="14" s="1"/>
  <c r="L47" i="14"/>
  <c r="L49" i="14" s="1"/>
  <c r="C331" i="75" l="1"/>
  <c r="AD8" i="14"/>
  <c r="AD48" i="14" s="1"/>
  <c r="AD55" i="14" s="1"/>
  <c r="G152" i="13" l="1"/>
  <c r="G224" i="13" s="1"/>
  <c r="C264" i="75" l="1"/>
  <c r="C117" i="75" l="1"/>
  <c r="C21" i="75"/>
  <c r="C23" i="75" s="1"/>
  <c r="C71" i="75"/>
  <c r="C55" i="75"/>
  <c r="C124" i="75"/>
  <c r="C56" i="75"/>
  <c r="C63" i="75"/>
  <c r="C95" i="75" l="1"/>
  <c r="C140" i="75"/>
  <c r="C190" i="75"/>
  <c r="G28" i="14"/>
  <c r="C40" i="75"/>
  <c r="C146" i="75"/>
  <c r="C148" i="75"/>
  <c r="C223" i="75"/>
  <c r="C57" i="75"/>
  <c r="C141" i="75"/>
  <c r="C94" i="75"/>
  <c r="C116" i="75"/>
  <c r="C618" i="75" s="1"/>
  <c r="C244" i="75"/>
  <c r="C53" i="75"/>
  <c r="C60" i="75"/>
  <c r="C30" i="75"/>
  <c r="C26" i="75" s="1"/>
  <c r="C61" i="75"/>
  <c r="C38" i="75"/>
  <c r="C59" i="75"/>
  <c r="C91" i="75"/>
  <c r="C614" i="75" s="1"/>
  <c r="C125" i="75"/>
  <c r="C118" i="75"/>
  <c r="C226" i="75"/>
  <c r="C51" i="75"/>
  <c r="C224" i="75"/>
  <c r="C246" i="75" l="1"/>
  <c r="C115" i="75"/>
  <c r="C192" i="75"/>
  <c r="G34" i="14"/>
  <c r="H31" i="13"/>
  <c r="C42" i="75" s="1"/>
  <c r="C37" i="75"/>
  <c r="C221" i="75"/>
  <c r="G29" i="14"/>
  <c r="C191" i="75"/>
  <c r="G36" i="14"/>
  <c r="C195" i="75"/>
  <c r="C149" i="75"/>
  <c r="C189" i="75"/>
  <c r="G27" i="14"/>
  <c r="C188" i="75"/>
  <c r="G26" i="14"/>
  <c r="C101" i="75"/>
  <c r="E28" i="29"/>
  <c r="E38" i="29" s="1"/>
  <c r="C54" i="75"/>
  <c r="C225" i="75"/>
  <c r="C233" i="75"/>
  <c r="G101" i="15"/>
  <c r="C39" i="75" l="1"/>
  <c r="C90" i="75"/>
  <c r="C228" i="75"/>
  <c r="AC22" i="14"/>
  <c r="C135" i="75"/>
  <c r="C127" i="75"/>
  <c r="C295" i="75"/>
  <c r="C120" i="75"/>
  <c r="C50" i="75"/>
  <c r="G39" i="14"/>
  <c r="G38" i="14"/>
  <c r="H11" i="13"/>
  <c r="H13" i="13" l="1"/>
  <c r="C29" i="75"/>
  <c r="C238" i="75"/>
  <c r="C239" i="75" s="1"/>
  <c r="AC36" i="14"/>
  <c r="C133" i="75"/>
  <c r="C642" i="75"/>
  <c r="C119" i="75"/>
  <c r="C128" i="75" s="1"/>
  <c r="C608" i="75" s="1"/>
  <c r="H190" i="13"/>
  <c r="C243" i="75"/>
  <c r="C105" i="75"/>
  <c r="C111" i="75" s="1"/>
  <c r="C612" i="75" s="1"/>
  <c r="H160" i="13"/>
  <c r="C45" i="75"/>
  <c r="C64" i="75" s="1"/>
  <c r="C606" i="75" s="1"/>
  <c r="H65" i="13"/>
  <c r="C73" i="75"/>
  <c r="C187" i="75"/>
  <c r="G25" i="14"/>
  <c r="K47" i="14"/>
  <c r="C76" i="75"/>
  <c r="C68" i="75"/>
  <c r="G37" i="14"/>
  <c r="C196" i="75"/>
  <c r="C641" i="75" s="1"/>
  <c r="C231" i="75"/>
  <c r="C234" i="75" s="1"/>
  <c r="C643" i="75" s="1"/>
  <c r="AC27" i="14"/>
  <c r="H93" i="13" l="1"/>
  <c r="G47" i="14"/>
  <c r="AC37" i="14"/>
  <c r="C240" i="75"/>
  <c r="C77" i="75"/>
  <c r="C25" i="75"/>
  <c r="C27" i="75" s="1"/>
  <c r="C31" i="75"/>
  <c r="C200" i="75"/>
  <c r="C576" i="75"/>
  <c r="H17" i="13"/>
  <c r="H95" i="13" s="1"/>
  <c r="C79" i="75" l="1"/>
  <c r="C185" i="75" l="1"/>
  <c r="C201" i="75" s="1"/>
  <c r="C205" i="75" s="1"/>
  <c r="C209" i="75" s="1"/>
  <c r="G23" i="14"/>
  <c r="G49" i="14" s="1"/>
  <c r="K49" i="14"/>
  <c r="C99" i="75"/>
  <c r="AC8" i="14" l="1"/>
  <c r="C639" i="75"/>
  <c r="C645" i="75" s="1"/>
  <c r="C620" i="75" s="1"/>
  <c r="C98" i="75" l="1"/>
  <c r="C102" i="75" s="1"/>
  <c r="C616" i="75" s="1"/>
  <c r="H152" i="13"/>
  <c r="C247" i="75" l="1"/>
  <c r="C248" i="75" s="1"/>
  <c r="AC47" i="14"/>
  <c r="AC48" i="14" s="1"/>
  <c r="AC55" i="14" s="1"/>
  <c r="C610" i="75"/>
  <c r="C583" i="75" s="1"/>
  <c r="C597" i="75"/>
  <c r="C578" i="75" l="1"/>
  <c r="C584" i="75"/>
  <c r="C582" i="75"/>
  <c r="C581" i="75"/>
  <c r="C622" i="75"/>
  <c r="C586" i="75" s="1"/>
  <c r="C249" i="75"/>
  <c r="C626" i="75" l="1"/>
  <c r="C257" i="75"/>
  <c r="C265" i="75"/>
  <c r="C270" i="75" s="1"/>
  <c r="C272" i="75" s="1"/>
  <c r="C276" i="75" s="1"/>
  <c r="G60" i="15"/>
  <c r="G93" i="15" s="1"/>
  <c r="C590" i="75" l="1"/>
  <c r="C588" i="75"/>
  <c r="C595" i="75"/>
  <c r="C287" i="75" l="1"/>
  <c r="C132" i="75" l="1"/>
  <c r="H209" i="13"/>
  <c r="C136" i="75" l="1"/>
  <c r="C634" i="75"/>
  <c r="C601" i="75" s="1"/>
  <c r="C142" i="75" l="1"/>
  <c r="C143" i="75" s="1"/>
  <c r="C152" i="75" s="1"/>
  <c r="H171" i="13"/>
  <c r="H224" i="13" s="1"/>
  <c r="C292" i="75" l="1"/>
  <c r="C293" i="75"/>
  <c r="C294" i="75" l="1"/>
  <c r="C324" i="75"/>
  <c r="C291" i="75" l="1"/>
  <c r="E51" i="16"/>
  <c r="C303" i="75" l="1"/>
  <c r="E92" i="16"/>
  <c r="E105" i="16"/>
  <c r="C298" i="75"/>
  <c r="C315" i="75" l="1"/>
  <c r="C630" i="75"/>
  <c r="C319" i="75"/>
  <c r="C327" i="75" s="1"/>
  <c r="C290" i="75" l="1"/>
  <c r="E118" i="16"/>
  <c r="C296" i="75" l="1"/>
  <c r="C300" i="75" s="1"/>
  <c r="E39" i="16"/>
  <c r="E121" i="16" s="1"/>
  <c r="E125" i="16" s="1"/>
  <c r="C628" i="75" l="1"/>
  <c r="C593" i="75" s="1"/>
  <c r="C329" i="75"/>
  <c r="C333" i="75" s="1"/>
</calcChain>
</file>

<file path=xl/comments1.xml><?xml version="1.0" encoding="utf-8"?>
<comments xmlns="http://schemas.openxmlformats.org/spreadsheetml/2006/main">
  <authors>
    <author>a288wk</author>
  </authors>
  <commentList>
    <comment ref="A1" authorId="0" shapeId="0">
      <text>
        <r>
          <rPr>
            <b/>
            <sz val="9"/>
            <color indexed="81"/>
            <rFont val="Tahoma"/>
            <family val="2"/>
          </rPr>
          <t>a288wk:</t>
        </r>
        <r>
          <rPr>
            <sz val="9"/>
            <color indexed="81"/>
            <rFont val="Tahoma"/>
            <family val="2"/>
          </rPr>
          <t xml:space="preserve">
Keep In PSC</t>
        </r>
      </text>
    </comment>
  </commentList>
</comments>
</file>

<file path=xl/sharedStrings.xml><?xml version="1.0" encoding="utf-8"?>
<sst xmlns="http://schemas.openxmlformats.org/spreadsheetml/2006/main" count="11050" uniqueCount="5248">
  <si>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</si>
  <si>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</si>
  <si>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</si>
  <si>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</si>
  <si>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</si>
  <si>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</si>
  <si>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</si>
  <si>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</si>
  <si>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</si>
  <si>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</si>
  <si>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</si>
  <si>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</si>
  <si>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</si>
  <si>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</si>
  <si>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</si>
  <si>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</si>
  <si>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</si>
  <si>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</si>
  <si>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</si>
  <si>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</si>
  <si>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</si>
  <si>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</si>
  <si>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</si>
  <si>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</si>
  <si>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</si>
  <si>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</si>
  <si>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</si>
  <si>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</si>
  <si>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</si>
  <si>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</si>
  <si>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</si>
  <si>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</si>
  <si>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</si>
  <si>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</si>
  <si>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</si>
  <si>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</si>
  <si>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</si>
  <si>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</si>
  <si>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</si>
  <si>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</si>
  <si>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</si>
  <si>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</si>
  <si>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</si>
  <si>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</si>
  <si>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</si>
  <si>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</si>
  <si>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</si>
  <si>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</si>
  <si>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</si>
  <si>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</si>
  <si>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</si>
  <si>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</si>
  <si>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</si>
  <si>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</si>
  <si>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</si>
  <si>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</si>
  <si>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</si>
  <si>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</si>
  <si>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</si>
  <si>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</si>
  <si>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</si>
  <si>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</si>
  <si>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</si>
  <si>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</si>
  <si>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</si>
  <si>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</si>
  <si>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</si>
  <si>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</si>
  <si>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</si>
  <si>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</si>
  <si>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</si>
  <si>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</si>
  <si>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</si>
  <si>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</si>
  <si>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</si>
  <si>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</si>
  <si>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</si>
  <si>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</si>
  <si>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</si>
  <si>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</si>
  <si>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</si>
  <si>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</si>
  <si>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</si>
  <si>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</si>
  <si>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</si>
  <si>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</si>
  <si>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</si>
  <si>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</si>
  <si>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</si>
  <si>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</si>
  <si>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</si>
  <si>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</si>
  <si>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</si>
  <si>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</si>
  <si>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</si>
  <si>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</si>
  <si>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</si>
  <si>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</si>
  <si>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</si>
  <si>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</si>
  <si>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</si>
  <si>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</si>
  <si>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</si>
  <si>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</si>
  <si>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</si>
  <si>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</si>
  <si>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</si>
  <si>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</si>
  <si>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</si>
  <si>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</si>
  <si>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</si>
  <si>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</si>
  <si>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</si>
  <si>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</si>
  <si>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</si>
  <si>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</si>
  <si>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</si>
  <si>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</si>
  <si>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</si>
  <si>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</si>
  <si>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</si>
  <si>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</si>
  <si>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</si>
  <si>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</si>
  <si>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</si>
  <si>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</si>
  <si>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</si>
  <si>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</si>
  <si>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</si>
  <si>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</si>
  <si>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</si>
  <si>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</si>
  <si>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</si>
  <si>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</si>
  <si>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</si>
  <si>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</si>
  <si>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</si>
  <si>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</si>
  <si>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</si>
  <si>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</si>
  <si>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</si>
  <si>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</si>
  <si>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</si>
  <si>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</si>
  <si>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</si>
  <si>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</si>
  <si>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</si>
  <si>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</si>
  <si>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</si>
  <si>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</si>
  <si>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</si>
  <si>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</si>
  <si>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</si>
  <si>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</si>
  <si>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</si>
  <si>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</si>
  <si>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</si>
  <si>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</si>
  <si>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</si>
  <si>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</si>
  <si>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</si>
  <si>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</si>
  <si>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</si>
  <si>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</si>
  <si>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</si>
  <si>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</si>
  <si>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</si>
  <si>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</si>
  <si>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</si>
  <si>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</si>
  <si>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</si>
  <si>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</si>
  <si>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</si>
  <si>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</si>
  <si>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</si>
  <si>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</si>
  <si>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</si>
  <si>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</si>
  <si>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</si>
  <si>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</si>
  <si>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</si>
  <si>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</si>
  <si>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</si>
  <si>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</si>
  <si>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</si>
  <si>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</si>
  <si>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</si>
  <si>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</si>
  <si>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</si>
  <si>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</si>
  <si>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</si>
  <si>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</si>
  <si>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</si>
  <si>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</si>
  <si>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</si>
  <si>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</si>
  <si>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</si>
  <si>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</si>
  <si>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</si>
  <si>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</si>
  <si>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</si>
  <si>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</si>
  <si>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</si>
  <si>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</si>
  <si>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</si>
  <si>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</si>
  <si>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</si>
  <si>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</si>
  <si>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</si>
  <si>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</si>
  <si>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</si>
  <si>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</si>
  <si>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</si>
  <si>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</si>
  <si>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</si>
  <si>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</si>
  <si>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</si>
  <si>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</si>
  <si>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</si>
  <si>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</si>
  <si>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</si>
  <si>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</si>
  <si>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</si>
  <si>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</si>
  <si>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</si>
  <si>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</si>
  <si>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</si>
  <si>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</si>
  <si>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</si>
  <si>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</si>
  <si>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</si>
  <si>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</si>
  <si>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</si>
  <si>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</si>
  <si>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</si>
  <si>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</si>
  <si>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</si>
  <si>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</si>
  <si>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</si>
  <si>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</si>
  <si>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</si>
  <si>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</si>
  <si>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</si>
  <si>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</si>
  <si>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</si>
  <si>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</si>
  <si>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</si>
  <si>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</si>
  <si>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</si>
  <si>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</si>
  <si>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</si>
  <si>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</si>
  <si>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</si>
  <si>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</si>
  <si>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</si>
  <si>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</si>
  <si>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</si>
  <si>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</si>
  <si>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</si>
  <si>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</si>
  <si>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</si>
  <si>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</si>
  <si>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</si>
  <si>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</si>
  <si>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</si>
  <si>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</si>
  <si>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</si>
  <si>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</si>
  <si>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</si>
  <si>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</si>
  <si>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</si>
  <si>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</si>
  <si>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</si>
  <si>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</si>
  <si>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</si>
  <si>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</si>
  <si>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</si>
  <si>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</si>
  <si>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</si>
  <si>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</si>
  <si>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</si>
  <si>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</si>
  <si>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</si>
  <si>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</si>
  <si>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</si>
  <si>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</si>
  <si>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</si>
  <si>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</si>
  <si>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</si>
  <si>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</si>
  <si>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</si>
  <si>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</si>
  <si>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</si>
  <si>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</si>
  <si>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</si>
  <si>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</si>
  <si>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</si>
  <si>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</si>
  <si>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</si>
  <si>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</si>
  <si>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</si>
  <si>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</si>
  <si>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</si>
  <si>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</si>
  <si>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</si>
  <si>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</si>
  <si>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</si>
  <si>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</si>
  <si>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</si>
  <si>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</si>
  <si>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</si>
  <si>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</si>
  <si>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</si>
  <si>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</si>
  <si>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</si>
  <si>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</si>
  <si>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</si>
  <si>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</si>
  <si>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</si>
  <si>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</si>
  <si>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</si>
  <si>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</si>
  <si>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</si>
  <si>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</si>
  <si>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</si>
  <si>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</si>
  <si>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</si>
  <si>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</si>
  <si>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</si>
  <si>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</si>
  <si>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</si>
  <si>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</si>
  <si>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</si>
  <si>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</si>
  <si>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</si>
  <si>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</si>
  <si>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</si>
  <si>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</si>
  <si>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</si>
  <si>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</si>
  <si>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</si>
  <si>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</si>
  <si>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</si>
  <si>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</si>
  <si>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</si>
  <si>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</si>
  <si>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</si>
  <si>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</si>
  <si>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</si>
  <si>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</si>
  <si>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</si>
  <si>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</si>
  <si>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</si>
  <si>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</si>
  <si>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</si>
  <si>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</si>
  <si>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</si>
  <si>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</si>
  <si>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</si>
  <si>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</si>
  <si>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</si>
  <si>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</si>
  <si>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</si>
  <si>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</si>
  <si>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</si>
  <si>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</si>
  <si>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</si>
  <si>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</si>
  <si>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</si>
  <si>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</si>
  <si>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</si>
  <si>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</si>
  <si>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</si>
  <si>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</si>
  <si>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</si>
  <si>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</si>
  <si>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</si>
  <si>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</si>
  <si>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</si>
  <si>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</si>
  <si>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</si>
  <si>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</si>
  <si>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</si>
  <si>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</si>
  <si>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</si>
  <si>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</si>
  <si>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</si>
  <si>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</si>
  <si>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</si>
  <si>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</si>
  <si>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</si>
  <si>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</si>
  <si>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</si>
  <si>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</si>
  <si>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</si>
  <si>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</si>
  <si>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</si>
  <si>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</si>
  <si>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</si>
  <si>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</si>
  <si>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</si>
  <si>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</si>
  <si>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</si>
  <si>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</si>
  <si>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</si>
  <si>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</si>
  <si>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</si>
  <si>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</si>
  <si>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</si>
  <si>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</si>
  <si>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</si>
  <si>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</si>
  <si>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</si>
  <si>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</si>
  <si>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</si>
  <si>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</si>
  <si>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</si>
  <si>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</si>
  <si>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</si>
  <si>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</si>
  <si>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</si>
  <si>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</si>
  <si>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</si>
  <si>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</si>
  <si>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</si>
  <si>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</si>
  <si>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</si>
  <si>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</si>
  <si>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</si>
  <si>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</si>
  <si>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</si>
  <si>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</si>
  <si>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</si>
  <si>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</si>
  <si>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</si>
  <si>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</si>
  <si>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</si>
  <si>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</si>
  <si>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</si>
  <si>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</si>
  <si>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</si>
  <si>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</si>
  <si>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</si>
  <si>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</si>
  <si>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</si>
  <si>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</si>
  <si>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</si>
  <si>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</si>
  <si>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</si>
  <si>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</si>
  <si>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</si>
  <si>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</si>
  <si>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</si>
  <si>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</si>
  <si>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</si>
  <si>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</si>
  <si>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</si>
  <si>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</si>
  <si>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</si>
  <si>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</si>
  <si>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</si>
  <si>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</si>
  <si>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</si>
  <si>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</si>
  <si>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</si>
  <si>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</si>
  <si>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</si>
  <si>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</si>
  <si>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</si>
  <si>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</si>
  <si>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</si>
  <si>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</si>
  <si>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</si>
  <si>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</si>
  <si>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</si>
  <si>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</si>
  <si>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</si>
  <si>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</si>
  <si>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</si>
  <si>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</si>
  <si>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</si>
  <si>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</si>
  <si>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</si>
  <si>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</si>
  <si>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</si>
  <si>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</si>
  <si>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</si>
  <si>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</si>
  <si>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</si>
  <si>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</si>
  <si>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</si>
  <si>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</si>
  <si>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</si>
  <si>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</si>
  <si>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</si>
  <si>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</si>
  <si>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</si>
  <si>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</si>
  <si>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</si>
  <si>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</si>
  <si>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</si>
  <si>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</si>
  <si>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</si>
  <si>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</si>
  <si>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</si>
  <si>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</si>
  <si>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</si>
  <si>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</si>
  <si>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</si>
  <si>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</si>
  <si>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</si>
  <si>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</si>
  <si>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</si>
  <si>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</si>
  <si>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</si>
  <si>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</si>
  <si>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</si>
  <si>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</si>
  <si>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</si>
  <si>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</si>
  <si>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</si>
  <si>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</si>
  <si>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</si>
  <si>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</si>
  <si>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</si>
  <si>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</si>
  <si>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</si>
  <si>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</si>
  <si>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</si>
  <si>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</si>
  <si>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</si>
  <si>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</si>
  <si>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</si>
  <si>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</si>
  <si>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</si>
  <si>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</si>
  <si>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</si>
  <si>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</si>
  <si>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</si>
  <si>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</si>
  <si>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</si>
  <si>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</si>
  <si>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</si>
  <si>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</si>
  <si>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</si>
  <si>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</si>
  <si>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</si>
  <si>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</si>
  <si>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</si>
  <si>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</si>
  <si>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</si>
  <si>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</si>
  <si>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</si>
  <si>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</si>
  <si>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</si>
  <si>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</si>
  <si>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</si>
  <si>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</si>
  <si>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</si>
  <si>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</si>
  <si>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</si>
  <si>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</si>
  <si>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</si>
  <si>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</si>
  <si>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</si>
  <si>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</si>
  <si>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</si>
  <si>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</si>
  <si>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</si>
  <si>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</si>
  <si>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</si>
  <si>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</si>
  <si>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</si>
  <si>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</si>
  <si>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</si>
  <si>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</si>
  <si>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</si>
  <si>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</si>
  <si>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</si>
  <si>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</si>
  <si>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</si>
  <si>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</si>
  <si>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</si>
  <si>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</si>
  <si>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</si>
  <si>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</si>
  <si>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</si>
  <si>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</si>
  <si>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</si>
  <si>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</si>
  <si>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</si>
  <si>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</si>
  <si>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</si>
  <si>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</si>
  <si>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</si>
  <si>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</si>
  <si>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</si>
  <si>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</si>
  <si>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</si>
  <si>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</si>
  <si>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</si>
  <si>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</si>
  <si>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</si>
  <si>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</si>
  <si>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</si>
  <si>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</si>
  <si>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</si>
  <si>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</si>
  <si>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</si>
  <si>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</si>
  <si>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</si>
  <si>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</si>
  <si>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</si>
  <si>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</si>
  <si>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</si>
  <si>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</si>
  <si>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</si>
  <si>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</si>
  <si>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</si>
  <si>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</si>
  <si>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</si>
  <si>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</si>
  <si>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</si>
  <si>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</si>
  <si>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</si>
  <si>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</si>
  <si>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</si>
  <si>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</si>
  <si>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</si>
  <si>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</si>
  <si>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</si>
  <si>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</si>
  <si>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</si>
  <si>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</si>
  <si>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</si>
  <si>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</si>
  <si>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</si>
  <si>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</si>
  <si>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</si>
  <si>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</si>
  <si>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</si>
  <si>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</si>
  <si>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</si>
  <si>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</si>
  <si>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</si>
  <si>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</si>
  <si>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</si>
  <si>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</si>
  <si>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</si>
  <si>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</si>
  <si>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</si>
  <si>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</si>
  <si>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</si>
  <si>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</si>
  <si>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</si>
  <si>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</si>
  <si>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</si>
  <si>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</si>
  <si>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</si>
  <si>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</si>
  <si>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</si>
  <si>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</si>
  <si>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</si>
  <si>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</si>
  <si>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</si>
  <si>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</si>
  <si>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</si>
  <si>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</si>
  <si>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</si>
  <si>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</si>
  <si>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</si>
  <si>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</si>
  <si>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</si>
  <si>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</si>
  <si>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</si>
  <si>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</si>
  <si>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</si>
  <si>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</si>
  <si>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</si>
  <si>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</si>
  <si>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</si>
  <si>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</si>
  <si>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</si>
  <si>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</si>
  <si>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</si>
  <si>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</si>
  <si>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</si>
  <si>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</si>
  <si>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</si>
  <si>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</si>
  <si>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</si>
  <si>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</si>
  <si>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</si>
  <si>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</si>
  <si>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</si>
  <si>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</si>
  <si>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</si>
  <si>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</si>
  <si>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</si>
  <si>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</si>
  <si>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</si>
  <si>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</si>
  <si>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</si>
  <si>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</si>
  <si>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</si>
  <si>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</si>
  <si>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</si>
  <si>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</si>
  <si>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</si>
  <si>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</si>
  <si>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</si>
  <si>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</si>
  <si>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</si>
  <si>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</si>
  <si>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</si>
  <si>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</si>
  <si>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</si>
  <si>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</si>
  <si>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</si>
  <si>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</si>
  <si>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</si>
  <si>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</si>
  <si>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</si>
  <si>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</si>
  <si>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</si>
  <si>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</si>
  <si>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</si>
  <si>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</si>
  <si>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</si>
  <si>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</si>
  <si>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</si>
  <si>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</si>
  <si>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</si>
  <si>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</si>
  <si>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</si>
  <si>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</si>
  <si>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</si>
  <si>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</si>
  <si>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</si>
  <si>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</si>
  <si>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</si>
  <si>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</si>
  <si>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</si>
  <si>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</si>
  <si>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</si>
  <si>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</si>
  <si>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</si>
  <si>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</si>
  <si>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</si>
  <si>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</si>
  <si>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</si>
  <si>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</si>
  <si>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</si>
  <si>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</si>
  <si>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</si>
  <si>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</si>
  <si>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</si>
  <si>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</si>
  <si>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</si>
  <si>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</si>
  <si>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</si>
  <si>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</si>
  <si>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</si>
  <si>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</si>
  <si>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</si>
  <si>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</si>
  <si>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</si>
  <si>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</si>
  <si>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</si>
  <si>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</si>
  <si>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</si>
  <si>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</si>
  <si>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</si>
  <si>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</si>
  <si>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</si>
  <si>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</si>
  <si>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</si>
  <si>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</si>
  <si>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</si>
  <si>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</si>
  <si>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</si>
  <si>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</si>
  <si>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</si>
  <si>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</si>
  <si>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</si>
  <si>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</si>
  <si>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</si>
  <si>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</si>
  <si>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</si>
  <si>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</si>
  <si>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</si>
  <si>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</si>
  <si>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</si>
  <si>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</si>
  <si>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</si>
  <si>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</si>
  <si>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</si>
  <si>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</si>
  <si>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</si>
  <si>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</si>
  <si>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</si>
  <si>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</si>
  <si>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</si>
  <si>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</si>
  <si>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</si>
  <si>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</si>
  <si>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</si>
  <si>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</si>
  <si>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</si>
  <si>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</si>
  <si>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</si>
  <si>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</si>
  <si>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</si>
  <si>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</si>
  <si>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</si>
  <si>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</si>
  <si>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</si>
  <si>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</si>
  <si>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</si>
  <si>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</si>
  <si>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</si>
  <si>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</si>
  <si>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</si>
  <si>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</si>
  <si>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</si>
  <si>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</si>
  <si>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</si>
  <si>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</si>
  <si>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</si>
  <si>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</si>
  <si>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</si>
  <si>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</si>
  <si>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</si>
  <si>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</si>
  <si>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</si>
  <si>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</si>
  <si>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</si>
  <si>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</si>
  <si>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</si>
  <si>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</si>
  <si>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</si>
  <si>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</si>
  <si>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</si>
  <si>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</si>
  <si>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</si>
  <si>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</si>
  <si>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</si>
  <si>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</si>
  <si>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</si>
  <si>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</si>
  <si>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</si>
  <si>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</si>
  <si>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</si>
  <si>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</si>
  <si>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</si>
  <si>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</si>
  <si>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</si>
  <si>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</si>
  <si>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</si>
  <si>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</si>
  <si>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</si>
  <si>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</si>
  <si>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</si>
  <si>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</si>
  <si>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</si>
  <si>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</si>
  <si>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</si>
  <si>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</si>
  <si>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</si>
  <si>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</si>
  <si>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</si>
  <si>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</si>
  <si>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</si>
  <si>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</si>
  <si>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</si>
  <si>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</si>
  <si>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</si>
  <si>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</si>
  <si>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</si>
  <si>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</si>
  <si>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</si>
  <si>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</si>
  <si>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</si>
  <si>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</si>
  <si>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</si>
  <si>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</si>
  <si>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</si>
  <si>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</si>
  <si>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</si>
  <si>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</si>
  <si>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</si>
  <si>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</si>
  <si>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</si>
  <si>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</si>
  <si>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</si>
  <si>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</si>
  <si>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</si>
  <si>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</si>
  <si>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</si>
  <si>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</si>
  <si>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</si>
  <si>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</si>
  <si>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</si>
  <si>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</si>
  <si>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</si>
  <si>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</si>
  <si>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</si>
  <si>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</si>
  <si>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</si>
  <si>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</si>
  <si>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</si>
  <si>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</si>
  <si>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</si>
  <si>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</si>
  <si>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</si>
  <si>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</si>
  <si>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</si>
  <si>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</si>
  <si>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</si>
  <si>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</si>
  <si>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</si>
  <si>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</si>
  <si>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</si>
  <si>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</si>
  <si>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</si>
  <si>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</si>
  <si>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</si>
  <si>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</si>
  <si>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</si>
  <si>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</si>
  <si>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</si>
  <si>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</si>
  <si>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</si>
  <si>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</si>
  <si>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</si>
  <si>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</si>
  <si>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</si>
  <si>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</si>
  <si>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</si>
  <si>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</si>
  <si>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</si>
  <si>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</si>
  <si>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</si>
  <si>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</si>
  <si>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</si>
  <si>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</si>
  <si>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</si>
  <si>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</si>
  <si>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</si>
  <si>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</si>
  <si>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</si>
  <si>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</si>
  <si>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</si>
  <si>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</si>
  <si>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</si>
  <si>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</si>
  <si>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</si>
  <si>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</si>
  <si>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</si>
  <si>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</si>
  <si>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</si>
  <si>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</si>
  <si>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</si>
  <si>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</si>
  <si>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</si>
  <si>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</si>
  <si>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</si>
  <si>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</si>
  <si>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</si>
  <si>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</si>
  <si>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</si>
  <si>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</si>
  <si>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</si>
  <si>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</si>
  <si>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</si>
  <si>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</si>
  <si>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</si>
  <si>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</si>
  <si>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</si>
  <si>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</si>
  <si>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</si>
  <si>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</si>
  <si>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</si>
  <si>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</si>
  <si>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</si>
  <si>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</si>
  <si>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</si>
  <si>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</si>
  <si>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</si>
  <si>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</si>
  <si>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</si>
  <si>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</si>
  <si>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</si>
  <si>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</si>
  <si>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</si>
  <si>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</si>
  <si>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</si>
  <si>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</si>
  <si>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</si>
  <si>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</si>
  <si>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</si>
  <si>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</si>
  <si>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</si>
  <si>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</si>
  <si>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</si>
  <si>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</si>
  <si>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</si>
  <si>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</si>
  <si>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</si>
  <si>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</si>
  <si>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</si>
  <si>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</si>
  <si>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</si>
  <si>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</si>
  <si>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</si>
  <si>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</si>
  <si>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</si>
  <si>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</si>
  <si>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</si>
  <si>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</si>
  <si>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</si>
  <si>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</si>
  <si>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</si>
  <si>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</si>
  <si>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</si>
  <si>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</si>
  <si>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</si>
  <si>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</si>
  <si>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</si>
  <si>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</si>
  <si>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</si>
  <si>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</si>
  <si>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</si>
  <si>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</si>
  <si>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</si>
  <si>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</si>
  <si>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</si>
  <si>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</si>
  <si>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</si>
  <si>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</si>
  <si>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</si>
  <si>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</si>
  <si>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</si>
  <si>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</si>
  <si>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</si>
  <si>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</si>
  <si>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</si>
  <si>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</si>
  <si>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</si>
  <si>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</si>
  <si>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</si>
  <si>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</si>
  <si>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</si>
  <si>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</si>
  <si>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</si>
  <si>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</si>
  <si>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</si>
  <si>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</si>
  <si>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</si>
  <si>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</si>
  <si>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</si>
  <si>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</si>
  <si>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</si>
  <si>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</si>
  <si>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</si>
  <si>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</si>
  <si>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</si>
  <si>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</si>
  <si>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</si>
  <si>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</si>
  <si>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</si>
  <si>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</si>
  <si>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</si>
  <si>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</si>
  <si>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</si>
  <si>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</si>
  <si>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</si>
  <si>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</si>
  <si>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</si>
  <si>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</si>
  <si>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</si>
  <si>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</si>
  <si>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</si>
  <si>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</si>
  <si>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</si>
  <si>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</si>
  <si>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</si>
  <si>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</si>
  <si>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</si>
  <si>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</si>
  <si>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</si>
  <si>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</si>
  <si>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</si>
  <si>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</si>
  <si>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</si>
  <si>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</si>
  <si>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</si>
  <si>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</si>
  <si>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</si>
  <si>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</si>
  <si>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</si>
  <si>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</si>
  <si>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</si>
  <si>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</si>
  <si>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</si>
  <si>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</si>
  <si>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</si>
  <si>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</si>
  <si>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</si>
  <si>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</si>
  <si>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</si>
  <si>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</si>
  <si>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</si>
  <si>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</si>
  <si>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</si>
  <si>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</si>
  <si>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</si>
  <si>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</si>
  <si>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</si>
  <si>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</si>
  <si>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</si>
  <si>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</si>
  <si>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</si>
  <si>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</si>
  <si>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</si>
  <si>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</si>
  <si>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</si>
  <si>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</si>
  <si>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</si>
  <si>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</si>
  <si>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</si>
  <si>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</si>
  <si>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</si>
  <si>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</si>
  <si>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</si>
  <si>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</si>
  <si>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</si>
  <si>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</si>
  <si>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</si>
  <si>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</si>
  <si>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</si>
  <si>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</si>
  <si>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</si>
  <si>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</si>
  <si>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</si>
  <si>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</si>
  <si>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</si>
  <si>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</si>
  <si>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</si>
  <si>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</si>
  <si>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</si>
  <si>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</si>
  <si>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</si>
  <si>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</si>
  <si>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</si>
  <si>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</si>
  <si>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</si>
  <si>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</si>
  <si>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</si>
  <si>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</si>
  <si>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</si>
  <si>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</si>
  <si>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</si>
  <si>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</si>
  <si>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</si>
  <si>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</si>
  <si>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</si>
  <si>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</si>
  <si>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</si>
  <si>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</si>
  <si>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</si>
  <si>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</si>
  <si>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</si>
  <si>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</si>
  <si>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</si>
  <si>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</si>
  <si>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</si>
  <si>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</si>
  <si>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</si>
  <si>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</si>
  <si>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</si>
  <si>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</si>
  <si>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</si>
  <si>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</si>
  <si>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</si>
  <si>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</si>
  <si>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</si>
  <si>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</si>
  <si>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</si>
  <si>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</si>
  <si>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</si>
  <si>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</si>
  <si>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</si>
  <si>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</si>
  <si>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</si>
  <si>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</si>
  <si>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</si>
  <si>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</si>
  <si>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</si>
  <si>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</si>
  <si>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</si>
  <si>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</si>
  <si>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</si>
  <si>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</si>
  <si>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</si>
  <si>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</si>
  <si>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</si>
  <si>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</si>
  <si>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</si>
  <si>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</si>
  <si>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</si>
  <si>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</si>
  <si>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</si>
  <si>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</si>
  <si>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</si>
  <si>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</si>
  <si>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</si>
  <si>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</si>
  <si>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</si>
  <si>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</si>
  <si>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</si>
  <si>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</si>
  <si>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</si>
  <si>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</si>
  <si>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</si>
  <si>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</si>
  <si>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</si>
  <si>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</si>
  <si>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</si>
  <si>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</si>
  <si>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</si>
  <si>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</si>
  <si>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</si>
  <si>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</si>
  <si>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</si>
  <si>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</si>
  <si>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</si>
  <si>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</si>
  <si>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</si>
  <si>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</si>
  <si>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</si>
  <si>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</si>
  <si>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</si>
  <si>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</si>
  <si>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</si>
  <si>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</si>
  <si>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</si>
  <si>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</si>
  <si>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</si>
  <si>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</si>
  <si>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</si>
  <si>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</si>
  <si>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</si>
  <si>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</si>
  <si>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</si>
  <si>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</si>
  <si>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</si>
  <si>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</si>
  <si>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</si>
  <si>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</si>
  <si>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</si>
  <si>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</si>
  <si>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</si>
  <si>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</si>
  <si>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</si>
  <si>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</si>
  <si>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</si>
  <si>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</si>
  <si>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</si>
  <si>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</si>
  <si>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</si>
  <si>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</si>
  <si>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</si>
  <si>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</si>
  <si>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</si>
  <si>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</si>
  <si>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</si>
  <si>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</si>
  <si>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</si>
  <si>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</si>
  <si>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</si>
  <si>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</si>
  <si>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</si>
  <si>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</si>
  <si>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</si>
  <si>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</si>
  <si>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</si>
  <si>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</si>
  <si>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</si>
  <si>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</si>
  <si>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</si>
  <si>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</si>
  <si>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</si>
  <si>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</si>
  <si>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</si>
  <si>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</si>
  <si>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</si>
  <si>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</si>
  <si>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</si>
  <si>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</si>
  <si>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</si>
  <si>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</si>
  <si>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</si>
  <si>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</si>
  <si>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</si>
  <si>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</si>
  <si>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</si>
  <si>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</si>
  <si>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</si>
  <si>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</si>
  <si>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</si>
  <si>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</si>
  <si>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</si>
  <si>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</si>
  <si>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</si>
  <si>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</si>
  <si>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</si>
  <si>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</si>
  <si>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</si>
  <si>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</si>
  <si>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</si>
  <si>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</si>
  <si>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</si>
  <si>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</si>
  <si>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</si>
  <si>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</si>
  <si>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</si>
  <si>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</si>
  <si>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</si>
  <si>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</si>
  <si>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</si>
  <si>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</si>
  <si>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</si>
  <si>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</si>
  <si>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</si>
  <si>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</si>
  <si>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</si>
  <si>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</si>
  <si>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</si>
  <si>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</si>
  <si>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</si>
  <si>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</si>
  <si>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</si>
  <si>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</si>
  <si>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</si>
  <si>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</si>
  <si>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</si>
  <si>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</si>
  <si>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</si>
  <si>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</si>
  <si>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</si>
  <si>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</si>
  <si>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</si>
  <si>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</si>
  <si>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</si>
  <si>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</si>
  <si>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</si>
  <si>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</si>
  <si>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</si>
  <si>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</si>
  <si>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</si>
  <si>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</si>
  <si>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</si>
  <si>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</si>
  <si>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</si>
  <si>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</si>
  <si>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</si>
  <si>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</si>
  <si>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</si>
  <si>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</si>
  <si>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</si>
  <si>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</si>
  <si>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</si>
  <si>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</si>
  <si>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</si>
  <si>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</si>
  <si>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</si>
  <si>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</si>
  <si>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</si>
  <si>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</si>
  <si>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</si>
  <si>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</si>
  <si>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</si>
  <si>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</si>
  <si>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</si>
  <si>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</si>
  <si>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</si>
  <si>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</si>
  <si>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</si>
  <si>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</si>
  <si>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</si>
  <si>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</si>
  <si>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</si>
  <si>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</si>
  <si>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</si>
  <si>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</si>
  <si>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</si>
  <si>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</si>
  <si>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</si>
  <si>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</si>
  <si>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</si>
  <si>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</si>
  <si>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</si>
  <si>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</si>
  <si>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</si>
  <si>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</si>
  <si>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</si>
  <si>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</si>
  <si>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</si>
  <si>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</si>
  <si>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</si>
  <si>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</si>
  <si>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</si>
  <si>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</si>
  <si>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</si>
  <si>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</si>
  <si>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</si>
  <si>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</si>
  <si>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</si>
  <si>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</si>
  <si>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</si>
  <si>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</si>
  <si>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</si>
  <si>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</si>
  <si>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</si>
  <si>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</si>
  <si>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</si>
  <si>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</si>
  <si>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</si>
  <si>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</si>
  <si>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</si>
  <si>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</si>
  <si>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</si>
  <si>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</si>
  <si>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</si>
  <si>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</si>
  <si>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</si>
  <si>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</si>
  <si>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</si>
  <si>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</si>
  <si>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</si>
  <si>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</si>
  <si>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</si>
  <si>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</si>
  <si>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</si>
  <si>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</si>
  <si>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</si>
  <si>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</si>
  <si>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</si>
  <si>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</si>
  <si>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</si>
  <si>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</si>
  <si>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</si>
  <si>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</si>
  <si>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</si>
  <si>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</si>
  <si>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</si>
  <si>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</si>
  <si>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</si>
  <si>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</si>
  <si>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</si>
  <si>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</si>
  <si>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</si>
  <si>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</si>
  <si>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</si>
  <si>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</si>
  <si>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</si>
  <si>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</si>
  <si>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</si>
  <si>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</si>
  <si>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</si>
  <si>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</si>
  <si>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</si>
  <si>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</si>
  <si>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</si>
  <si>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</si>
  <si>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</si>
  <si>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</si>
  <si>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</si>
  <si>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</si>
  <si>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</si>
  <si>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</si>
  <si>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</si>
  <si>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</si>
  <si>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</si>
  <si>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</si>
  <si>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</si>
  <si>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</si>
  <si>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</si>
  <si>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</si>
  <si>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</si>
  <si>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</si>
  <si>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</si>
  <si>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</si>
  <si>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</si>
  <si>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</si>
  <si>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</si>
  <si>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</si>
  <si>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</si>
  <si>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</si>
  <si>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</si>
  <si>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</si>
  <si>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</si>
  <si>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</si>
  <si>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</si>
  <si>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</si>
  <si>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</si>
  <si>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</si>
  <si>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</si>
  <si>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</si>
  <si>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</si>
  <si>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</si>
  <si>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</si>
  <si>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</si>
  <si>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</si>
  <si>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</si>
  <si>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</si>
  <si>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</si>
  <si>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</si>
  <si>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</si>
  <si>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</si>
  <si>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</si>
  <si>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</si>
  <si>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</si>
  <si>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</si>
  <si>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</si>
  <si>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</si>
  <si>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</si>
  <si>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</si>
  <si>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</si>
  <si>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</si>
  <si>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</si>
  <si>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</si>
  <si>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</si>
  <si>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</si>
  <si>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</si>
  <si>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</si>
  <si>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</si>
  <si>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</si>
  <si>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</si>
  <si>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</si>
  <si>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</si>
  <si>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</si>
  <si>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</si>
  <si>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</si>
  <si>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</si>
  <si>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</si>
  <si>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</si>
  <si>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</si>
  <si>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</si>
  <si>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</si>
  <si>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</si>
  <si>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</si>
  <si>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</si>
  <si>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</si>
  <si>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</si>
  <si>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</si>
  <si>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</si>
  <si>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</si>
  <si>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</si>
  <si>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</si>
  <si>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</si>
  <si>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</si>
  <si>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</si>
  <si>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</si>
  <si>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</si>
  <si>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</si>
  <si>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</si>
  <si>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</si>
  <si>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</si>
  <si>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</si>
  <si>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</si>
  <si>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</si>
  <si>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</si>
  <si>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</si>
  <si>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</si>
  <si>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</si>
  <si>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</si>
  <si>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</si>
  <si>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</si>
  <si>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</si>
  <si>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</si>
  <si>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</si>
  <si>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</si>
  <si>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</si>
  <si>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</si>
  <si>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</si>
  <si>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</si>
  <si>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</si>
  <si>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</si>
  <si>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</si>
  <si>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</si>
  <si>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</si>
  <si>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</si>
  <si>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</si>
  <si>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</si>
  <si>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</si>
  <si>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</si>
  <si>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</si>
  <si>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</si>
  <si>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</si>
  <si>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</si>
  <si>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</si>
  <si>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</si>
  <si>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</si>
  <si>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</si>
  <si>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</si>
  <si>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</si>
  <si>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</si>
  <si>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</si>
  <si>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</si>
  <si>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</si>
  <si>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</si>
  <si>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</si>
  <si>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</si>
  <si>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</si>
  <si>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</si>
  <si>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</si>
  <si>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</si>
  <si>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</si>
  <si>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</si>
  <si>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Balance January 1, 1996</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</si>
  <si>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</si>
  <si>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</si>
  <si>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</si>
  <si>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</si>
  <si>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</si>
  <si>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</si>
  <si>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</si>
  <si>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</si>
  <si>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</si>
  <si>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</si>
  <si>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</si>
  <si>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</si>
  <si>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</si>
  <si>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</si>
  <si>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</si>
  <si>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</si>
  <si>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</si>
  <si>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</si>
  <si>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</si>
  <si>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</si>
  <si>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</si>
  <si>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</si>
  <si>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</si>
  <si>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</si>
  <si>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</si>
  <si>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</si>
  <si>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</si>
  <si>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</si>
  <si>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</si>
  <si>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</si>
  <si>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</si>
  <si>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</si>
  <si>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</si>
  <si>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</si>
  <si>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</si>
  <si>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</si>
  <si>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</si>
  <si>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</si>
  <si>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</si>
  <si>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</si>
  <si>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</si>
  <si>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</si>
  <si>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</si>
  <si>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</si>
  <si>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</si>
  <si>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</si>
  <si>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</si>
  <si>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</si>
  <si>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</si>
  <si>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</si>
  <si>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</si>
  <si>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</si>
  <si>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</si>
  <si>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</si>
  <si>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</si>
  <si>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</si>
  <si>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</si>
  <si>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</si>
  <si>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</si>
  <si>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</si>
  <si>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</si>
  <si>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</si>
  <si>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</si>
  <si>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</si>
  <si>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</si>
  <si>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</si>
  <si>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</si>
  <si>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</si>
  <si>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</si>
  <si>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</si>
  <si>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</si>
  <si>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</si>
  <si>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</si>
  <si>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</si>
  <si>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</si>
  <si>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</si>
  <si>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</si>
  <si>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</si>
  <si>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</si>
  <si>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</si>
  <si>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</si>
  <si>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</si>
  <si>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</si>
  <si>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</si>
  <si>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</si>
  <si>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</si>
  <si>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</si>
  <si>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</si>
  <si>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</si>
  <si>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</si>
  <si>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</si>
  <si>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</si>
  <si>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</si>
  <si>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</si>
  <si>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</si>
  <si>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</si>
  <si>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</si>
  <si>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</si>
  <si>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</si>
  <si>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</si>
  <si>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</si>
  <si>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</si>
  <si>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</si>
  <si>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</si>
  <si>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</si>
  <si>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</si>
  <si>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</si>
  <si>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</si>
  <si>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</si>
  <si>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</si>
  <si>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</si>
  <si>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</si>
  <si>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</si>
  <si>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</si>
  <si>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</si>
  <si>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</si>
  <si>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</si>
  <si>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</si>
  <si>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</si>
  <si>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</si>
  <si>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</si>
  <si>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</si>
  <si>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</si>
  <si>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</si>
  <si>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</si>
  <si>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</si>
  <si>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</si>
  <si>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</si>
  <si>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</si>
  <si>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</si>
  <si>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</si>
  <si>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</si>
  <si>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</si>
  <si>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</si>
  <si>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</si>
  <si>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</si>
  <si>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</si>
  <si>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</si>
  <si>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</si>
  <si>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</si>
  <si>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</si>
  <si>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</si>
  <si>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</si>
  <si>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</si>
  <si>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</si>
  <si>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</si>
  <si>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</si>
  <si>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</si>
  <si>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</si>
  <si>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</si>
  <si>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</si>
  <si>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</si>
  <si>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</si>
  <si>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</si>
  <si>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</si>
  <si>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</si>
  <si>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</si>
  <si>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</si>
  <si>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</si>
  <si>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</si>
  <si>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</si>
  <si>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</si>
  <si>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</si>
  <si>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</si>
  <si>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</si>
  <si>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</si>
  <si>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</si>
  <si>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</si>
  <si>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</si>
  <si>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</si>
  <si>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</si>
  <si>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</si>
  <si>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</si>
  <si>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</si>
  <si>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</si>
  <si>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</si>
  <si>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</si>
  <si>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</si>
  <si>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</si>
  <si>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</si>
  <si>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</si>
  <si>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</si>
  <si>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</si>
  <si>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</si>
  <si>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</si>
  <si>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</si>
  <si>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</si>
  <si>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</si>
  <si>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</si>
  <si>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</si>
  <si>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</si>
  <si>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</si>
  <si>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</si>
  <si>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</si>
  <si>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</si>
  <si>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</si>
  <si>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</si>
  <si>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</si>
  <si>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</si>
  <si>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</si>
  <si>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</si>
  <si>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</si>
  <si>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</si>
  <si>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</si>
  <si>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</si>
  <si>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</si>
  <si>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</si>
  <si>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</si>
  <si>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</si>
  <si>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</si>
  <si>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</si>
  <si>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</si>
  <si>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</si>
  <si>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</si>
  <si>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</si>
  <si>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</si>
  <si>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</si>
  <si>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</si>
  <si>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</si>
  <si>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</si>
  <si>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</si>
  <si>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</si>
  <si>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</si>
  <si>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</si>
  <si>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</si>
  <si>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</si>
  <si>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</si>
  <si>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</si>
  <si>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</si>
  <si>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</si>
  <si>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</si>
  <si>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</si>
  <si>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</si>
  <si>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</si>
  <si>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</si>
  <si>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</si>
  <si>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</si>
  <si>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</si>
  <si>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</si>
  <si>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</si>
  <si>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</si>
  <si>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</si>
  <si>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</si>
  <si>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</si>
  <si>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</si>
  <si>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</si>
  <si>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</si>
  <si>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</si>
  <si>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</si>
  <si>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</si>
  <si>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</si>
  <si>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</si>
  <si>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</si>
  <si>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</si>
  <si>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</si>
  <si>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</si>
  <si>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</si>
  <si>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</si>
  <si>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</si>
  <si>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</si>
  <si>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</si>
  <si>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</si>
  <si>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</si>
  <si>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</si>
  <si>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</si>
  <si>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</si>
  <si>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</si>
  <si>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</si>
  <si>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</si>
  <si>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</si>
  <si>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</si>
  <si>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</si>
  <si>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</si>
  <si>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</si>
  <si>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</si>
  <si>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</si>
  <si>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</si>
  <si>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</si>
  <si>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</si>
  <si>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</si>
  <si>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</si>
  <si>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</si>
  <si>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</si>
  <si>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</si>
  <si>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</si>
  <si>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</si>
  <si>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</si>
  <si>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</si>
  <si>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</si>
  <si>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</si>
  <si>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</si>
  <si>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</si>
  <si>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</si>
  <si>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</si>
  <si>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</si>
  <si>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</si>
  <si>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</si>
  <si>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</si>
  <si>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</si>
  <si>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</si>
  <si>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</si>
  <si>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</si>
  <si>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</si>
  <si>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</si>
  <si>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</si>
  <si>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</si>
  <si>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</si>
  <si>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</si>
  <si>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</si>
  <si>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</si>
  <si>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</si>
  <si>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</si>
  <si>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</si>
  <si>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</si>
  <si>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</si>
  <si>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</si>
  <si>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</si>
  <si>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</si>
  <si>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</si>
  <si>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</si>
  <si>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</si>
  <si>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</si>
  <si>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</si>
  <si>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</si>
  <si>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</si>
  <si>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</si>
  <si>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</si>
  <si>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</si>
  <si>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</si>
  <si>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</si>
  <si>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</si>
  <si>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</si>
  <si>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</si>
  <si>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</si>
  <si>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</si>
  <si>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</si>
  <si>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</si>
  <si>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</si>
  <si>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</si>
  <si>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</si>
  <si>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</si>
  <si>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</si>
  <si>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</si>
  <si>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</si>
  <si>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</si>
  <si>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</si>
  <si>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</si>
  <si>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</si>
  <si>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</si>
  <si>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</si>
  <si>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</si>
  <si>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</si>
  <si>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</si>
  <si>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</si>
  <si>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</si>
  <si>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</si>
  <si>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</si>
  <si>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</si>
  <si>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</si>
  <si>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</si>
  <si>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</si>
  <si>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</si>
  <si>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</si>
  <si>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</si>
  <si>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</si>
  <si>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</si>
  <si>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</si>
  <si>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</si>
  <si>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</si>
  <si>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</si>
  <si>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</si>
  <si>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</si>
  <si>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</si>
  <si>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</si>
  <si>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</si>
  <si>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</si>
  <si>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</si>
  <si>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</si>
  <si>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</si>
  <si>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</si>
  <si>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</si>
  <si>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</si>
  <si>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</si>
  <si>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</si>
  <si>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</si>
  <si>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</si>
  <si>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</si>
  <si>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</si>
  <si>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</si>
  <si>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</si>
  <si>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</si>
  <si>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</si>
  <si>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</si>
  <si>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</si>
  <si>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</si>
  <si>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</si>
  <si>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</si>
  <si>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</si>
  <si>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</si>
  <si>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</si>
  <si>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</si>
  <si>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</si>
  <si>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</si>
  <si>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</si>
  <si>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</si>
  <si>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</si>
  <si>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</si>
  <si>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</si>
  <si>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</si>
  <si>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</si>
  <si>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</si>
  <si>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</si>
  <si>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</si>
  <si>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</si>
  <si>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</si>
  <si>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</si>
  <si>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</si>
  <si>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</si>
  <si>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</si>
  <si>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</si>
  <si>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</si>
  <si>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</si>
  <si>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</si>
  <si>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</si>
  <si>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</si>
  <si>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</si>
  <si>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</si>
  <si>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</si>
  <si>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</si>
  <si>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</si>
  <si>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</si>
  <si>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</si>
  <si>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</si>
  <si>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</si>
  <si>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</si>
  <si>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</si>
  <si>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</si>
  <si>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</si>
  <si>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</si>
  <si>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</si>
  <si>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</si>
  <si>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</si>
  <si>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</si>
  <si>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</si>
  <si>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</si>
  <si>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</si>
  <si>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</si>
  <si>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</si>
  <si>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</si>
  <si>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</si>
  <si>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</si>
  <si>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</si>
  <si>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</si>
  <si>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</si>
  <si>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</si>
  <si>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</si>
  <si>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</si>
  <si>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</si>
  <si>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</si>
  <si>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</si>
  <si>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</si>
  <si>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</si>
  <si>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</si>
  <si>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</si>
  <si>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</si>
  <si>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</si>
  <si>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</si>
  <si>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</si>
  <si>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</si>
  <si>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</si>
  <si>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</si>
  <si>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</si>
  <si>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</si>
  <si>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</si>
  <si>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</si>
  <si>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</si>
  <si>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</si>
  <si>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</si>
  <si>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</si>
  <si>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</si>
  <si>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</si>
  <si>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</si>
  <si>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</si>
  <si>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</si>
  <si>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</si>
  <si>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</si>
  <si>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</si>
  <si>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</si>
  <si>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</si>
  <si>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</si>
  <si>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</si>
  <si>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</si>
  <si>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</si>
  <si>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</si>
  <si>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</si>
  <si>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</si>
  <si>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</si>
  <si>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</si>
  <si>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</si>
  <si>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</si>
  <si>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</si>
  <si>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</si>
  <si>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</si>
  <si>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</si>
  <si>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</si>
  <si>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</si>
  <si>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</si>
  <si>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</si>
  <si>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</si>
  <si>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</si>
  <si>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</si>
  <si>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</si>
  <si>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</si>
  <si>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</si>
  <si>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</si>
  <si>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</si>
  <si>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</si>
  <si>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</si>
  <si>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</si>
  <si>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</si>
  <si>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</si>
  <si>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</si>
  <si>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</si>
  <si>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</si>
  <si>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</si>
  <si>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</si>
  <si>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</si>
  <si>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</si>
  <si>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</si>
  <si>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</si>
  <si>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</si>
  <si>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</si>
  <si>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</si>
  <si>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</si>
  <si>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</si>
  <si>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</si>
  <si>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</si>
  <si>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</si>
  <si>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</si>
  <si>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</si>
  <si>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</si>
  <si>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</si>
  <si>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</si>
  <si>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</si>
  <si>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</si>
  <si>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</si>
  <si>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</si>
  <si>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</si>
  <si>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</si>
  <si>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</si>
  <si>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</si>
  <si>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</si>
  <si>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</si>
  <si>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</si>
  <si>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</si>
  <si>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</si>
  <si>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</si>
  <si>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</si>
  <si>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</si>
  <si>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</si>
  <si>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</si>
  <si>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</si>
  <si>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</si>
  <si>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</si>
  <si>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</si>
  <si>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</si>
  <si>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</si>
  <si>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</si>
  <si>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</si>
  <si>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</si>
  <si>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</si>
  <si>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</si>
  <si>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</si>
  <si>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</si>
  <si>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</si>
  <si>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</si>
  <si>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</si>
  <si>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</si>
  <si>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</si>
  <si>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</si>
  <si>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</si>
  <si>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</si>
  <si>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</si>
  <si>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</si>
  <si>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</si>
  <si>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</si>
  <si>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</si>
  <si>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</si>
  <si>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</si>
  <si>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</si>
  <si>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</si>
  <si>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</si>
  <si>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</si>
  <si>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</si>
  <si>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</si>
  <si>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</si>
  <si>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</si>
  <si>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</si>
  <si>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</si>
  <si>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</si>
  <si>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</si>
  <si>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</si>
  <si>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</si>
  <si>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</si>
  <si>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</si>
  <si>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</si>
  <si>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</si>
  <si>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</si>
  <si>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</si>
  <si>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</si>
  <si>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</si>
  <si>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</si>
  <si>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</si>
  <si>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</si>
  <si>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</si>
  <si>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</si>
  <si>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</si>
  <si>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</si>
  <si>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</si>
  <si>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</si>
  <si>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</si>
  <si>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</si>
  <si>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</si>
  <si>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</si>
  <si>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</si>
  <si>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</si>
  <si>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</si>
  <si>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</si>
  <si>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</si>
  <si>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</si>
  <si>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</si>
  <si>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</si>
  <si>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</si>
  <si>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</si>
  <si>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</si>
  <si>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</si>
  <si>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</si>
  <si>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</si>
  <si>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</si>
  <si>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</si>
  <si>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</si>
  <si>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</si>
  <si>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</si>
  <si>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</si>
  <si>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</si>
  <si>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</si>
  <si>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</si>
  <si>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</si>
  <si>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</si>
  <si>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</si>
  <si>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</si>
  <si>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</si>
  <si>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</si>
  <si>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</si>
  <si>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</si>
  <si>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</si>
  <si>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</si>
  <si>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</si>
  <si>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</si>
  <si>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</si>
  <si>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</si>
  <si>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</si>
  <si>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</si>
  <si>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</si>
  <si>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</si>
  <si>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</si>
  <si>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</si>
  <si>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</si>
  <si>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</si>
  <si>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</si>
  <si>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</si>
  <si>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</si>
  <si>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</si>
  <si>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</si>
  <si>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</si>
  <si>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</si>
  <si>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</si>
  <si>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</si>
  <si>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</si>
  <si>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</si>
  <si>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</si>
  <si>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</si>
  <si>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</si>
  <si>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</si>
  <si>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</si>
  <si>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</si>
  <si>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</si>
  <si>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</si>
  <si>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</si>
  <si>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</si>
  <si>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</si>
  <si>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</si>
  <si>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</si>
  <si>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</si>
  <si>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</si>
  <si>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</si>
  <si>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</si>
  <si>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</si>
  <si>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</si>
  <si>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</si>
  <si>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</si>
  <si>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</si>
  <si>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</si>
  <si>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</si>
  <si>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</si>
  <si>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</si>
  <si>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</si>
  <si>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Savings</t>
  </si>
  <si>
    <t>Stock</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</si>
  <si>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</si>
  <si>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</si>
  <si>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</si>
  <si>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</si>
  <si>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</si>
  <si>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</si>
  <si>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</si>
  <si>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</si>
  <si>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</si>
  <si>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</si>
  <si>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</si>
  <si>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</si>
  <si>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</si>
  <si>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</si>
  <si>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</si>
  <si>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</si>
  <si>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</si>
  <si>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</si>
  <si>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</si>
  <si>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</si>
  <si>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</si>
  <si>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</si>
  <si>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</si>
  <si>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</si>
  <si>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</si>
  <si>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</si>
  <si>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</si>
  <si>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</si>
  <si>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</si>
  <si>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</si>
  <si>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</si>
  <si>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</si>
  <si>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</si>
  <si>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</si>
  <si>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</si>
  <si>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</si>
  <si>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</si>
  <si>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</si>
  <si>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</si>
  <si>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</si>
  <si>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</si>
  <si>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</si>
  <si>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</si>
  <si>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</si>
  <si>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</si>
  <si>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</si>
  <si>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</si>
  <si>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</si>
  <si>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</si>
  <si>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</si>
  <si>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</si>
  <si>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</si>
  <si>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</si>
  <si>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</si>
  <si>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</si>
  <si>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</si>
  <si>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</si>
  <si>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</si>
  <si>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</si>
  <si>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</si>
  <si>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</si>
  <si>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</si>
  <si>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</si>
  <si>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</si>
  <si>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</si>
  <si>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</si>
  <si>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</si>
  <si>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</si>
  <si>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</si>
  <si>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</si>
  <si>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</si>
  <si>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</si>
  <si>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</si>
  <si>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</si>
  <si>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</si>
  <si>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</si>
  <si>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</si>
  <si>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</si>
  <si>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</si>
  <si>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</si>
  <si>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</si>
  <si>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</si>
  <si>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</si>
  <si>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</si>
  <si>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</si>
  <si>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</si>
  <si>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</si>
  <si>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</si>
  <si>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</si>
  <si>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</si>
  <si>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</si>
  <si>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</si>
  <si>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</si>
  <si>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</si>
  <si>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</si>
  <si>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</si>
  <si>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</si>
  <si>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</si>
  <si>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</si>
  <si>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</si>
  <si>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</si>
  <si>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</si>
  <si>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</si>
  <si>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</si>
  <si>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</si>
  <si>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</si>
  <si>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</si>
  <si>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</si>
  <si>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</si>
  <si>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</si>
  <si>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</si>
  <si>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</si>
  <si>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</si>
  <si>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</si>
  <si>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</si>
  <si>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</si>
  <si>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</si>
  <si>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</si>
  <si>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</si>
  <si>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</si>
  <si>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</si>
  <si>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</si>
  <si>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</si>
  <si>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</si>
  <si>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</si>
  <si>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</si>
  <si>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</si>
  <si>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</si>
  <si>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</si>
  <si>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</si>
  <si>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</si>
  <si>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</si>
  <si>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</si>
  <si>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</si>
  <si>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</si>
  <si>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</si>
  <si>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</si>
  <si>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</si>
  <si>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</si>
  <si>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</si>
  <si>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</si>
  <si>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</si>
  <si>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</si>
  <si>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</si>
  <si>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</si>
  <si>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</si>
  <si>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</si>
  <si>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</si>
  <si>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</si>
  <si>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</si>
  <si>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</si>
  <si>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</si>
  <si>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</si>
  <si>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</si>
  <si>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</si>
  <si>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</si>
  <si>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</si>
  <si>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</si>
  <si>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</si>
  <si>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</si>
  <si>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</si>
  <si>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</si>
  <si>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</si>
  <si>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</si>
  <si>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</si>
  <si>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</si>
  <si>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</si>
  <si>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</si>
  <si>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</si>
  <si>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</si>
  <si>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</si>
  <si>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</si>
  <si>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</si>
  <si>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</si>
  <si>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</si>
  <si>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</si>
  <si>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</si>
  <si>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</si>
  <si>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</si>
  <si>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</si>
  <si>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</si>
  <si>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</si>
  <si>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</si>
  <si>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</si>
  <si>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</si>
  <si>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</si>
  <si>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</si>
  <si>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</si>
  <si>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</si>
  <si>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</si>
  <si>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</si>
  <si>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</si>
  <si>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</si>
  <si>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</si>
  <si>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</si>
  <si>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</si>
  <si>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</si>
  <si>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</si>
  <si>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</si>
  <si>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</si>
  <si>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</si>
  <si>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</si>
  <si>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</si>
  <si>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</si>
  <si>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</si>
  <si>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</si>
  <si>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</si>
  <si>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</si>
  <si>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</si>
  <si>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</si>
  <si>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</si>
  <si>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</si>
  <si>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</si>
  <si>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</si>
  <si>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</si>
  <si>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</si>
  <si>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</si>
  <si>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</si>
  <si>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</si>
  <si>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</si>
  <si>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</si>
  <si>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</si>
  <si>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</si>
  <si>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</si>
  <si>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</si>
  <si>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</si>
  <si>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</si>
  <si>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</si>
  <si>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</si>
  <si>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</si>
  <si>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</si>
  <si>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</si>
  <si>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</si>
  <si>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</si>
  <si>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</si>
  <si>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</si>
  <si>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</si>
  <si>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</si>
  <si>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</si>
  <si>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</si>
  <si>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</si>
  <si>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</si>
  <si>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</si>
  <si>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</si>
  <si>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</si>
  <si>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</si>
  <si>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</si>
  <si>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</si>
  <si>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</si>
  <si>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</si>
  <si>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</si>
  <si>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</si>
  <si>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</si>
  <si>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</si>
  <si>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</si>
  <si>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</si>
  <si>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</si>
  <si>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</si>
  <si>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</si>
  <si>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</si>
  <si>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</si>
  <si>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</si>
  <si>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</si>
  <si>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</si>
  <si>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</si>
  <si>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</si>
  <si>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</si>
  <si>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</si>
  <si>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</si>
  <si>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</si>
  <si>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</si>
  <si>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</si>
  <si>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</si>
  <si>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</si>
  <si>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</si>
  <si>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</si>
  <si>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</si>
  <si>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</si>
  <si>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</si>
  <si>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</si>
  <si>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</si>
  <si>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</si>
  <si>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</si>
  <si>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</si>
  <si>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</si>
  <si>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</si>
  <si>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</si>
  <si>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</si>
  <si>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</si>
  <si>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</si>
  <si>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</si>
  <si>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</si>
  <si>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</si>
  <si>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</si>
  <si>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</si>
  <si>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</si>
  <si>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</si>
  <si>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</si>
  <si>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</si>
  <si>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</si>
  <si>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</si>
  <si>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</si>
  <si>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</si>
  <si>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</si>
  <si>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</si>
  <si>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</si>
  <si>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</si>
  <si>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</si>
  <si>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</si>
  <si>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</si>
  <si>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</si>
  <si>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</si>
  <si>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</si>
  <si>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</si>
  <si>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</si>
  <si>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</si>
  <si>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</si>
  <si>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</si>
  <si>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</si>
  <si>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</si>
  <si>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</si>
  <si>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</si>
  <si>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</si>
  <si>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</si>
  <si>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</si>
  <si>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</si>
  <si>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</si>
  <si>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</si>
  <si>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</si>
  <si>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</si>
  <si>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</si>
  <si>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</si>
  <si>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</si>
  <si>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</si>
  <si>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</si>
  <si>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</si>
  <si>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</si>
  <si>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</si>
  <si>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</si>
  <si>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</si>
  <si>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</si>
  <si>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</si>
  <si>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</si>
  <si>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</si>
  <si>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</si>
  <si>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</si>
  <si>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</si>
  <si>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</si>
  <si>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</si>
  <si>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</si>
  <si>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</si>
  <si>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</si>
  <si>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</si>
  <si>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</si>
  <si>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</si>
  <si>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</si>
  <si>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</si>
  <si>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</si>
  <si>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</si>
  <si>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</si>
  <si>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</si>
  <si>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</si>
  <si>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</si>
  <si>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</si>
  <si>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</si>
  <si>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</si>
  <si>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</si>
  <si>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</si>
  <si>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</si>
  <si>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</si>
  <si>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</si>
  <si>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</si>
  <si>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</si>
  <si>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</si>
  <si>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</si>
  <si>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</si>
  <si>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</si>
  <si>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</si>
  <si>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</si>
  <si>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</si>
  <si>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</si>
  <si>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</si>
  <si>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</si>
  <si>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</si>
  <si>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</si>
  <si>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</si>
  <si>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</si>
  <si>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</si>
  <si>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</si>
  <si>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</si>
  <si>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</si>
  <si>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</si>
  <si>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</si>
  <si>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</si>
  <si>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</si>
  <si>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</si>
  <si>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</si>
  <si>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</si>
  <si>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</si>
  <si>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</si>
  <si>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</si>
  <si>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</si>
  <si>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</si>
  <si>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</si>
  <si>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</si>
  <si>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</si>
  <si>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</si>
  <si>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</si>
  <si>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</si>
  <si>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</si>
  <si>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</si>
  <si>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</si>
  <si>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</si>
  <si>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</si>
  <si>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</si>
  <si>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</si>
  <si>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</si>
  <si>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 xml:space="preserve">   Line 12, Column (b) includes $__________ of unbilled revenues.</t>
  </si>
  <si>
    <t>(454) Rent from Electric Property</t>
  </si>
  <si>
    <t>(455) Interdepartmental Rents</t>
  </si>
  <si>
    <t xml:space="preserve">   Line 12 Column (d) includes __________  MWH relating to unbilled revenues.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</si>
  <si>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</si>
  <si>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</si>
  <si>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</si>
  <si>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</si>
  <si>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</si>
  <si>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</si>
  <si>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</si>
  <si>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</si>
  <si>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</si>
  <si>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</si>
  <si>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</si>
  <si>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</si>
  <si>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</si>
  <si>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</si>
  <si>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</si>
  <si>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</si>
  <si>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</si>
  <si>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</si>
  <si>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</si>
  <si>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</si>
  <si>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</si>
  <si>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</si>
  <si>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</si>
  <si>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</si>
  <si>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</si>
  <si>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</si>
  <si>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</si>
  <si>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</si>
  <si>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</si>
  <si>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</si>
  <si>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</si>
  <si>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</si>
  <si>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</si>
  <si>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</si>
  <si>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</si>
  <si>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</si>
  <si>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</si>
  <si>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</si>
  <si>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</si>
  <si>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</si>
  <si>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</si>
  <si>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</si>
  <si>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</si>
  <si>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</si>
  <si>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</si>
  <si>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</si>
  <si>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</si>
  <si>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</si>
  <si>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</si>
  <si>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</si>
  <si>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</si>
  <si>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</si>
  <si>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</si>
  <si>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</si>
  <si>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</si>
  <si>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</si>
  <si>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</si>
  <si>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</si>
  <si>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</si>
  <si>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</si>
  <si>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</si>
  <si>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</si>
  <si>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</si>
  <si>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</si>
  <si>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</si>
  <si>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</si>
  <si>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</si>
  <si>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</si>
  <si>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</si>
  <si>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</si>
  <si>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</si>
  <si>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</si>
  <si>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</si>
  <si>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</si>
  <si>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</si>
  <si>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</si>
  <si>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</si>
  <si>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</si>
  <si>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</si>
  <si>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</si>
  <si>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</si>
  <si>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</si>
  <si>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</si>
  <si>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</si>
  <si>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</si>
  <si>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</si>
  <si>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</si>
  <si>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</si>
  <si>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</si>
  <si>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</si>
  <si>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</si>
  <si>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</si>
  <si>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</si>
  <si>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</si>
  <si>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</si>
  <si>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</si>
  <si>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</si>
  <si>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</si>
  <si>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</si>
  <si>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</si>
  <si>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</si>
  <si>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</si>
  <si>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</si>
  <si>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</si>
  <si>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</si>
  <si>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</si>
  <si>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</si>
  <si>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</si>
  <si>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</si>
  <si>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</si>
  <si>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</si>
  <si>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</si>
  <si>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</si>
  <si>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</si>
  <si>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</si>
  <si>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</si>
  <si>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</si>
  <si>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</si>
  <si>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</si>
  <si>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</si>
  <si>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</si>
  <si>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</si>
  <si>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</si>
  <si>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</si>
  <si>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</si>
  <si>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</si>
  <si>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</si>
  <si>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</si>
  <si>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</si>
  <si>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</si>
  <si>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</si>
  <si>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</si>
  <si>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</si>
  <si>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</si>
  <si>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</si>
  <si>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</si>
  <si>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</si>
  <si>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</si>
  <si>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</si>
  <si>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</si>
  <si>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</si>
  <si>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</si>
  <si>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</si>
  <si>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</si>
  <si>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</si>
  <si>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</si>
  <si>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</si>
  <si>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</si>
  <si>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</si>
  <si>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</si>
  <si>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</si>
  <si>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</si>
  <si>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</si>
  <si>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</si>
  <si>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</si>
  <si>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</si>
  <si>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</si>
  <si>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</si>
  <si>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</si>
  <si>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</si>
  <si>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</si>
  <si>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</si>
  <si>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</si>
  <si>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</si>
  <si>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</si>
  <si>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</si>
  <si>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</si>
  <si>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</si>
  <si>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</si>
  <si>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</si>
  <si>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</si>
  <si>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</si>
  <si>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</si>
  <si>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</si>
  <si>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</si>
  <si>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</si>
  <si>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</si>
  <si>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</si>
  <si>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</si>
  <si>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</si>
  <si>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</si>
  <si>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</si>
  <si>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</si>
  <si>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</si>
  <si>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</si>
  <si>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</si>
  <si>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</si>
  <si>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</si>
  <si>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</si>
  <si>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</si>
  <si>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</si>
  <si>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</si>
  <si>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</si>
  <si>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</si>
  <si>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</si>
  <si>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</si>
  <si>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</si>
  <si>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</si>
  <si>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</si>
  <si>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</si>
  <si>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</si>
  <si>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</si>
  <si>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</si>
  <si>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</si>
  <si>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</si>
  <si>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</si>
  <si>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</si>
  <si>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</si>
  <si>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</si>
  <si>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</si>
  <si>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</si>
  <si>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</si>
  <si>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</si>
  <si>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</si>
  <si>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</si>
  <si>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</si>
  <si>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</si>
  <si>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</si>
  <si>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</si>
  <si>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</si>
  <si>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</si>
  <si>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</si>
  <si>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</si>
  <si>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</si>
  <si>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</si>
  <si>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</si>
  <si>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</si>
  <si>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</si>
  <si>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</si>
  <si>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</si>
  <si>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</si>
  <si>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</si>
  <si>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</si>
  <si>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</si>
  <si>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</si>
  <si>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</si>
  <si>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</si>
  <si>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</si>
  <si>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</si>
  <si>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</si>
  <si>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</si>
  <si>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</si>
  <si>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</si>
  <si>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</si>
  <si>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</si>
  <si>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</si>
  <si>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</si>
  <si>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</si>
  <si>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</si>
  <si>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</si>
  <si>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</si>
  <si>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</si>
  <si>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</si>
  <si>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</si>
  <si>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</si>
  <si>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</si>
  <si>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</si>
  <si>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</si>
  <si>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</si>
  <si>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</si>
  <si>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</si>
  <si>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</si>
  <si>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</si>
  <si>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</si>
  <si>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</si>
  <si>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</si>
  <si>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</si>
  <si>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</si>
  <si>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</si>
  <si>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</si>
  <si>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</si>
  <si>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</si>
  <si>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</si>
  <si>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</si>
  <si>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</si>
  <si>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</si>
  <si>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</si>
  <si>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</si>
  <si>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</si>
  <si>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</si>
  <si>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</si>
  <si>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</si>
  <si>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</si>
  <si>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</si>
  <si>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</si>
  <si>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</si>
  <si>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</si>
  <si>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</si>
  <si>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</si>
  <si>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</si>
  <si>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</si>
  <si>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</si>
  <si>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</si>
  <si>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</si>
  <si>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</si>
  <si>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</si>
  <si>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</si>
  <si>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</si>
  <si>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</si>
  <si>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</si>
  <si>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</si>
  <si>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</si>
  <si>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</si>
  <si>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</si>
  <si>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</si>
  <si>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</si>
  <si>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</si>
  <si>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</si>
  <si>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</si>
  <si>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</si>
  <si>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</si>
  <si>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</si>
  <si>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</si>
  <si>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</si>
  <si>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</si>
  <si>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</si>
  <si>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</si>
  <si>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</si>
  <si>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</si>
  <si>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</si>
  <si>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</si>
  <si>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</si>
  <si>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</si>
  <si>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</si>
  <si>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</si>
  <si>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</si>
  <si>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</si>
  <si>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</si>
  <si>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</si>
  <si>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</si>
  <si>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</si>
  <si>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</si>
  <si>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</si>
  <si>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</si>
  <si>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</si>
  <si>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</si>
  <si>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</si>
  <si>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</si>
  <si>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</si>
  <si>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</si>
  <si>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</si>
  <si>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</si>
  <si>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</si>
  <si>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</si>
  <si>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</si>
  <si>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</si>
  <si>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</si>
  <si>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</si>
  <si>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</si>
  <si>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</si>
  <si>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</si>
  <si>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</si>
  <si>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</si>
  <si>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</si>
  <si>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</si>
  <si>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</si>
  <si>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</si>
  <si>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</si>
  <si>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</si>
  <si>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</si>
  <si>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</si>
  <si>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</si>
  <si>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</si>
  <si>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</si>
  <si>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</si>
  <si>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</si>
  <si>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</si>
  <si>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</si>
  <si>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</si>
  <si>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</si>
  <si>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</si>
  <si>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</si>
  <si>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</si>
  <si>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</si>
  <si>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</si>
  <si>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</si>
  <si>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</si>
  <si>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</si>
  <si>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</si>
  <si>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</si>
  <si>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</si>
  <si>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</si>
  <si>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</si>
  <si>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</si>
  <si>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</si>
  <si>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</si>
  <si>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</si>
  <si>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</si>
  <si>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</si>
  <si>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</si>
  <si>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</si>
  <si>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</si>
  <si>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</si>
  <si>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</si>
  <si>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</si>
  <si>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</si>
  <si>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</si>
  <si>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</si>
  <si>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</si>
  <si>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</si>
  <si>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</si>
  <si>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</si>
  <si>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</si>
  <si>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</si>
  <si>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</si>
  <si>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</si>
  <si>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</si>
  <si>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</si>
  <si>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</si>
  <si>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</si>
  <si>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</si>
  <si>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</si>
  <si>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</si>
  <si>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</si>
  <si>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</si>
  <si>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</si>
  <si>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</si>
  <si>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</si>
  <si>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</si>
  <si>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</si>
  <si>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</si>
  <si>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</si>
  <si>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</si>
  <si>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</si>
  <si>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</si>
  <si>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</si>
  <si>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</si>
  <si>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</si>
  <si>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</si>
  <si>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</si>
  <si>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</si>
  <si>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</si>
  <si>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</si>
  <si>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</si>
  <si>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</si>
  <si>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</si>
  <si>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</si>
  <si>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</si>
  <si>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</si>
  <si>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</si>
  <si>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</si>
  <si>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</si>
  <si>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</si>
  <si>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</si>
  <si>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</si>
  <si>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</si>
  <si>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</si>
  <si>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</si>
  <si>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</si>
  <si>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</si>
  <si>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</si>
  <si>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</si>
  <si>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</si>
  <si>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</si>
  <si>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</si>
  <si>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</si>
  <si>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</si>
  <si>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</si>
  <si>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</si>
  <si>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</si>
  <si>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</si>
  <si>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</si>
  <si>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</si>
  <si>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</si>
  <si>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</si>
  <si>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</si>
  <si>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</si>
  <si>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</si>
  <si>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</si>
  <si>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</si>
  <si>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</si>
  <si>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</si>
  <si>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</si>
  <si>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</si>
  <si>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</si>
  <si>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</si>
  <si>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</si>
  <si>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</si>
  <si>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</si>
  <si>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</si>
  <si>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</si>
  <si>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</si>
  <si>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</si>
  <si>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</si>
  <si>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</si>
  <si>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</si>
  <si>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</si>
  <si>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</si>
  <si>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</si>
  <si>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</si>
  <si>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</si>
  <si>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</si>
  <si>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</si>
  <si>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</si>
  <si>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</si>
  <si>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</si>
  <si>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</si>
  <si>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</si>
  <si>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</si>
  <si>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</si>
  <si>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</si>
  <si>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</si>
  <si>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</si>
  <si>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</si>
  <si>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</si>
  <si>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</si>
  <si>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</si>
  <si>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</si>
  <si>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</si>
  <si>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</si>
  <si>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</si>
  <si>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</si>
  <si>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</si>
  <si>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</si>
  <si>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</si>
  <si>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</si>
  <si>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</si>
  <si>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</si>
  <si>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</si>
  <si>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</si>
  <si>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</si>
  <si>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</si>
  <si>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</si>
  <si>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</si>
  <si>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</si>
  <si>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</si>
  <si>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</si>
  <si>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</si>
  <si>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</si>
  <si>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</si>
  <si>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</si>
  <si>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</si>
  <si>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</si>
  <si>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</si>
  <si>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</si>
  <si>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</si>
  <si>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</si>
  <si>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</si>
  <si>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</si>
  <si>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</si>
  <si>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</si>
  <si>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</si>
  <si>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</si>
  <si>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</si>
  <si>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</si>
  <si>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</si>
  <si>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</si>
  <si>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</si>
  <si>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</si>
  <si>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</si>
  <si>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</si>
  <si>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</si>
  <si>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</si>
  <si>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</si>
  <si>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</si>
  <si>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</si>
  <si>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</si>
  <si>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</si>
  <si>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</si>
  <si>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</si>
  <si>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</si>
  <si>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</si>
  <si>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</si>
  <si>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</si>
  <si>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</si>
  <si>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</si>
  <si>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</si>
  <si>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</si>
  <si>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</si>
  <si>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</si>
  <si>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</si>
  <si>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</si>
  <si>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</si>
  <si>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</si>
  <si>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</si>
  <si>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</si>
  <si>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</si>
  <si>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</si>
  <si>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</si>
  <si>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</si>
  <si>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</si>
  <si>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</si>
  <si>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</si>
  <si>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</si>
  <si>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</si>
  <si>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</si>
  <si>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</si>
  <si>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</si>
  <si>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</si>
  <si>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</si>
  <si>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</si>
  <si>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</si>
  <si>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</si>
  <si>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</si>
  <si>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</si>
  <si>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</si>
  <si>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</si>
  <si>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</si>
  <si>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</si>
  <si>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</si>
  <si>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</si>
  <si>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</si>
  <si>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</si>
  <si>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</si>
  <si>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</si>
  <si>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</si>
  <si>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</si>
  <si>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</si>
  <si>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</si>
  <si>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</si>
  <si>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</si>
  <si>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</si>
  <si>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</si>
  <si>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</si>
  <si>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</si>
  <si>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</si>
  <si>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</si>
  <si>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</si>
  <si>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</si>
  <si>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</si>
  <si>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</si>
  <si>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</si>
  <si>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</si>
  <si>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</si>
  <si>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</si>
  <si>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</si>
  <si>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</si>
  <si>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</si>
  <si>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</si>
  <si>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</si>
  <si>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</si>
  <si>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</si>
  <si>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</si>
  <si>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</si>
  <si>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</si>
  <si>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</si>
  <si>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</si>
  <si>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</si>
  <si>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</si>
  <si>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</si>
  <si>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</si>
  <si>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</si>
  <si>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</si>
  <si>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</si>
  <si>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</si>
  <si>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</si>
  <si>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</si>
  <si>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</si>
  <si>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</si>
  <si>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</si>
  <si>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</si>
  <si>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</si>
  <si>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</si>
  <si>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</si>
  <si>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</si>
  <si>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</si>
  <si>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</si>
  <si>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</si>
  <si>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</si>
  <si>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</si>
  <si>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</si>
  <si>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</si>
  <si>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</si>
  <si>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</si>
  <si>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</si>
  <si>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</si>
  <si>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</si>
  <si>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</si>
  <si>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</si>
  <si>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</si>
  <si>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</si>
  <si>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</si>
  <si>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</si>
  <si>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</si>
  <si>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</si>
  <si>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</si>
  <si>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</si>
  <si>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</si>
  <si>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</si>
  <si>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</si>
  <si>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</si>
  <si>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</si>
  <si>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</si>
  <si>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</si>
  <si>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</si>
  <si>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</si>
  <si>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</si>
  <si>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</si>
  <si>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</si>
  <si>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</si>
  <si>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</si>
  <si>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</si>
  <si>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</si>
  <si>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</si>
  <si>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</si>
  <si>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</si>
  <si>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</si>
  <si>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</si>
  <si>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</si>
  <si>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</si>
  <si>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</si>
  <si>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</si>
  <si>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</si>
  <si>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</si>
  <si>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</si>
  <si>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</si>
  <si>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</si>
  <si>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</si>
  <si>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</si>
  <si>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</si>
  <si>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</si>
  <si>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</si>
  <si>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</si>
  <si>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</si>
  <si>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</si>
  <si>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</si>
  <si>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</si>
  <si>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</si>
  <si>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</si>
  <si>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</si>
  <si>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</si>
  <si>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</si>
  <si>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</si>
  <si>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</si>
  <si>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</si>
  <si>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</si>
  <si>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</si>
  <si>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</si>
  <si>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</si>
  <si>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</si>
  <si>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</si>
  <si>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</si>
  <si>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</si>
  <si>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</si>
  <si>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</si>
  <si>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</si>
  <si>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</si>
  <si>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</si>
  <si>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</si>
  <si>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</si>
  <si>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</si>
  <si>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</si>
  <si>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</si>
  <si>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</si>
  <si>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</si>
  <si>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</si>
  <si>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</si>
  <si>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</si>
  <si>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</si>
  <si>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</si>
  <si>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</si>
  <si>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</si>
  <si>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</si>
  <si>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</si>
  <si>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</si>
  <si>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</si>
  <si>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</si>
  <si>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</si>
  <si>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</si>
  <si>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</si>
  <si>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</si>
  <si>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</si>
  <si>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</si>
  <si>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</si>
  <si>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</si>
  <si>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</si>
  <si>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</si>
  <si>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</si>
  <si>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</si>
  <si>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</si>
  <si>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</si>
  <si>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</si>
  <si>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</si>
  <si>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</si>
  <si>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</si>
  <si>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</si>
  <si>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</si>
  <si>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</si>
  <si>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</si>
  <si>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</si>
  <si>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</si>
  <si>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</si>
  <si>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</si>
  <si>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</si>
  <si>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</si>
  <si>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</si>
  <si>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</si>
  <si>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</si>
  <si>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</si>
  <si>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</si>
  <si>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</si>
  <si>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</si>
  <si>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</si>
  <si>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</si>
  <si>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</si>
  <si>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</si>
  <si>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</si>
  <si>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</si>
  <si>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</si>
  <si>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</si>
  <si>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</si>
  <si>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</si>
  <si>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</si>
  <si>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</si>
  <si>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</si>
  <si>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</si>
  <si>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</si>
  <si>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</si>
  <si>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</si>
  <si>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</si>
  <si>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</si>
  <si>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</si>
  <si>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</si>
  <si>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</si>
  <si>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</si>
  <si>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</si>
  <si>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</si>
  <si>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</si>
  <si>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</si>
  <si>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</si>
  <si>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</si>
  <si>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</si>
  <si>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</si>
  <si>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</si>
  <si>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</si>
  <si>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</si>
  <si>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</si>
  <si>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</si>
  <si>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</si>
  <si>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</si>
  <si>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</si>
  <si>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</si>
  <si>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</si>
  <si>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</si>
  <si>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</si>
  <si>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</si>
  <si>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</si>
  <si>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</si>
  <si>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</si>
  <si>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</si>
  <si>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</si>
  <si>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</si>
  <si>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</si>
  <si>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</si>
  <si>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</si>
  <si>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</si>
  <si>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</si>
  <si>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</si>
  <si>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</si>
  <si>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</si>
  <si>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</si>
  <si>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</si>
  <si>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</si>
  <si>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</si>
  <si>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</si>
  <si>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</si>
  <si>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</si>
  <si>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</si>
  <si>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</si>
  <si>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</si>
  <si>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</si>
  <si>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</si>
  <si>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</si>
  <si>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</si>
  <si>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</si>
  <si>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</si>
  <si>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</si>
  <si>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</si>
  <si>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</si>
  <si>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</si>
  <si>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</si>
  <si>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</si>
  <si>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</si>
  <si>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</si>
  <si>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</si>
  <si>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</si>
  <si>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</si>
  <si>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</si>
  <si>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</si>
  <si>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</si>
  <si>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</si>
  <si>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</si>
  <si>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</si>
  <si>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</si>
  <si>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</si>
  <si>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</si>
  <si>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</si>
  <si>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</si>
  <si>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</si>
  <si>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</si>
  <si>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</si>
  <si>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</si>
  <si>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</si>
  <si>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</si>
  <si>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</si>
  <si>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</si>
  <si>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</si>
  <si>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</si>
  <si>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</si>
  <si>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Balance December 31, 1996</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</si>
  <si>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</si>
  <si>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</si>
  <si>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</si>
  <si>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</si>
  <si>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</si>
  <si>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</si>
  <si>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</si>
  <si>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</si>
  <si>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</si>
  <si>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</si>
  <si>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</si>
  <si>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</si>
  <si>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</si>
  <si>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</si>
  <si>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</si>
  <si>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</si>
  <si>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</si>
  <si>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</si>
  <si>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</si>
  <si>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</si>
  <si>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</si>
  <si>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</si>
  <si>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</si>
  <si>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</si>
  <si>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</si>
  <si>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</si>
  <si>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</si>
  <si>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</si>
  <si>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</si>
  <si>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</si>
  <si>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</si>
  <si>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</si>
  <si>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</si>
  <si>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</si>
  <si>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</si>
  <si>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</si>
  <si>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</si>
  <si>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</si>
  <si>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</si>
  <si>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</si>
  <si>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</si>
  <si>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</si>
  <si>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</si>
  <si>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</si>
  <si>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</si>
  <si>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</si>
  <si>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</si>
  <si>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</si>
  <si>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</si>
  <si>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</si>
  <si>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</si>
  <si>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</si>
  <si>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</si>
  <si>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</si>
  <si>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</si>
  <si>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</si>
  <si>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</si>
  <si>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</si>
  <si>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</si>
  <si>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</si>
  <si>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</si>
  <si>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</si>
  <si>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</si>
  <si>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</si>
  <si>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</si>
  <si>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</si>
  <si>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</si>
  <si>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</si>
  <si>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</si>
  <si>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</si>
  <si>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</si>
  <si>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</si>
  <si>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</si>
  <si>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</si>
  <si>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</si>
  <si>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</si>
  <si>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</si>
  <si>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</si>
  <si>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</si>
  <si>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</si>
  <si>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</si>
  <si>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</si>
  <si>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</si>
  <si>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</si>
  <si>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</si>
  <si>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</si>
  <si>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</si>
  <si>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</si>
  <si>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</si>
  <si>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</si>
  <si>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</si>
  <si>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</si>
  <si>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</si>
  <si>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</si>
  <si>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</si>
  <si>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</si>
  <si>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</si>
  <si>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</si>
  <si>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</si>
  <si>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</si>
  <si>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</si>
  <si>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</si>
  <si>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</si>
  <si>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</si>
  <si>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</si>
  <si>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</si>
  <si>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</si>
  <si>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</si>
  <si>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</si>
  <si>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</si>
  <si>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</si>
  <si>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</si>
  <si>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</si>
  <si>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</si>
  <si>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</si>
  <si>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</si>
  <si>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</si>
  <si>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</si>
  <si>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</si>
  <si>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</si>
  <si>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</si>
  <si>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</si>
  <si>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</si>
  <si>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</si>
  <si>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</si>
  <si>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</si>
  <si>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</si>
  <si>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</si>
  <si>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</si>
  <si>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</si>
  <si>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</si>
  <si>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</si>
  <si>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</si>
  <si>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</si>
  <si>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</si>
  <si>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</si>
  <si>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</si>
  <si>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</si>
  <si>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</si>
  <si>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</si>
  <si>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</si>
  <si>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</si>
  <si>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</si>
  <si>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</si>
  <si>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</si>
  <si>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</si>
  <si>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</si>
  <si>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</si>
  <si>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</si>
  <si>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</si>
  <si>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</si>
  <si>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</si>
  <si>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</si>
  <si>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</si>
  <si>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</si>
  <si>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</si>
  <si>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</si>
  <si>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</si>
  <si>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</si>
  <si>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</si>
  <si>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</si>
  <si>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</si>
  <si>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</si>
  <si>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</si>
  <si>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</si>
  <si>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</si>
  <si>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</si>
  <si>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</si>
  <si>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</si>
  <si>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</si>
  <si>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</si>
  <si>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</si>
  <si>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</si>
  <si>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</si>
  <si>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</si>
  <si>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</si>
  <si>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</si>
  <si>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</si>
  <si>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</si>
  <si>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</si>
  <si>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</si>
  <si>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</si>
  <si>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</si>
  <si>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</si>
  <si>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</si>
  <si>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</si>
  <si>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</si>
  <si>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</si>
  <si>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</si>
  <si>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</si>
  <si>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</si>
  <si>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</si>
  <si>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</si>
  <si>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</si>
  <si>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</si>
  <si>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</si>
  <si>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</si>
  <si>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</si>
  <si>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</si>
  <si>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</si>
  <si>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</si>
  <si>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</si>
  <si>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</si>
  <si>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</si>
  <si>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</si>
  <si>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</si>
  <si>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</si>
  <si>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</si>
  <si>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</si>
  <si>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</si>
  <si>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</si>
  <si>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</si>
  <si>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</si>
  <si>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</si>
  <si>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</si>
  <si>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</si>
  <si>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</si>
  <si>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</si>
  <si>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</si>
  <si>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</si>
  <si>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</si>
  <si>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</si>
  <si>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</si>
  <si>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</si>
  <si>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</si>
  <si>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</si>
  <si>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</si>
  <si>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</si>
  <si>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</si>
  <si>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</si>
  <si>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</si>
  <si>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</si>
  <si>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</si>
  <si>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</si>
  <si>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</si>
  <si>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</si>
  <si>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</si>
  <si>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</si>
  <si>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</si>
  <si>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</si>
  <si>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</si>
  <si>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</si>
  <si>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</si>
  <si>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</si>
  <si>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</si>
  <si>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</si>
  <si>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</si>
  <si>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</si>
  <si>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</si>
  <si>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</si>
  <si>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</si>
  <si>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</si>
  <si>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</si>
  <si>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</si>
  <si>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</si>
  <si>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</si>
  <si>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</si>
  <si>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</si>
  <si>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</si>
  <si>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</si>
  <si>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</si>
  <si>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</si>
  <si>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</si>
  <si>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</si>
  <si>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</si>
  <si>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</si>
  <si>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</si>
  <si>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</si>
  <si>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</si>
  <si>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</si>
  <si>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</si>
  <si>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</si>
  <si>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</si>
  <si>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</si>
  <si>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</si>
  <si>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</si>
  <si>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</si>
  <si>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</si>
  <si>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</si>
  <si>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</si>
  <si>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</si>
  <si>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</si>
  <si>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</si>
  <si>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</si>
  <si>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</si>
  <si>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</si>
  <si>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</si>
  <si>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</si>
  <si>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</si>
  <si>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</si>
  <si>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</si>
  <si>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</si>
  <si>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</si>
  <si>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</si>
  <si>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</si>
  <si>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</si>
  <si>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</si>
  <si>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</si>
  <si>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</si>
  <si>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</si>
  <si>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</si>
  <si>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</si>
  <si>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</si>
  <si>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</si>
  <si>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</si>
  <si>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</si>
  <si>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</si>
  <si>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</si>
  <si>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</si>
  <si>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</si>
  <si>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</si>
  <si>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</si>
  <si>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</si>
  <si>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</si>
  <si>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</si>
  <si>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</si>
  <si>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</si>
  <si>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</si>
  <si>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</si>
  <si>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</si>
  <si>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</si>
  <si>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</si>
  <si>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</si>
  <si>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</si>
  <si>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</si>
  <si>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</si>
  <si>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</si>
  <si>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</si>
  <si>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</si>
  <si>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</si>
  <si>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</si>
  <si>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</si>
  <si>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</si>
  <si>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</si>
  <si>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</si>
  <si>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</si>
  <si>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</si>
  <si>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</si>
  <si>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</si>
  <si>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</si>
  <si>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</si>
  <si>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</si>
  <si>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</si>
  <si>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</si>
  <si>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</si>
  <si>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</si>
  <si>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</si>
  <si>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</si>
  <si>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</si>
  <si>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</si>
  <si>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</si>
  <si>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</si>
  <si>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</si>
  <si>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</si>
  <si>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</si>
  <si>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</si>
  <si>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</si>
  <si>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</si>
  <si>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</si>
  <si>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</si>
  <si>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</si>
  <si>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</si>
  <si>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</si>
  <si>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</si>
  <si>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</si>
  <si>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</si>
  <si>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</si>
  <si>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</si>
  <si>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</si>
  <si>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</si>
  <si>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</si>
  <si>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</si>
  <si>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</si>
  <si>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</si>
  <si>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</si>
  <si>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</si>
  <si>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</si>
  <si>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</si>
  <si>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</si>
  <si>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</si>
  <si>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</si>
  <si>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</si>
  <si>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</si>
  <si>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</si>
  <si>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</si>
  <si>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</si>
  <si>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</si>
  <si>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</si>
  <si>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</si>
  <si>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</si>
  <si>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</si>
  <si>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</si>
  <si>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</si>
  <si>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</si>
  <si>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</si>
  <si>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</si>
  <si>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</si>
  <si>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</si>
  <si>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</si>
  <si>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</si>
  <si>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</si>
  <si>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</si>
  <si>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</si>
  <si>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</si>
  <si>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</si>
  <si>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</si>
  <si>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</si>
  <si>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</si>
  <si>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</si>
  <si>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</si>
  <si>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</si>
  <si>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</si>
  <si>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</si>
  <si>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</si>
  <si>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</si>
  <si>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</si>
  <si>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</si>
  <si>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</si>
  <si>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</si>
  <si>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</si>
  <si>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</si>
  <si>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</si>
  <si>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</si>
  <si>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</si>
  <si>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</si>
  <si>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</si>
  <si>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</si>
  <si>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</si>
  <si>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</si>
  <si>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</si>
  <si>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</si>
  <si>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</si>
  <si>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</si>
  <si>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</si>
  <si>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</si>
  <si>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</si>
  <si>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</si>
  <si>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</si>
  <si>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</si>
  <si>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</si>
  <si>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</si>
  <si>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</si>
  <si>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</si>
  <si>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</si>
  <si>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</si>
  <si>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</si>
  <si>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</si>
  <si>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</si>
  <si>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</si>
  <si>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</si>
  <si>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</si>
  <si>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</si>
  <si>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</si>
  <si>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</si>
  <si>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</si>
  <si>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</si>
  <si>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</si>
  <si>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</si>
  <si>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</si>
  <si>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</si>
  <si>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</si>
  <si>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</si>
  <si>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</si>
  <si>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</si>
  <si>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</si>
  <si>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</si>
  <si>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</si>
  <si>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</si>
  <si>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</si>
  <si>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</si>
  <si>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</si>
  <si>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</si>
  <si>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</si>
  <si>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</si>
  <si>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</si>
  <si>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</si>
  <si>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</si>
  <si>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</si>
  <si>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</si>
  <si>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</si>
  <si>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</si>
  <si>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</si>
  <si>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</si>
  <si>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</si>
  <si>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</si>
  <si>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</si>
  <si>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</si>
  <si>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</si>
  <si>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</si>
  <si>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</si>
  <si>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</si>
  <si>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</si>
  <si>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</si>
  <si>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</si>
  <si>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</si>
  <si>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</si>
  <si>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</si>
  <si>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</si>
  <si>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</si>
  <si>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</si>
  <si>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</si>
  <si>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</si>
  <si>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</si>
  <si>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</si>
  <si>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</si>
  <si>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</si>
  <si>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</si>
  <si>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</si>
  <si>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</si>
  <si>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</si>
  <si>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</si>
  <si>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</si>
  <si>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</si>
  <si>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</si>
  <si>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</si>
  <si>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</si>
  <si>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</si>
  <si>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</si>
  <si>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</si>
  <si>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</si>
  <si>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</si>
  <si>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</si>
  <si>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</si>
  <si>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</si>
  <si>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</si>
  <si>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</si>
  <si>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</si>
  <si>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</si>
  <si>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</si>
  <si>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</si>
  <si>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</si>
  <si>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</si>
  <si>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</si>
  <si>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</si>
  <si>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</si>
  <si>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</si>
  <si>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</si>
  <si>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</si>
  <si>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</si>
  <si>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</si>
  <si>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</si>
  <si>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</si>
  <si>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</si>
  <si>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</si>
  <si>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</si>
  <si>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</si>
  <si>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</si>
  <si>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</si>
  <si>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</si>
  <si>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</si>
  <si>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</si>
  <si>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</si>
  <si>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</si>
  <si>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</si>
  <si>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</si>
  <si>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</si>
  <si>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</si>
  <si>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</si>
  <si>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</si>
  <si>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</si>
  <si>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</si>
  <si>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</si>
  <si>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</si>
  <si>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</si>
  <si>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</si>
  <si>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</si>
  <si>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</si>
  <si>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</si>
  <si>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</si>
  <si>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</si>
  <si>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</si>
  <si>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</si>
  <si>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</si>
  <si>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</si>
  <si>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</si>
  <si>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</si>
  <si>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</si>
  <si>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</si>
  <si>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</si>
  <si>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</si>
  <si>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</si>
  <si>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</si>
  <si>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</si>
  <si>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</si>
  <si>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</si>
  <si>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</si>
  <si>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</si>
  <si>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</si>
  <si>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</si>
  <si>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</si>
  <si>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</si>
  <si>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</si>
  <si>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</si>
  <si>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</si>
  <si>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</si>
  <si>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</si>
  <si>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</si>
  <si>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</si>
  <si>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</si>
  <si>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</si>
  <si>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</si>
  <si>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</si>
  <si>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</si>
  <si>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</si>
  <si>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</si>
  <si>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</si>
  <si>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</si>
  <si>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</si>
  <si>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</si>
  <si>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</si>
  <si>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</si>
  <si>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</si>
  <si>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</si>
  <si>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</si>
  <si>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</si>
  <si>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</si>
  <si>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</si>
  <si>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</si>
  <si>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</si>
  <si>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</si>
  <si>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</si>
  <si>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</si>
  <si>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</si>
  <si>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</si>
  <si>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</si>
  <si>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</si>
  <si>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</si>
  <si>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</si>
  <si>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</si>
  <si>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</si>
  <si>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</si>
  <si>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</si>
  <si>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</si>
  <si>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</si>
  <si>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</si>
  <si>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</si>
  <si>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</si>
  <si>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</si>
  <si>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</si>
  <si>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</si>
  <si>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</si>
  <si>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</si>
  <si>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</si>
  <si>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</si>
  <si>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</si>
  <si>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</si>
  <si>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</si>
  <si>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</si>
  <si>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</si>
  <si>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</si>
  <si>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</si>
  <si>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</si>
  <si>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</si>
  <si>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</si>
  <si>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</si>
  <si>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</si>
  <si>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</si>
  <si>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</si>
  <si>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</si>
  <si>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</si>
  <si>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</si>
  <si>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</si>
  <si>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</si>
  <si>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</si>
  <si>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</si>
  <si>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</si>
  <si>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</si>
  <si>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</si>
  <si>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</si>
  <si>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</si>
  <si>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</si>
  <si>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</si>
  <si>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</si>
  <si>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</si>
  <si>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</si>
  <si>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</si>
  <si>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</si>
  <si>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</si>
  <si>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</si>
  <si>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</si>
  <si>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</si>
  <si>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</si>
  <si>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</si>
  <si>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</si>
  <si>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</si>
  <si>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</si>
  <si>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</si>
  <si>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</si>
  <si>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</si>
  <si>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</si>
  <si>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</si>
  <si>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</si>
  <si>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</si>
  <si>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</si>
  <si>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</si>
  <si>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</si>
  <si>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</si>
  <si>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</si>
  <si>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</si>
  <si>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</si>
  <si>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</si>
  <si>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</si>
  <si>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</si>
  <si>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</si>
  <si>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</si>
  <si>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</si>
  <si>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</si>
  <si>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</si>
  <si>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</si>
  <si>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</si>
  <si>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</si>
  <si>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</si>
  <si>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</si>
  <si>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</si>
  <si>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</si>
  <si>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 xml:space="preserve">  Residential Sales</t>
  </si>
  <si>
    <t xml:space="preserve">  Commercial and Industrial Sales</t>
  </si>
  <si>
    <t xml:space="preserve">    Small (or Commercial) (See Instr. 6)</t>
  </si>
  <si>
    <t xml:space="preserve">    Large (or Industrial) (See Instr. 6)</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</si>
  <si>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</si>
  <si>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</si>
  <si>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</si>
  <si>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</si>
  <si>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</si>
  <si>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</si>
  <si>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</si>
  <si>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</si>
  <si>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</si>
  <si>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</si>
  <si>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</si>
  <si>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</si>
  <si>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</si>
  <si>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</si>
  <si>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</si>
  <si>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</si>
  <si>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</si>
  <si>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</si>
  <si>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</si>
  <si>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</si>
  <si>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</si>
  <si>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</si>
  <si>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</si>
  <si>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</si>
  <si>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</si>
  <si>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</si>
  <si>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</si>
  <si>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</si>
  <si>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</si>
  <si>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</si>
  <si>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</si>
  <si>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</si>
  <si>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</si>
  <si>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</si>
  <si>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</si>
  <si>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</si>
  <si>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</si>
  <si>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</si>
  <si>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t>`</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</si>
  <si>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</si>
  <si>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</si>
  <si>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</si>
  <si>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</si>
  <si>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</si>
  <si>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</si>
  <si>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</si>
  <si>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</si>
  <si>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</si>
  <si>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</si>
  <si>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</si>
  <si>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</si>
  <si>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</si>
  <si>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</si>
  <si>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</si>
  <si>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</si>
  <si>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</si>
  <si>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</si>
  <si>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</si>
  <si>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</si>
  <si>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</si>
  <si>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</si>
  <si>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</si>
  <si>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</si>
  <si>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</si>
  <si>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</si>
  <si>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</si>
  <si>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</si>
  <si>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</si>
  <si>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</si>
  <si>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</si>
  <si>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</si>
  <si>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</si>
  <si>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</si>
  <si>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</si>
  <si>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</si>
  <si>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</si>
  <si>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</si>
  <si>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</si>
  <si>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</si>
  <si>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</si>
  <si>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</si>
  <si>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</si>
  <si>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</si>
  <si>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</si>
  <si>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</si>
  <si>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</si>
  <si>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</si>
  <si>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</si>
  <si>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</si>
  <si>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</si>
  <si>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</si>
  <si>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</si>
  <si>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</si>
  <si>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</si>
  <si>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</si>
  <si>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</si>
  <si>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</si>
  <si>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</si>
  <si>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</si>
  <si>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</si>
  <si>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</si>
  <si>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</si>
  <si>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</si>
  <si>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</si>
  <si>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</si>
  <si>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</si>
  <si>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</si>
  <si>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</si>
  <si>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</si>
  <si>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</si>
  <si>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</si>
  <si>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</si>
  <si>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</si>
  <si>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</si>
  <si>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</si>
  <si>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</si>
  <si>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</si>
  <si>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</si>
  <si>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</si>
  <si>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</si>
  <si>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</si>
  <si>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</si>
  <si>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</si>
  <si>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</si>
  <si>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</si>
  <si>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</si>
  <si>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</si>
  <si>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</si>
  <si>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</si>
  <si>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</si>
  <si>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</si>
  <si>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</si>
  <si>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</si>
  <si>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</si>
  <si>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</si>
  <si>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</si>
  <si>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</si>
  <si>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</si>
  <si>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</si>
  <si>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</si>
  <si>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</si>
  <si>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</si>
  <si>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</si>
  <si>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</si>
  <si>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</si>
  <si>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</si>
  <si>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</si>
  <si>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</si>
  <si>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</si>
  <si>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</si>
  <si>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</si>
  <si>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</si>
  <si>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</si>
  <si>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</si>
  <si>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</si>
  <si>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</si>
  <si>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</si>
  <si>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</si>
  <si>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</si>
  <si>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</si>
  <si>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</si>
  <si>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</si>
  <si>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</si>
  <si>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</si>
  <si>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</si>
  <si>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</si>
  <si>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</si>
  <si>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</si>
  <si>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</si>
  <si>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</si>
  <si>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</si>
  <si>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</si>
  <si>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</si>
  <si>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</si>
  <si>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</si>
  <si>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</si>
  <si>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</si>
  <si>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</si>
  <si>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</si>
  <si>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</si>
  <si>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</si>
  <si>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</si>
  <si>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</si>
  <si>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</si>
  <si>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</si>
  <si>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</si>
  <si>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</si>
  <si>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</si>
  <si>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</si>
  <si>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</si>
  <si>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</si>
  <si>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</si>
  <si>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</si>
  <si>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</si>
  <si>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</si>
  <si>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</si>
  <si>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</si>
  <si>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</si>
  <si>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</si>
  <si>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</si>
  <si>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</si>
  <si>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</si>
  <si>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</si>
  <si>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</si>
  <si>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</si>
  <si>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</si>
  <si>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</si>
  <si>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</si>
  <si>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</si>
  <si>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</si>
  <si>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</si>
  <si>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</si>
  <si>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</si>
  <si>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</si>
  <si>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</si>
  <si>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</si>
  <si>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</si>
  <si>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</si>
  <si>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</si>
  <si>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</si>
  <si>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</si>
  <si>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</si>
  <si>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</si>
  <si>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</si>
  <si>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</si>
  <si>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</si>
  <si>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</si>
  <si>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</si>
  <si>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</si>
  <si>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</si>
  <si>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</si>
  <si>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</si>
  <si>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</si>
  <si>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</si>
  <si>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</si>
  <si>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</si>
  <si>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</si>
  <si>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</si>
  <si>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</si>
  <si>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</si>
  <si>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</si>
  <si>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</si>
  <si>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</si>
  <si>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</si>
  <si>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</si>
  <si>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</si>
  <si>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</si>
  <si>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</si>
  <si>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</si>
  <si>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</si>
  <si>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</si>
  <si>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</si>
  <si>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</si>
  <si>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</si>
  <si>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</si>
  <si>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</si>
  <si>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</si>
  <si>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</si>
  <si>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</si>
  <si>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</si>
  <si>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</si>
  <si>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</si>
  <si>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</si>
  <si>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</si>
  <si>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</si>
  <si>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</si>
  <si>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</si>
  <si>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</si>
  <si>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</si>
  <si>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</si>
  <si>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</si>
  <si>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</si>
  <si>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</si>
  <si>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</si>
  <si>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</si>
  <si>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</si>
  <si>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</si>
  <si>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</si>
  <si>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</si>
  <si>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</si>
  <si>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</si>
  <si>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</si>
  <si>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</si>
  <si>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</si>
  <si>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</si>
  <si>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</si>
  <si>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</si>
  <si>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</si>
  <si>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</si>
  <si>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</si>
  <si>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</si>
  <si>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</si>
  <si>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</si>
  <si>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</si>
  <si>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</si>
  <si>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</si>
  <si>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</si>
  <si>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</si>
  <si>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</si>
  <si>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</si>
  <si>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</si>
  <si>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</si>
  <si>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</si>
  <si>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</si>
  <si>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</si>
  <si>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</si>
  <si>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</si>
  <si>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</si>
  <si>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</si>
  <si>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</si>
  <si>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</si>
  <si>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</si>
  <si>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</si>
  <si>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</si>
  <si>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</si>
  <si>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</si>
  <si>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</si>
  <si>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</si>
  <si>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</si>
  <si>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</si>
  <si>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</si>
  <si>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</si>
  <si>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</si>
  <si>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</si>
  <si>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</si>
  <si>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</si>
  <si>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</si>
  <si>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</si>
  <si>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</si>
  <si>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</si>
  <si>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 xml:space="preserve">  Other Ultimate Consumers</t>
  </si>
  <si>
    <t>Pg 205, L 16 (g)</t>
  </si>
  <si>
    <t>Pg 205, L 25 (g)</t>
  </si>
  <si>
    <t>Pg 205, L 35 (g)</t>
  </si>
  <si>
    <t>1/1/2015</t>
  </si>
  <si>
    <t>12/31/2015</t>
  </si>
  <si>
    <t>3/15/2015</t>
  </si>
  <si>
    <t>Deferred Gains from Disposition of Utility Plant</t>
  </si>
  <si>
    <t>Reacquired Bonds</t>
  </si>
  <si>
    <t xml:space="preserve">  Public Street and Highway Lighting</t>
  </si>
  <si>
    <t xml:space="preserve">  Other Sales to Public Authorities</t>
  </si>
  <si>
    <t xml:space="preserve">  Sales to Railroads and Railways</t>
  </si>
  <si>
    <t xml:space="preserve">  Interdepartmental Sales</t>
  </si>
  <si>
    <t xml:space="preserve">  Other  </t>
  </si>
  <si>
    <t>FERC FORM NO.1 (ED. 12-16)</t>
  </si>
  <si>
    <t>Pg 300, L 29=&gt;33 (b)</t>
  </si>
  <si>
    <t>Pg 300, L 38-14-33 (b)</t>
  </si>
  <si>
    <t>Formula should = Pg 300, L 39 (b)</t>
  </si>
  <si>
    <t>Pg 301, L 29=&gt;33 (d)</t>
  </si>
  <si>
    <t>(456.2) Revenues from Distribution of Electricity of Others*</t>
  </si>
  <si>
    <t>* Note: Account (456.2) Revenues from Distribution of Electricity of Others should be separately identified by subcategories on lines 25 - 33.  Items recorded on Line 33 - Other should be footnoted with a description.</t>
  </si>
  <si>
    <t>Formula should = Pg 301, L 15+34 (f)</t>
  </si>
  <si>
    <r>
      <t>Formula should = Pg 301, L 15+34</t>
    </r>
    <r>
      <rPr>
        <b/>
        <i/>
        <sz val="12"/>
        <rFont val="Arial"/>
        <family val="2"/>
      </rPr>
      <t xml:space="preserve"> </t>
    </r>
    <r>
      <rPr>
        <sz val="12"/>
        <rFont val="Arial"/>
        <family val="2"/>
      </rPr>
      <t>(d)</t>
    </r>
  </si>
  <si>
    <t xml:space="preserve"> One MetroTech Center</t>
  </si>
  <si>
    <t xml:space="preserve"> January 1, 2016</t>
  </si>
  <si>
    <t xml:space="preserve"> December 31, 2016</t>
  </si>
  <si>
    <t xml:space="preserve"> March 29, 2017</t>
  </si>
  <si>
    <t>Kenneth Daly</t>
  </si>
  <si>
    <t xml:space="preserve">President </t>
  </si>
  <si>
    <t>David Doxsee</t>
  </si>
  <si>
    <t>VP &amp; CFO</t>
  </si>
  <si>
    <t>Ronald Macklin</t>
  </si>
  <si>
    <t>SVP</t>
  </si>
  <si>
    <t>Ross Turrini</t>
  </si>
  <si>
    <t>David Way</t>
  </si>
  <si>
    <t>Charles DeRosa</t>
  </si>
  <si>
    <t>Treasurer</t>
  </si>
  <si>
    <t>Timothy McAllister</t>
  </si>
  <si>
    <t>Secretary</t>
  </si>
  <si>
    <t>Christopher McConnachie</t>
  </si>
  <si>
    <t>N/A</t>
  </si>
  <si>
    <t xml:space="preserve">          Amortization of Regulatory Debits and Credits, Net</t>
  </si>
  <si>
    <t xml:space="preserve">          Amortization of Debt Discount and Expense</t>
  </si>
  <si>
    <t xml:space="preserve">          Other:</t>
  </si>
  <si>
    <t xml:space="preserve">         Cost of Removal</t>
  </si>
  <si>
    <t xml:space="preserve">   Affiliate Moneypool Borrowing and Receivables/Payables, Net</t>
  </si>
  <si>
    <t>Balance of Account 219 at Beginning of Preceding Year</t>
  </si>
  <si>
    <t>Preceding Year Reclassification from Account 219 Net Income</t>
  </si>
  <si>
    <t>Preceding Year Changes in Fair Value</t>
  </si>
  <si>
    <t>Total (lines 2 and 3)</t>
  </si>
  <si>
    <t>Balance of Account 219 at End of Preceding Quarter/Year</t>
  </si>
  <si>
    <t>Balance of Account 219 at Beginningof Preceding Quarter/Year</t>
  </si>
  <si>
    <t>Current Year Reclassifications From Account 219 to Net Income</t>
  </si>
  <si>
    <t>Current Year Changes In Fair Value</t>
  </si>
  <si>
    <t>Total (lines 7 and 8)</t>
  </si>
  <si>
    <t>Balance of Account 219 at End of Current Year</t>
  </si>
  <si>
    <t>Brooklyn Botanic Garden</t>
  </si>
  <si>
    <t>City Year</t>
  </si>
  <si>
    <t>Heartshare Human Services of New York</t>
  </si>
  <si>
    <t>Mayor's Fund to advance New York City</t>
  </si>
  <si>
    <t>Miscellaneous Donations</t>
  </si>
  <si>
    <t>Miscellaneous Other</t>
  </si>
  <si>
    <t>Penalties</t>
  </si>
  <si>
    <t>Lobbying</t>
  </si>
  <si>
    <t>Miscellaneous</t>
  </si>
  <si>
    <t xml:space="preserve">Carrying Charges </t>
  </si>
  <si>
    <t>Employee Variable Deductions</t>
  </si>
  <si>
    <t>Sponsorships</t>
  </si>
  <si>
    <t xml:space="preserve">Interest to Associated Companies </t>
  </si>
  <si>
    <t>Pension/OPEB Reserve Interest</t>
  </si>
  <si>
    <t>Pension/401K Match Burden Thrift</t>
  </si>
  <si>
    <t>Group Insurance, Healthcare, Workers Comp Burden</t>
  </si>
  <si>
    <t>Payroll Taxes Burden</t>
  </si>
  <si>
    <t>Variable Pay Management Incentive Compensation Burden</t>
  </si>
  <si>
    <t>Paid Time not Worked</t>
  </si>
  <si>
    <t>Stores Exp Burden</t>
  </si>
  <si>
    <t>Variable Pay Non Management Gainsharing</t>
  </si>
  <si>
    <t>Supervision &amp; Admin</t>
  </si>
  <si>
    <t>Represents Charges</t>
  </si>
  <si>
    <t>Amounts Cleared</t>
  </si>
  <si>
    <t>Growth reinforce-Proactive-NYC Total</t>
  </si>
  <si>
    <t>CI Main Replace &lt; 10"-NYC Total</t>
  </si>
  <si>
    <t>Main Repl Pub work non-reimb-NYC Total</t>
  </si>
  <si>
    <t>HWK1148B-Flushing Ave Total</t>
  </si>
  <si>
    <t>SE851-Flatlands Ave Ph 3 Total</t>
  </si>
  <si>
    <t>FEMA Ph2-Coney Island Resurf Total</t>
  </si>
  <si>
    <t>New Bus - Com-NYC Total</t>
  </si>
  <si>
    <t>QED1035 - 135th St Total</t>
  </si>
  <si>
    <t>SE851-Flatlands Ave Ph 2 Total</t>
  </si>
  <si>
    <t>SEK20065 (PHASE# 1) Total</t>
  </si>
  <si>
    <t>Newtown Creek Renewable Gas Project Total</t>
  </si>
  <si>
    <t>purchase and installation of AMR P2 Total</t>
  </si>
  <si>
    <t>HWCSCH3MM PHASE 2 Total</t>
  </si>
  <si>
    <t>HWK30001-N Flatbush Ave Total</t>
  </si>
  <si>
    <t>SE-855 (Glenwood Rd) CSC REIMBURSAB Total</t>
  </si>
  <si>
    <t>SE-855 PHASE 1 Total</t>
  </si>
  <si>
    <t>New Bus - Res-NYC Total</t>
  </si>
  <si>
    <t>Northern Queens T&amp;D reinf. Total</t>
  </si>
  <si>
    <t>SE851-Flatlands Ave Ph 1 Total</t>
  </si>
  <si>
    <t>CONISPH02A W.21 St &amp; Neptune Total</t>
  </si>
  <si>
    <t>Growth reinforce- Reactive-NYC Total</t>
  </si>
  <si>
    <t>Bare Steel Main Replace-NYC Total</t>
  </si>
  <si>
    <t>QED1025 DUNKIRK ST  Total</t>
  </si>
  <si>
    <t>SEK20065 (PHASE#2) Total</t>
  </si>
  <si>
    <t>Orig Ext  - 01;2;3 - Robotic ILI  Total</t>
  </si>
  <si>
    <t>Brooklyn BB N - 0.3 - Robotic ILI Total</t>
  </si>
  <si>
    <t>Gas Main Encroach Parallel-NYC Total</t>
  </si>
  <si>
    <t>React Main &amp; Serv Work Nonleak-NYC Total</t>
  </si>
  <si>
    <t>CI Main Replace 10" 12" 14"-NYC Total</t>
  </si>
  <si>
    <t>Pres Reg Facil - proactive-NYC Total</t>
  </si>
  <si>
    <t>CONISPH02B(NON-REIMB) Total</t>
  </si>
  <si>
    <t>Cast Iron Main Lining-NYC Total</t>
  </si>
  <si>
    <t>Brooklyn BB S - 0.4;5;6 - Robotic I Total</t>
  </si>
  <si>
    <t>5.0.0.0.0.1n;2 I/O Maryland and Bay Total</t>
  </si>
  <si>
    <t>GPLNG14-17 Replace Vaporizer 3 &amp; 4  Total</t>
  </si>
  <si>
    <t>BED-777 Various Locations Total</t>
  </si>
  <si>
    <t>FEMA2016 PHASE#4 Total</t>
  </si>
  <si>
    <t>Greenpoint LNG Tank 2 Foundation He Total</t>
  </si>
  <si>
    <t>HWP1148A-West St Nonreim Total</t>
  </si>
  <si>
    <t>RED377- WHEN/WHERE WM BK &amp; SI Total</t>
  </si>
  <si>
    <t>HWCSCH4C2 Total</t>
  </si>
  <si>
    <t>39 St Reinforcement (4 Ave) Total</t>
  </si>
  <si>
    <t>SE851 - Flatlands Ph 4 Total</t>
  </si>
  <si>
    <t>LGA PA Expansion Project Total</t>
  </si>
  <si>
    <t>SE-851 -E.108 St Transmission Offse Total</t>
  </si>
  <si>
    <t>QED-1005 Various Locations Total</t>
  </si>
  <si>
    <t>HWQ121B4 Lakeview Blvd East Total</t>
  </si>
  <si>
    <t>Victory Blvd HWR00505 Total</t>
  </si>
  <si>
    <t>Ramble Rd (SE803) Phase 1 Total</t>
  </si>
  <si>
    <t>HWPLZ009Q - Myrtle Ave Total</t>
  </si>
  <si>
    <t>Canarsie Gate Refurbishment Total</t>
  </si>
  <si>
    <t>BEDA001-W/W Water (Atlantic) Total</t>
  </si>
  <si>
    <t>Gov. 195 Total</t>
  </si>
  <si>
    <t>SER20049(NON-REIMB) Total</t>
  </si>
  <si>
    <t>PRE-GOV-69 Relocate Station Total</t>
  </si>
  <si>
    <t>SANDW21-Brooklyn Resurf Total</t>
  </si>
  <si>
    <t>SE851- Flatlands Ph 5 Total</t>
  </si>
  <si>
    <t>Bay Ridge Gate Station Refurbishmnt Total</t>
  </si>
  <si>
    <t>SEQ200584- WM, STM &amp; SAN SEWERS Total</t>
  </si>
  <si>
    <t>SEQ002693-JUNIPER BLVD SOUTH Total</t>
  </si>
  <si>
    <t>SER00236- WARDWELL PHASE II Total</t>
  </si>
  <si>
    <t>Relocation of GOV320 for HWR00505 Total</t>
  </si>
  <si>
    <t>Avenue O Reinforcement Total</t>
  </si>
  <si>
    <t>Brooklyn BB N - 0.2 - Robotic ILI Total</t>
  </si>
  <si>
    <t>MRI - Metro Reliability Inf Total</t>
  </si>
  <si>
    <t>Local Law 30 - NYC Contractor Total</t>
  </si>
  <si>
    <t>SER00236-WARDWELL WTR MAINS Total</t>
  </si>
  <si>
    <t>FEMA Resurfacing 2015 Total</t>
  </si>
  <si>
    <t>Kosciuszko Bridge PHASE-2 Total</t>
  </si>
  <si>
    <t>CUBIT POWER ONE INC Total</t>
  </si>
  <si>
    <t>HWD005K01 Fulton Street Total</t>
  </si>
  <si>
    <t>Leak Invest/Repair Serv &amp; Main-NYC Total</t>
  </si>
  <si>
    <t>Minor Capital Projects (under $100,000)</t>
  </si>
  <si>
    <t>s(S/W)+d(D/D+P+C)(1-S/W)= 1.24%</t>
  </si>
  <si>
    <t>(1-SW)[p(P/D+P+C)+c(C/D+P+C)] = 1.49%</t>
  </si>
  <si>
    <t>Gas Facilities Bonds - (issued through NYSERDA)</t>
  </si>
  <si>
    <t>6.257%  Series 1993A and Series 1993B Due 2020</t>
  </si>
  <si>
    <t xml:space="preserve">4.7%  2005  Series A Due 2024                       </t>
  </si>
  <si>
    <t xml:space="preserve">Variable 2005 Series B Due 2025                     </t>
  </si>
  <si>
    <t>6.257%  Series 1991A and Series 1991B  Due 2026</t>
  </si>
  <si>
    <t xml:space="preserve">Variable 1991 Series D Due 2026         </t>
  </si>
  <si>
    <t>Variable % GFRB 1997 Series Due 2020</t>
  </si>
  <si>
    <t xml:space="preserve">5.6% Seniors notes due 2016   </t>
  </si>
  <si>
    <t>VP, NY Controller</t>
  </si>
  <si>
    <t xml:space="preserve">One MetroTech Center </t>
  </si>
  <si>
    <t xml:space="preserve">Brooklyn, New York 11201-3850 </t>
  </si>
  <si>
    <t xml:space="preserve">New York State  </t>
  </si>
  <si>
    <t xml:space="preserve">May 7, 1998 </t>
  </si>
  <si>
    <t>Transportation Corporation Law Article 7</t>
  </si>
  <si>
    <t>Not Applicable</t>
  </si>
  <si>
    <r>
      <t>(2) _</t>
    </r>
    <r>
      <rPr>
        <u/>
        <sz val="12"/>
        <rFont val="Arial"/>
        <family val="2"/>
      </rPr>
      <t>X</t>
    </r>
    <r>
      <rPr>
        <sz val="12"/>
        <rFont val="Arial"/>
        <family val="2"/>
      </rPr>
      <t xml:space="preserve">_  No. </t>
    </r>
  </si>
  <si>
    <t>indirect wholly-owned subsidary of National Grid USA and of National Grid plc.    National Grid USA has direct</t>
  </si>
  <si>
    <t>National Grid plc is a public limited company incorporated under the laws of England and Wales.</t>
  </si>
  <si>
    <t>North East Transmission Co., Inc.</t>
  </si>
  <si>
    <t>transmission pipeline</t>
  </si>
  <si>
    <t>Participant in Dominion</t>
  </si>
  <si>
    <t xml:space="preserve">(e)  </t>
  </si>
  <si>
    <t>Energy/Area Development Loan Investment</t>
  </si>
  <si>
    <t>142</t>
  </si>
  <si>
    <t xml:space="preserve">Gas Cost Sharing Agreement </t>
  </si>
  <si>
    <t>143/107</t>
  </si>
  <si>
    <t>Suspense Ack-Consolidations</t>
  </si>
  <si>
    <t>232</t>
  </si>
  <si>
    <t>Miscellaneous Def Debits</t>
  </si>
  <si>
    <t>131/426</t>
  </si>
  <si>
    <t>Misc Def Dr - Insurance</t>
  </si>
  <si>
    <t>165</t>
  </si>
  <si>
    <t>142/232/216</t>
  </si>
  <si>
    <t>FAS 112 - OPEB</t>
  </si>
  <si>
    <t>253</t>
  </si>
  <si>
    <t>282</t>
  </si>
  <si>
    <t>182</t>
  </si>
  <si>
    <t>Deferred Incentive Compensation</t>
  </si>
  <si>
    <t>184</t>
  </si>
  <si>
    <t>Shareholder Return on Regulatory Assets</t>
  </si>
  <si>
    <t>Common Stock</t>
  </si>
  <si>
    <t>18A - Temporary State Energy and Utility Service Conservation</t>
  </si>
  <si>
    <t>Assessment</t>
  </si>
  <si>
    <t>Regulatory Support - Allocated Gas</t>
  </si>
  <si>
    <t>In its September 12, 2007, "Order Authorizing Acquisition subject to Conditions and Making Some Revenue Requirement Determinations for KeySpan Energy Delivery New York and KeySpan Energy Delivery Long Island", issued in Case 06-M-0878, the NYPSC authorized the merger of KeySpan Corporation and National Grid subject to the adoption of various financial and other conditions. </t>
  </si>
  <si>
    <t xml:space="preserve">One of the conditions was the requirement that the Company issue a class of preferred stock having one share (the “Golden Share”), subordinate to any existing preferred stock, the holder of which would have voting rights that limit the Company’s right to commence any voluntary bankruptcy, liquidation, receivership or similar proceeding without the consent of the holder of such share of stock.   The NYPSC subsequently authorized the issuance of the Golden Share to a trustee, GSS Holdings, Inc. ("GSS"), who will hold the Golden Share subject to a Services and Indemnity Agreement requiring GSS to vote the Golden Share in the best interests of New York State.  The Golden Share was issued by the Company on July 8, 2011. </t>
  </si>
  <si>
    <t>The Company is a wholly-owned subsidiary of KeySpan Corporation ("KeySpan"). KeySpan is a wholly-owned subsidiary of National Grid USA ("NGUSA"), a public utility holding company with regulated subsidiaries engaged in the generation of electricity, and the transmission, distribution and sale of both natural gas and electricity. NGUSA is an indirectly-owned subsidiary of National Grid plc, a public limited company incorporated under the laws of England and Wales.</t>
  </si>
  <si>
    <t xml:space="preserve">  1. None </t>
  </si>
  <si>
    <t xml:space="preserve">  2. None</t>
  </si>
  <si>
    <t xml:space="preserve">  3. None </t>
  </si>
  <si>
    <t xml:space="preserve">  4. None</t>
  </si>
  <si>
    <t xml:space="preserve">  5. None </t>
  </si>
  <si>
    <t xml:space="preserve">  6. The settlement of the Company’s various transactions with NGUSA and certain affiliates generally occurs via the intercompany money pool in which it participates. The Company is a participant in the Regulated Money Pool and can both borrow and lend funds.  Borrowings from the Regulated Money bear interest in accordance with the terms of the Regulated Money Pool Agreement. As the Company fully participates in the Regulated Money Pools rather than settling intercompany charges with cash, all changes in the Regulated Money Pool balance and accounts receivable and payable from affiliate balances, are reflected as investing or financing activities in the accompanying statements of cash flows.  In addition, for the purpose of presentation in the consolidated statement of cash flows, it is assumed all amounts settled through the Regulated Money Pool are constructive cash receipts and payments, and therefore are presented as such. </t>
  </si>
  <si>
    <t xml:space="preserve">  7. None </t>
  </si>
  <si>
    <t xml:space="preserve">  8. In accordance with the four year labor agreements with Local 101, Utility Division,</t>
  </si>
  <si>
    <t xml:space="preserve"> 10. None </t>
  </si>
  <si>
    <t xml:space="preserve"> 11. N/A</t>
  </si>
  <si>
    <t xml:space="preserve"> 12. N/A</t>
  </si>
  <si>
    <t>Transport Workers Union of America, AFL-CIO, a general wage increase of 2.5% became effective October 16, 2016.</t>
  </si>
  <si>
    <t>None</t>
  </si>
  <si>
    <t>Transition Balancing Account</t>
  </si>
  <si>
    <t>Deferred Environmental Costs</t>
  </si>
  <si>
    <t>407/419</t>
  </si>
  <si>
    <t>407- 419</t>
  </si>
  <si>
    <t>Special Franchise</t>
  </si>
  <si>
    <t>419</t>
  </si>
  <si>
    <t>Special Franchise Post 07</t>
  </si>
  <si>
    <t>408-419</t>
  </si>
  <si>
    <t>Deferred Cost to Achieve &amp; Accrued Interest</t>
  </si>
  <si>
    <t>407-419</t>
  </si>
  <si>
    <t>Rate Mitigation &amp; Accrued Interest</t>
  </si>
  <si>
    <t>921-254</t>
  </si>
  <si>
    <t>FAS109</t>
  </si>
  <si>
    <t>190-282</t>
  </si>
  <si>
    <t>State FAS 109</t>
  </si>
  <si>
    <t>ARO Related</t>
  </si>
  <si>
    <t>254-804</t>
  </si>
  <si>
    <t>Derivatives</t>
  </si>
  <si>
    <t>495</t>
  </si>
  <si>
    <t>Deferred Capital Tracker</t>
  </si>
  <si>
    <t>Merchant Function Charge</t>
  </si>
  <si>
    <t>Low Income Programs</t>
  </si>
  <si>
    <t>431-495</t>
  </si>
  <si>
    <t>Deferred GRI Program</t>
  </si>
  <si>
    <t>495/431/186</t>
  </si>
  <si>
    <t>Deferred TC/IT Sharing</t>
  </si>
  <si>
    <t>431</t>
  </si>
  <si>
    <t>Deferred Gas Cost</t>
  </si>
  <si>
    <t>254/495/804</t>
  </si>
  <si>
    <t>GAC Imbalance</t>
  </si>
  <si>
    <t>804</t>
  </si>
  <si>
    <t>Economic/Comm Redevelopment Program</t>
  </si>
  <si>
    <t>887</t>
  </si>
  <si>
    <t>System Performance Adjustment</t>
  </si>
  <si>
    <t>Merchant Function Charge- Imbalance &amp; Interest</t>
  </si>
  <si>
    <t>495/431</t>
  </si>
  <si>
    <t>Deferred Energy Efficiency Surcharge/Refund-Gas</t>
  </si>
  <si>
    <t>Interest Low Income Subsidy</t>
  </si>
  <si>
    <t>RDM Revenue</t>
  </si>
  <si>
    <t>431/495</t>
  </si>
  <si>
    <t>Property Tax Refunds</t>
  </si>
  <si>
    <t>Deferred Property Tax Expense &amp; Accrued Interest</t>
  </si>
  <si>
    <t xml:space="preserve">Delivery Rate Adjustment </t>
  </si>
  <si>
    <t xml:space="preserve">Interest on Delivery Rate Adjustment </t>
  </si>
  <si>
    <t>TBA - Merchant Backout Credit</t>
  </si>
  <si>
    <t>TBA - Meter Testing</t>
  </si>
  <si>
    <t>TBA - Marketers Incentive</t>
  </si>
  <si>
    <t>TBA - Newton Property</t>
  </si>
  <si>
    <t>TBA - Delivery Service Credit</t>
  </si>
  <si>
    <t>TBA - KIAC Settlement</t>
  </si>
  <si>
    <t>TBA - Deferred Excess Earnings Credit</t>
  </si>
  <si>
    <t>TBA - Deferred Interest on TBA</t>
  </si>
  <si>
    <t>TBA - O&amp;E Program</t>
  </si>
  <si>
    <t>TBA - Single Bill Option - SBO</t>
  </si>
  <si>
    <t>TBA - Transition Charges</t>
  </si>
  <si>
    <t>TBA - Avoided Costs</t>
  </si>
  <si>
    <t>TBA - Transportation Service Adj</t>
  </si>
  <si>
    <t>Interest Accrued on Deferred Capital Tracker</t>
  </si>
  <si>
    <t>Midstates Reinsurance Corp</t>
  </si>
  <si>
    <t>Gas Safety</t>
  </si>
  <si>
    <t xml:space="preserve">Derivatives Reg Asset </t>
  </si>
  <si>
    <t>175</t>
  </si>
  <si>
    <t>Misc Penalties</t>
  </si>
  <si>
    <t>Gas Millennium Fund Deferral</t>
  </si>
  <si>
    <t>495/182</t>
  </si>
  <si>
    <t>Interest Deferred TAC</t>
  </si>
  <si>
    <t>Pipeline Refunds</t>
  </si>
  <si>
    <t>Market Penalty Refund</t>
  </si>
  <si>
    <t>Temporary State Assessment 18-A</t>
  </si>
  <si>
    <t>Rate Subject to Refund</t>
  </si>
  <si>
    <t>410</t>
  </si>
  <si>
    <t>Coney Island Property Sale</t>
  </si>
  <si>
    <t>182/495</t>
  </si>
  <si>
    <t>Pension/OPEB Reserve Liability</t>
  </si>
  <si>
    <t>RDM Unbilled</t>
  </si>
  <si>
    <t>TAC Imbalance Refund</t>
  </si>
  <si>
    <t>804/182</t>
  </si>
  <si>
    <t>PowerPlant VAC Trsp Rev</t>
  </si>
  <si>
    <t>Offsys Sales-Profit Def</t>
  </si>
  <si>
    <t>System Performance Adj (SPA)</t>
  </si>
  <si>
    <t>Deferred Cost to Achieve</t>
  </si>
  <si>
    <t>Capital Tracker</t>
  </si>
  <si>
    <t>Deferred Clean Energy Fund-Gas and Accrued Interest</t>
  </si>
  <si>
    <t>431/495/182</t>
  </si>
  <si>
    <t>Deferred TC Penalty Charge</t>
  </si>
  <si>
    <t>Deferred SIR Case 06G1185/86</t>
  </si>
  <si>
    <t>Special Franchise Tax</t>
  </si>
  <si>
    <t>Metro Tech Lease</t>
  </si>
  <si>
    <t>Bad Debt Reserve</t>
  </si>
  <si>
    <t>Marketer Billings</t>
  </si>
  <si>
    <t>Taxes</t>
  </si>
  <si>
    <t>Asset Retirement Obligation</t>
  </si>
  <si>
    <t>Lost and Unaccounted for Gas</t>
  </si>
  <si>
    <t>Parent Loss Tax Allocation</t>
  </si>
  <si>
    <t>Gas R&amp;D</t>
  </si>
  <si>
    <t>General and Administration Expense</t>
  </si>
  <si>
    <t>Miscellaneous Projects Gas</t>
  </si>
  <si>
    <t>Environmental</t>
  </si>
  <si>
    <t>R&amp;D</t>
  </si>
  <si>
    <t>As Revised</t>
  </si>
  <si>
    <t>(in thousands of dollars)</t>
  </si>
  <si>
    <t>Statement of Income</t>
  </si>
  <si>
    <t>Operation Expenses</t>
  </si>
  <si>
    <t>Depreciation Expense</t>
  </si>
  <si>
    <t>Balance Sheet</t>
  </si>
  <si>
    <t>Current and Accrued Assets</t>
  </si>
  <si>
    <t>As Previously</t>
  </si>
  <si>
    <t>Reported</t>
  </si>
  <si>
    <t>Maintenance Expenses</t>
  </si>
  <si>
    <t>Amortization of Regulatory Debits</t>
  </si>
  <si>
    <t>Total Net Utility Plant</t>
  </si>
  <si>
    <t xml:space="preserve">Other Regulatory Liabilities </t>
  </si>
  <si>
    <t>December 31, 2015</t>
  </si>
  <si>
    <t xml:space="preserve">Current and Accrued Liabilities </t>
  </si>
  <si>
    <t>* The Company (Parent) allocated tax to its subsidiary (North East Transmission Co. Inc.) during the year.</t>
  </si>
  <si>
    <t>Note 1 - Notes to Financial Statements for the Statement of Cash Flows Schedule of Noncash and Other Charges (Credits) to Income:</t>
  </si>
  <si>
    <t>Operating Activities - Other</t>
  </si>
  <si>
    <t>Change in Deriviative Instrument Assets - Hedges</t>
  </si>
  <si>
    <t>Change in Prepayments</t>
  </si>
  <si>
    <t>Change in Miscellaneous Current and Accrued Assets</t>
  </si>
  <si>
    <t>Change in Clearing Accounts</t>
  </si>
  <si>
    <t>Change in Miscellaneous Deferred Debits</t>
  </si>
  <si>
    <t>Change in Accumulated Provision for Injuries and Damages</t>
  </si>
  <si>
    <t>Change in Miscellaneous Operating Provisions</t>
  </si>
  <si>
    <t>Change in Asset Retirement Obligations</t>
  </si>
  <si>
    <t>Change in Other Deferred Credits</t>
  </si>
  <si>
    <t>Change in Deferred Income Taxes</t>
  </si>
  <si>
    <t>Change in Pension Expense</t>
  </si>
  <si>
    <t>Change in Utility Plant - Other</t>
  </si>
  <si>
    <t>Financing Activities - Other</t>
  </si>
  <si>
    <t>Debt Issuance Cost</t>
  </si>
  <si>
    <t>Investing Activities - Other</t>
  </si>
  <si>
    <t>(SEE PAGE BELOW FOR DETAILS)</t>
  </si>
  <si>
    <t>GAS:</t>
  </si>
  <si>
    <t>Reserves not currently deducted</t>
  </si>
  <si>
    <t>Future federal benefit on State taxes</t>
  </si>
  <si>
    <t>Pensions, OPEB and employee benefits</t>
  </si>
  <si>
    <t>Reg Liabilities - Other</t>
  </si>
  <si>
    <t>Reserve - Environmental</t>
  </si>
  <si>
    <t>Net Operating Losses</t>
  </si>
  <si>
    <t>Federal Income Taxes</t>
  </si>
  <si>
    <t>Federal Taxable Income - before NOL &amp; Charitable Contributions</t>
  </si>
  <si>
    <t>CHARITABLE CONTRIB LIMITATION</t>
  </si>
  <si>
    <t>NET OPERATING LOSS</t>
  </si>
  <si>
    <t>Total Tax @ 35% Before Credits</t>
  </si>
  <si>
    <t>Credits:</t>
  </si>
  <si>
    <t>Prior Year Adjustment</t>
  </si>
  <si>
    <t>Net Allocated Tax</t>
  </si>
  <si>
    <t>RECONCILIATION TO FEDERAL INCOME TAX REPORTED ON INCOME STATEMENT</t>
  </si>
  <si>
    <t>Tax Reported on Page 114 Line 15 Income Taxes -- Federal (409.1)</t>
  </si>
  <si>
    <t>Tax Reported on Page 117 Line 49 Income Taxes -- Federal (409.2)</t>
  </si>
  <si>
    <t>Excess Capital Loss over Capital Gain</t>
  </si>
  <si>
    <t>Taxable Income not Recorded on Books:</t>
  </si>
  <si>
    <t>Add-back of Income Tax Credits</t>
  </si>
  <si>
    <t>Expenses Recorded on Books not Included on Return:</t>
  </si>
  <si>
    <t>Lobbying Expenses &amp; Political Contributions</t>
  </si>
  <si>
    <t>Meals and Entertainment</t>
  </si>
  <si>
    <t>Penalties &amp; Fines</t>
  </si>
  <si>
    <t>Total of Items 1-5</t>
  </si>
  <si>
    <t>Income Recorded on Books not included on Return:</t>
  </si>
  <si>
    <t>Employee Stock Purchase Plan Discount</t>
  </si>
  <si>
    <t>INVESTMENTS -  PARTNERSHIPS</t>
  </si>
  <si>
    <t>Equity in Earnings of Subs</t>
  </si>
  <si>
    <t>Flow-through AFUDC Equity</t>
  </si>
  <si>
    <t>Flow-through AFUDC Equity - book depreciation</t>
  </si>
  <si>
    <t>Dividend Received Deduction</t>
  </si>
  <si>
    <t>Deductions on Return not Charged Against Book Income:</t>
  </si>
  <si>
    <t>Equity-based Compensation and Dividends</t>
  </si>
  <si>
    <t>Total of Items 7 &amp; 8</t>
  </si>
  <si>
    <t>Page 261-C</t>
  </si>
  <si>
    <t>CALCULATION OF CURRENT FEDERAL INCOME TAX</t>
  </si>
  <si>
    <t>Federal Taxable Income, Page 261</t>
  </si>
  <si>
    <t>Federal Taxable Income (Item 6 plus Item 9) - before NOL &amp; Charitable Contributions</t>
  </si>
  <si>
    <t>Federal Taxable Income (Item 6 plus Item 9) - after NOL &amp; Charitable Contributions</t>
  </si>
  <si>
    <t>Account 420</t>
  </si>
  <si>
    <t>Property taxes</t>
  </si>
  <si>
    <t>Reg Assets - Pension and OPEB</t>
  </si>
  <si>
    <t>Reg Assets - Environmental</t>
  </si>
  <si>
    <t>Reg Assets - Other</t>
  </si>
  <si>
    <t>Other items - net</t>
  </si>
  <si>
    <t>other work in progress (174)</t>
  </si>
  <si>
    <t>Misc Income Deductions</t>
  </si>
  <si>
    <t>Christopher McConnachie, VP, NY Controller</t>
  </si>
  <si>
    <t>The Company continues to operate its utility business as a wholly-owned subsidiary of KeySpan Corporation and as an</t>
  </si>
  <si>
    <t>NYPSC Modified - N/A</t>
  </si>
  <si>
    <t xml:space="preserve">In accordance with the four year labor agreements with Local 3 of the International Brotherhood of Electrical Workers </t>
  </si>
  <si>
    <t>AFL-CIO a general wage increase of 2.5% became effective October 16, 2016.</t>
  </si>
  <si>
    <t xml:space="preserve">  9. The Company is subject to various legal proceedings arising out of the ordinary course of its business. </t>
  </si>
  <si>
    <t>or likely to result in a
material adverse effect on its results of operations, financial position, or cash flows.</t>
  </si>
  <si>
    <t xml:space="preserve">The Company does
 not consider any of such proceedings to be material, individually or in the aggregate, to its business </t>
  </si>
  <si>
    <t>Other Post Employment Benefits OPEBs Burden</t>
  </si>
  <si>
    <t>FIN 48 Income Tax</t>
  </si>
  <si>
    <t>Consult-Legal Settlement</t>
  </si>
  <si>
    <t>Capital Overhead Clearing*</t>
  </si>
  <si>
    <t>Total Gas</t>
  </si>
  <si>
    <t xml:space="preserve">5.5% Series 1996 Due 2021 </t>
  </si>
  <si>
    <t xml:space="preserve">Federal Taxable Income - after NOL &amp; Charitable Contributions </t>
  </si>
  <si>
    <t>OPEB / FAS 106</t>
  </si>
  <si>
    <t>(1) Incentive pay amount represents the cash value award under the National Grid Incentive Compensation plan and National Grid Goals</t>
  </si>
  <si>
    <t>program, and the taxable value of non-deferred Awards under the programs were paid in June 2016, based upon April 2015 - March 2016 period.</t>
  </si>
  <si>
    <t>(2) Life Insurance amount is the imputed value to the employee for the company paid premiums under a Group Term Life Insurance</t>
  </si>
  <si>
    <t>plan for coverage exceeding $50,000.</t>
  </si>
  <si>
    <t>(3) Includes remuneration items such as imputed value of automobiles, financial planning, annual physical, health club, performance bonuses,</t>
  </si>
  <si>
    <t>and other miscellaneous payments.</t>
  </si>
  <si>
    <t xml:space="preserve"> Note: Salaries and other compensation represent amounts allocated under the Public Utility Holding Companies Act rules and</t>
  </si>
  <si>
    <t>regulations as monitored by the Federal Energy Regulatory Commission.</t>
  </si>
  <si>
    <t>Other (3)</t>
  </si>
  <si>
    <t>Life Insurance (2)</t>
  </si>
  <si>
    <t>Incentive Pay (1)</t>
  </si>
  <si>
    <t>cost type is used to clear multiple KEDNY burdens.</t>
  </si>
  <si>
    <t xml:space="preserve">        (SEE PAGE 261-A FOR DETALS)</t>
  </si>
  <si>
    <t>Gas - General/NYSERDA Assessment</t>
  </si>
  <si>
    <t>Contribution - Aid Of Construction</t>
  </si>
  <si>
    <t>Accrued Other</t>
  </si>
  <si>
    <t>Accrued Other - PSA4</t>
  </si>
  <si>
    <t>ADIT - State</t>
  </si>
  <si>
    <t>AFUDC Debt</t>
  </si>
  <si>
    <t>Amortization Expense</t>
  </si>
  <si>
    <t>Depreciation Expense - Book</t>
  </si>
  <si>
    <t>FAS 112</t>
  </si>
  <si>
    <t>Insurance Provision</t>
  </si>
  <si>
    <t>Reg Asset - Carrying Charges</t>
  </si>
  <si>
    <t>Reg Asset - Environmental</t>
  </si>
  <si>
    <t>Reg Asset - Hedging</t>
  </si>
  <si>
    <t>Reg Asset - OPEB</t>
  </si>
  <si>
    <t>Reg Asset - Other</t>
  </si>
  <si>
    <t>Reg Asset - Pension</t>
  </si>
  <si>
    <t>Reg Asset - ARO</t>
  </si>
  <si>
    <t>Reg Liability - Other</t>
  </si>
  <si>
    <t>Relocation Of Mains</t>
  </si>
  <si>
    <t>UNICAP - Inventory</t>
  </si>
  <si>
    <t>Workers' Compensation</t>
  </si>
  <si>
    <t>Accrued Interest - Tax Reserve</t>
  </si>
  <si>
    <t>Bad Debts</t>
  </si>
  <si>
    <t>Cost Of Removal</t>
  </si>
  <si>
    <t>Deferred Compensation</t>
  </si>
  <si>
    <t>Depreciation Expense - Tax</t>
  </si>
  <si>
    <t>Depreciation Expense - Tax Bonus</t>
  </si>
  <si>
    <t>Gain (Loss) On Sale Of Assets</t>
  </si>
  <si>
    <t>Equity Return - GAAP only</t>
  </si>
  <si>
    <t>Hedging</t>
  </si>
  <si>
    <t>Incentive Plan</t>
  </si>
  <si>
    <t>Injuries And Damages</t>
  </si>
  <si>
    <t>Lien Date Property Taxes</t>
  </si>
  <si>
    <t>Pension Cost</t>
  </si>
  <si>
    <t>R&amp;E Expense</t>
  </si>
  <si>
    <t>Reg Asset - Property Taxes</t>
  </si>
  <si>
    <t>Repairs Deduction</t>
  </si>
  <si>
    <t>Reserve - FIN 48 State</t>
  </si>
  <si>
    <t>Reserve - Obsolete Inventory</t>
  </si>
  <si>
    <t>UNICAP - Self Constructed Assets</t>
  </si>
  <si>
    <t>Vacation Accrual</t>
  </si>
  <si>
    <t>Charitable Contrib Limitation</t>
  </si>
  <si>
    <t>Net Operating Loss</t>
  </si>
  <si>
    <t>Appointments</t>
  </si>
  <si>
    <t xml:space="preserve"> Brooklyn, NY 11201</t>
  </si>
  <si>
    <t xml:space="preserve">The Brooklyn Union Gas Company d/b/a National Grid New York </t>
  </si>
  <si>
    <t>One MetroTech Center, Brooklyn, New York 11201-3850  (929) 324-4707</t>
  </si>
  <si>
    <t>control over KeySpan Corporation which has direct control over The Brooklyn Union Gas Company d/b/a National Grid New York.</t>
  </si>
  <si>
    <t xml:space="preserve">             Total Other Page 120, Line 19</t>
  </si>
  <si>
    <t xml:space="preserve">             Total Page 120, Line 32</t>
  </si>
  <si>
    <t xml:space="preserve">            Total Page 121, Line 76</t>
  </si>
  <si>
    <t>* The net activity in this Clearing Account is negative because this</t>
  </si>
  <si>
    <t>Pensions &amp; OPEBs</t>
  </si>
  <si>
    <t>Statement of Policy BuyBack related to Pensions and OPEBs</t>
  </si>
  <si>
    <t>Post Employment Benefits (FAS 158)</t>
  </si>
  <si>
    <t>3.407% Senior notes due 2026 *</t>
  </si>
  <si>
    <t>4.504% Senior notes due 2046 *</t>
  </si>
  <si>
    <t>*Authorization under Case 15-G-0309 on December 18, 2015</t>
  </si>
  <si>
    <t xml:space="preserve">        (SEE PAGE 261-B FOR DETALS)</t>
  </si>
  <si>
    <t>407</t>
  </si>
  <si>
    <t>No annual report to stockholders is submitted         X</t>
  </si>
  <si>
    <t>John Bruckner - 01/11/2016</t>
  </si>
  <si>
    <t>Reg Asset - MTA Deferral</t>
  </si>
  <si>
    <t>Unamortized Debt Discount / Premium</t>
  </si>
  <si>
    <t>Annual Report of The Brooklyn Union Gas Company d/b/a National Grid New York                                                 Year ended  December 31, 2016</t>
  </si>
  <si>
    <t>Total Assets and other Debits</t>
  </si>
  <si>
    <t>Note 2 - Financial Statement Revision</t>
  </si>
  <si>
    <t>Construction Overheads consist of Burdens and Capital Overhead charges that get allocated</t>
  </si>
  <si>
    <t>to projects monthly.  See below for a discussion of Burdens and Construction Overheads.</t>
  </si>
  <si>
    <t>Burdens</t>
  </si>
  <si>
    <t>The development of the burden rate is conducted using historical data from the SAP GL.  The</t>
  </si>
  <si>
    <t>cost elements comprise the cost base for the allocation formula.  Once established, the burden</t>
  </si>
  <si>
    <t>rate gets loaded into SAP for monthly allocation.</t>
  </si>
  <si>
    <t>401K Match Burden Thrift</t>
  </si>
  <si>
    <t xml:space="preserve">Costs for Company 401K match are allocated to construction on the basis of </t>
  </si>
  <si>
    <t>direct labor charged thereto.</t>
  </si>
  <si>
    <t>Other Post Retirement FAS 106 OPEBS and Pension Burden:</t>
  </si>
  <si>
    <t>Costs for Other Post Retirement benefits and Pension Costs are allocated to construction on the basis of direct</t>
  </si>
  <si>
    <t>labor charged thereto.</t>
  </si>
  <si>
    <t>Group Insurance, Healthcare, Workers' Compensation Burden</t>
  </si>
  <si>
    <t>Costs consisting of Group Life,Workers Compensation Insurance and Hospitalization,Surgical</t>
  </si>
  <si>
    <t>and Medical Insurance are charged to construction on the basis of direct labor charged thereto.</t>
  </si>
  <si>
    <t>Payroll Taxes Burden:</t>
  </si>
  <si>
    <t>Costs for Payroll Taxes are allocated to construction on the basis of direct labor charged thereto.</t>
  </si>
  <si>
    <t>Variable Pay Management Incentive Compensation Burden:</t>
  </si>
  <si>
    <t>Costs for Incentive Compensation are allocated to construction on the basis of direct labor charged</t>
  </si>
  <si>
    <t>thereto.</t>
  </si>
  <si>
    <t>Paid Time Not Worked:</t>
  </si>
  <si>
    <t>Costs for paid absence time such as holidays,company sickness time,etc.,are allocated to</t>
  </si>
  <si>
    <t>costruction on the basis of direct labor charged thereto.</t>
  </si>
  <si>
    <t>Variable Pay Non Management Gainsharing Burden:</t>
  </si>
  <si>
    <t>Costs for Variable Pay Non-Mgmt Gainsharing are allocated to construction on the basis of direct</t>
  </si>
  <si>
    <t xml:space="preserve">Stores Handling:  </t>
  </si>
  <si>
    <t>This overhead represents a percentage applied to each Materials and Supplies issue</t>
  </si>
  <si>
    <t>withdrawn from stock and represent the costs incurred in operating various storerooms.</t>
  </si>
  <si>
    <t>These handling charges include purchase,storage,handling,and distribution of materials</t>
  </si>
  <si>
    <t>and supplies.</t>
  </si>
  <si>
    <t>Supervision and Administrative Burden (S&amp;A):  </t>
  </si>
  <si>
    <t xml:space="preserve">Supervision and Administrative Burden (S&amp;A):  A monthly accrual for operating company back office charges supporting employees </t>
  </si>
  <si>
    <t>such as Accounting, Finance, Human Resources, Information Technology,  Facilities, Legal, etc. to fully load intercompany or</t>
  </si>
  <si>
    <t>billable charges to 3rd party orders.  S&amp;A is a labor based burden with the offset charged to revenue.</t>
  </si>
  <si>
    <t xml:space="preserve">Capital Overhead Clearing: </t>
  </si>
  <si>
    <t xml:space="preserve"> Is a pool of costs representing  functions that provide direct support of the construction program, such as Construction Supervision, </t>
  </si>
  <si>
    <t xml:space="preserve"> Engineering and Plant Accounting. Direct charging labor and related support expenditures  to each individual work order is not always practical or</t>
  </si>
  <si>
    <t xml:space="preserve"> cost effective to do so. This is because of the tremendous volume of work orders that are supported by these functions every month. </t>
  </si>
  <si>
    <t xml:space="preserve"> In those instances, where approval has been obtained by the Plant Accounting department, the use of the Capital Overhead Clearing account is an </t>
  </si>
  <si>
    <t>approved means by our Regulators of capitalizing direct support costs.</t>
  </si>
  <si>
    <t xml:space="preserve">    Total </t>
  </si>
  <si>
    <t>Taxable Income Not Recorded on Books</t>
  </si>
  <si>
    <t>Removed line 27 "Federal Tax Net Income" as this is shown on line 22.</t>
  </si>
  <si>
    <t xml:space="preserve">                     </t>
  </si>
  <si>
    <t>From Insert Page 216-B</t>
  </si>
  <si>
    <t>Net Utility Operating Income</t>
  </si>
  <si>
    <t>340-B</t>
  </si>
  <si>
    <t>During 2016, management determined that certain accounting transactions were not properly recorded in the Company’s previously issued financial statements. The Company corrected the accounting by revising the prior period financial statements, the impacts of which are described below. 
                                                                                                                                                                                                                                                                                                                                                                                                                                                                  During a review of the Company’s open work orders within construction work in progress, management identified charges that were inappropriately classified as capital instead of expense. A cumulative adjustment of $7 million (net of income taxes) was recorded, of which $3.7 million was recorded as a decrease to opening retained earnings (as of December 31, 2014) and $3.3 million was recorded as a decrease to net income with the correction recorded within miscellaneous income deductions for the year ended December 31, 2015.
In addition, during a review of the Company’s accounting for its unbilled revenue accrual, management identified a gas costs deferral for the year ended March 31, 2014 that had not reversed into the subsequent fiscal year. An adjustment of $7.6 million (net of income taxes) was recorded as a decrease to net income with the correction recorded within operation expense for the year ended December 31, 2015.
Finally, certain adjustments were made to conform prior periods to current period presentation.
The following table shows the amounts previously reported and as revised:</t>
  </si>
  <si>
    <t>Net Other Income and deductions</t>
  </si>
  <si>
    <t>Net Interest Charges</t>
  </si>
  <si>
    <t>Annual Report of The Brooklyn Union Gas Company d/b/a National Grid New York            Year ended December 31, 2016</t>
  </si>
  <si>
    <t>Purchase, transportation and sale of gas in the State of New York</t>
  </si>
  <si>
    <t>NYPSC Modified -None</t>
  </si>
  <si>
    <t>The Brooklyn Union Gas Company d/b/a National Grid New York</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</si>
</sst>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_(* #,##0_);_(* \(#,##0\);_(* &quot;-&quot;??_);_(@_)"/>
    <numFmt numFmtId="180" formatCode="mm/dd/yy;@"/>
    <numFmt numFmtId="181" formatCode="_(&quot;$&quot;* #,##0_);_(&quot;$&quot;* \(#,##0\);_(&quot;$&quot;* &quot;0&quot;_);_(@_)"/>
    <numFmt numFmtId="182" formatCode="#,##0.00_)&quot;/dth&quot;;\(#,##0.00\)&quot;/dth&quot;"/>
    <numFmt numFmtId="183" formatCode="_(* #,##0_);_(* \(#,##0\);_(* &quot;0&quot;_);_(@_)"/>
    <numFmt numFmtId="184" formatCode="_(* #,##0_);_(* \(#,##0\);_(* 0_);_(@_)"/>
    <numFmt numFmtId="185" formatCode="#,##0.0_);[Red]\(#,##0.0\)"/>
    <numFmt numFmtId="186" formatCode="#,##0.000_);[Red]\(#,##0.000\)"/>
    <numFmt numFmtId="187" formatCode="&quot;$&quot;#,##0.0_);[Red]\(&quot;$&quot;#,##0.0\)"/>
    <numFmt numFmtId="188" formatCode="&quot;$&quot;\ #,##0.000_);[Red]\(&quot;$&quot;\ #,##0.000\)"/>
    <numFmt numFmtId="189" formatCode="_(&quot;$&quot;* #,##0.000_);_(&quot;$&quot;* \(#,##0.000\);_(&quot;$&quot;* &quot;-&quot;???_);_(@_)"/>
    <numFmt numFmtId="190" formatCode="&quot;$&quot;#,##0.0000"/>
    <numFmt numFmtId="191" formatCode="mm/dd/yy"/>
    <numFmt numFmtId="192" formatCode="mmmm\ d\,\ yyyy"/>
    <numFmt numFmtId="193" formatCode="0.0000"/>
    <numFmt numFmtId="194" formatCode="#,##0;\(#,##0\)"/>
    <numFmt numFmtId="195" formatCode="#,##0&quot; dth/day&quot;"/>
    <numFmt numFmtId="196" formatCode="_([$€-2]* #,##0.00_);_([$€-2]* \(#,##0.00\);_([$€-2]* &quot;-&quot;??_)"/>
    <numFmt numFmtId="197" formatCode=";;;"/>
    <numFmt numFmtId="198" formatCode="&quot;M2 (&quot;0.00%&quot;)&quot;"/>
    <numFmt numFmtId="199" formatCode="&quot;M3 (&quot;0.00%&quot;)&quot;"/>
    <numFmt numFmtId="200" formatCode="[$$-409]#,##0.0000_);\([$$-409]#,##0.0000\)"/>
    <numFmt numFmtId="201" formatCode="0.0000000000"/>
    <numFmt numFmtId="202" formatCode="[$$-409]#,##0.00_);\([$$-409]#,##0.00\)"/>
    <numFmt numFmtId="203" formatCode="&quot;$&quot;\ #,##0_);[Red]\(&quot;$&quot;\ #,##0\)"/>
    <numFmt numFmtId="204" formatCode="_(&quot;$&quot;* #,##0_);_(&quot;$&quot;* \(#,##0\);_(&quot;$&quot;* &quot;-&quot;??_);_(@_)"/>
    <numFmt numFmtId="205" formatCode="_(* #,##0.0_);_(* \(#,##0.0\);_(* &quot;-&quot;??_);_(@_)"/>
    <numFmt numFmtId="206" formatCode="mmm\-yyyy"/>
  </numFmts>
  <fonts count="15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b/>
      <i/>
      <sz val="12"/>
      <color indexed="12"/>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sz val="10"/>
      <color rgb="FF000000"/>
      <name val="Arial"/>
      <family val="2"/>
    </font>
    <font>
      <b/>
      <sz val="18"/>
      <color theme="3"/>
      <name val="Cambria"/>
      <family val="2"/>
      <scheme val="major"/>
    </font>
    <font>
      <sz val="12"/>
      <color rgb="FFFF0000"/>
      <name val="Arial"/>
      <family val="2"/>
    </font>
    <font>
      <sz val="12"/>
      <color rgb="FF0000FF"/>
      <name val="Arial"/>
      <family val="2"/>
    </font>
    <font>
      <sz val="9"/>
      <name val="Times"/>
      <family val="1"/>
    </font>
    <font>
      <sz val="11"/>
      <color indexed="8"/>
      <name val="Calibri"/>
      <family val="2"/>
    </font>
    <font>
      <sz val="11"/>
      <color indexed="9"/>
      <name val="Calibri"/>
      <family val="2"/>
    </font>
    <font>
      <sz val="11"/>
      <color indexed="39"/>
      <name val="Calibri"/>
      <family val="2"/>
    </font>
    <font>
      <sz val="11"/>
      <color indexed="20"/>
      <name val="Calibri"/>
      <family val="2"/>
    </font>
    <font>
      <sz val="11"/>
      <color indexed="29"/>
      <name val="Calibri"/>
      <family val="2"/>
    </font>
    <font>
      <b/>
      <sz val="11"/>
      <color indexed="52"/>
      <name val="Calibri"/>
      <family val="2"/>
    </font>
    <font>
      <b/>
      <sz val="11"/>
      <color indexed="12"/>
      <name val="Calibri"/>
      <family val="2"/>
    </font>
    <font>
      <b/>
      <sz val="11"/>
      <color indexed="9"/>
      <name val="Calibri"/>
      <family val="2"/>
    </font>
    <font>
      <b/>
      <sz val="11"/>
      <color indexed="39"/>
      <name val="Calibri"/>
      <family val="2"/>
    </font>
    <font>
      <sz val="8"/>
      <name val="Helv"/>
    </font>
    <font>
      <b/>
      <sz val="10"/>
      <name val="Times"/>
      <family val="1"/>
    </font>
    <font>
      <sz val="8"/>
      <color indexed="8"/>
      <name val="Arial"/>
      <family val="2"/>
    </font>
    <font>
      <sz val="10"/>
      <name val="MS Sans Serif"/>
      <family val="2"/>
    </font>
    <font>
      <sz val="9"/>
      <name val="Tms Rmn"/>
    </font>
    <font>
      <sz val="10"/>
      <name val="Times New Roman"/>
      <family val="1"/>
    </font>
    <font>
      <sz val="10"/>
      <color indexed="8"/>
      <name val="Tahoma"/>
      <family val="2"/>
    </font>
    <font>
      <sz val="12"/>
      <color theme="1"/>
      <name val="Calibri"/>
      <family val="2"/>
      <scheme val="minor"/>
    </font>
    <font>
      <sz val="12"/>
      <color indexed="8"/>
      <name val="Calibri"/>
      <family val="2"/>
    </font>
    <font>
      <sz val="11"/>
      <color theme="1"/>
      <name val="Times New Roman"/>
      <family val="2"/>
    </font>
    <font>
      <sz val="11"/>
      <color indexed="8"/>
      <name val="Times New Roman"/>
      <family val="2"/>
    </font>
    <font>
      <b/>
      <sz val="10"/>
      <name val="Arial Unicode MS"/>
      <family val="2"/>
    </font>
    <font>
      <sz val="10"/>
      <name val="Helv"/>
    </font>
    <font>
      <sz val="8"/>
      <name val="Tms Rmn"/>
    </font>
    <font>
      <sz val="10"/>
      <name val="Arial Black"/>
      <family val="2"/>
    </font>
    <font>
      <sz val="12"/>
      <name val="CG Times (WN)"/>
    </font>
    <font>
      <b/>
      <sz val="10"/>
      <color indexed="12"/>
      <name val="Arial"/>
      <family val="2"/>
    </font>
    <font>
      <sz val="10"/>
      <color indexed="10"/>
      <name val="CG Times (WN)"/>
    </font>
    <font>
      <i/>
      <sz val="11"/>
      <color indexed="23"/>
      <name val="Calibri"/>
      <family val="2"/>
    </font>
    <font>
      <i/>
      <sz val="11"/>
      <color indexed="34"/>
      <name val="Calibri"/>
      <family val="2"/>
    </font>
    <font>
      <sz val="11"/>
      <color indexed="17"/>
      <name val="Calibri"/>
      <family val="2"/>
    </font>
    <font>
      <sz val="11"/>
      <color indexed="25"/>
      <name val="Calibri"/>
      <family val="2"/>
    </font>
    <font>
      <b/>
      <sz val="15"/>
      <color indexed="56"/>
      <name val="Calibri"/>
      <family val="2"/>
    </font>
    <font>
      <b/>
      <sz val="15"/>
      <color indexed="18"/>
      <name val="Calibri"/>
      <family val="2"/>
    </font>
    <font>
      <b/>
      <sz val="13"/>
      <color indexed="56"/>
      <name val="Calibri"/>
      <family val="2"/>
    </font>
    <font>
      <b/>
      <sz val="13"/>
      <color indexed="18"/>
      <name val="Calibri"/>
      <family val="2"/>
    </font>
    <font>
      <b/>
      <sz val="11"/>
      <color indexed="56"/>
      <name val="Calibri"/>
      <family val="2"/>
    </font>
    <font>
      <b/>
      <sz val="11"/>
      <color indexed="18"/>
      <name val="Calibri"/>
      <family val="2"/>
    </font>
    <font>
      <sz val="11"/>
      <color indexed="62"/>
      <name val="Calibri"/>
      <family val="2"/>
    </font>
    <font>
      <sz val="11"/>
      <color indexed="33"/>
      <name val="Calibri"/>
      <family val="2"/>
    </font>
    <font>
      <sz val="11"/>
      <color indexed="52"/>
      <name val="Calibri"/>
      <family val="2"/>
    </font>
    <font>
      <sz val="11"/>
      <color indexed="12"/>
      <name val="Calibri"/>
      <family val="2"/>
    </font>
    <font>
      <b/>
      <sz val="14"/>
      <name val="Helv"/>
    </font>
    <font>
      <b/>
      <sz val="15"/>
      <name val="Times"/>
      <family val="1"/>
    </font>
    <font>
      <sz val="10"/>
      <color indexed="10"/>
      <name val="Times New Roman"/>
      <family val="1"/>
    </font>
    <font>
      <sz val="11"/>
      <color indexed="60"/>
      <name val="Calibri"/>
      <family val="2"/>
    </font>
    <font>
      <sz val="11"/>
      <color indexed="21"/>
      <name val="Calibri"/>
      <family val="2"/>
    </font>
    <font>
      <sz val="12"/>
      <color theme="1"/>
      <name val="Calibri"/>
      <family val="2"/>
    </font>
    <font>
      <sz val="10"/>
      <color theme="1"/>
      <name val="Arial"/>
      <family val="2"/>
    </font>
    <font>
      <sz val="12"/>
      <name val="SWISS"/>
    </font>
    <font>
      <sz val="9"/>
      <name val="Tahoma"/>
      <family val="2"/>
    </font>
    <font>
      <sz val="10"/>
      <name val="Arial Unicode MS"/>
      <family val="2"/>
    </font>
    <font>
      <b/>
      <sz val="11"/>
      <color indexed="63"/>
      <name val="Calibri"/>
      <family val="2"/>
    </font>
    <font>
      <b/>
      <sz val="11"/>
      <color indexed="3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0"/>
      <name val="Arial"/>
      <family val="2"/>
    </font>
    <font>
      <sz val="10"/>
      <name val="Arial MT"/>
    </font>
    <font>
      <b/>
      <sz val="10"/>
      <name val="MS Sans Serif"/>
      <family val="2"/>
    </font>
    <font>
      <sz val="10"/>
      <color indexed="12"/>
      <name val="MS Sans Serif"/>
      <family val="2"/>
    </font>
    <font>
      <sz val="8"/>
      <color indexed="10"/>
      <name val="Arial"/>
      <family val="2"/>
    </font>
    <font>
      <b/>
      <sz val="10"/>
      <color indexed="60"/>
      <name val="Arial"/>
      <family val="2"/>
    </font>
    <font>
      <b/>
      <sz val="10"/>
      <color indexed="12"/>
      <name val="MS Sans Serif"/>
      <family val="2"/>
    </font>
    <font>
      <b/>
      <sz val="12"/>
      <name val="Times"/>
      <family val="1"/>
    </font>
    <font>
      <b/>
      <sz val="18"/>
      <color indexed="56"/>
      <name val="Cambria"/>
      <family val="2"/>
    </font>
    <font>
      <b/>
      <sz val="18"/>
      <color indexed="18"/>
      <name val="Cambria"/>
      <family val="2"/>
    </font>
    <font>
      <b/>
      <sz val="11"/>
      <color indexed="8"/>
      <name val="Calibri"/>
      <family val="2"/>
    </font>
    <font>
      <b/>
      <sz val="10"/>
      <name val="Times New Roman"/>
      <family val="1"/>
    </font>
    <font>
      <sz val="11"/>
      <color indexed="10"/>
      <name val="Calibri"/>
      <family val="2"/>
    </font>
    <font>
      <sz val="11"/>
      <color indexed="24"/>
      <name val="Calibri"/>
      <family val="2"/>
    </font>
    <font>
      <b/>
      <sz val="14"/>
      <color indexed="53"/>
      <name val="Arial"/>
      <family val="2"/>
    </font>
    <font>
      <b/>
      <sz val="11"/>
      <name val="Arial"/>
      <family val="2"/>
    </font>
    <font>
      <sz val="10"/>
      <color indexed="8"/>
      <name val="MS Sans Serif"/>
      <family val="2"/>
    </font>
    <font>
      <sz val="12"/>
      <name val="Arial"/>
      <family val="2"/>
    </font>
    <font>
      <sz val="12"/>
      <name val="Arial"/>
      <family val="2"/>
    </font>
    <font>
      <b/>
      <u/>
      <sz val="12"/>
      <color indexed="8"/>
      <name val="Arial"/>
      <family val="2"/>
    </font>
    <font>
      <u/>
      <sz val="12"/>
      <name val="Times New Roman"/>
      <family val="1"/>
    </font>
    <font>
      <u/>
      <sz val="12"/>
      <color theme="1"/>
      <name val="Arial"/>
      <family val="2"/>
    </font>
    <font>
      <b/>
      <i/>
      <sz val="10"/>
      <name val="Arial"/>
      <family val="2"/>
    </font>
    <font>
      <b/>
      <sz val="12"/>
      <name val="Times New Roman"/>
      <family val="1"/>
    </font>
    <font>
      <strike/>
      <sz val="12"/>
      <color indexed="8"/>
      <name val="Arial"/>
      <family val="2"/>
    </font>
  </fonts>
  <fills count="69">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1"/>
      </patternFill>
    </fill>
    <fill>
      <patternFill patternType="solid">
        <fgColor indexed="42"/>
      </patternFill>
    </fill>
    <fill>
      <patternFill patternType="solid">
        <fgColor indexed="61"/>
      </patternFill>
    </fill>
    <fill>
      <patternFill patternType="solid">
        <fgColor indexed="46"/>
      </patternFill>
    </fill>
    <fill>
      <patternFill patternType="solid">
        <fgColor indexed="38"/>
      </patternFill>
    </fill>
    <fill>
      <patternFill patternType="solid">
        <fgColor indexed="27"/>
      </patternFill>
    </fill>
    <fill>
      <patternFill patternType="solid">
        <fgColor indexed="47"/>
      </patternFill>
    </fill>
    <fill>
      <patternFill patternType="solid">
        <fgColor indexed="44"/>
      </patternFill>
    </fill>
    <fill>
      <patternFill patternType="solid">
        <fgColor indexed="14"/>
      </patternFill>
    </fill>
    <fill>
      <patternFill patternType="solid">
        <fgColor indexed="29"/>
      </patternFill>
    </fill>
    <fill>
      <patternFill patternType="solid">
        <fgColor indexed="15"/>
      </patternFill>
    </fill>
    <fill>
      <patternFill patternType="solid">
        <fgColor indexed="11"/>
      </patternFill>
    </fill>
    <fill>
      <patternFill patternType="solid">
        <fgColor indexed="20"/>
      </patternFill>
    </fill>
    <fill>
      <patternFill patternType="solid">
        <fgColor indexed="37"/>
      </patternFill>
    </fill>
    <fill>
      <patternFill patternType="solid">
        <fgColor indexed="51"/>
      </patternFill>
    </fill>
    <fill>
      <patternFill patternType="solid">
        <fgColor indexed="40"/>
      </patternFill>
    </fill>
    <fill>
      <patternFill patternType="solid">
        <fgColor indexed="30"/>
      </patternFill>
    </fill>
    <fill>
      <patternFill patternType="solid">
        <fgColor indexed="19"/>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10"/>
      </patternFill>
    </fill>
    <fill>
      <patternFill patternType="solid">
        <fgColor indexed="57"/>
      </patternFill>
    </fill>
    <fill>
      <patternFill patternType="solid">
        <fgColor indexed="34"/>
      </patternFill>
    </fill>
    <fill>
      <patternFill patternType="solid">
        <fgColor indexed="53"/>
      </patternFill>
    </fill>
    <fill>
      <patternFill patternType="solid">
        <fgColor indexed="55"/>
      </patternFill>
    </fill>
    <fill>
      <patternFill patternType="solid">
        <fgColor indexed="35"/>
      </patternFill>
    </fill>
    <fill>
      <patternFill patternType="solid">
        <fgColor indexed="13"/>
        <bgColor indexed="64"/>
      </patternFill>
    </fill>
    <fill>
      <patternFill patternType="solid">
        <fgColor indexed="16"/>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56"/>
      </patternFill>
    </fill>
    <fill>
      <patternFill patternType="solid">
        <fgColor indexed="21"/>
      </patternFill>
    </fill>
    <fill>
      <patternFill patternType="solid">
        <fgColor indexed="8"/>
        <bgColor indexed="64"/>
      </patternFill>
    </fill>
    <fill>
      <patternFill patternType="solid">
        <fgColor indexed="42"/>
        <bgColor indexed="64"/>
      </patternFill>
    </fill>
  </fills>
  <borders count="272">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thin">
        <color indexed="34"/>
      </left>
      <right style="thin">
        <color indexed="34"/>
      </right>
      <top style="thin">
        <color indexed="34"/>
      </top>
      <bottom style="thin">
        <color indexed="34"/>
      </bottom>
      <diagonal/>
    </border>
    <border>
      <left style="double">
        <color indexed="63"/>
      </left>
      <right style="double">
        <color indexed="63"/>
      </right>
      <top style="double">
        <color indexed="63"/>
      </top>
      <bottom style="double">
        <color indexed="63"/>
      </bottom>
      <diagonal/>
    </border>
    <border>
      <left style="double">
        <color indexed="33"/>
      </left>
      <right style="double">
        <color indexed="33"/>
      </right>
      <top style="double">
        <color indexed="33"/>
      </top>
      <bottom style="double">
        <color indexed="33"/>
      </bottom>
      <diagonal/>
    </border>
    <border>
      <left style="hair">
        <color indexed="64"/>
      </left>
      <right style="hair">
        <color indexed="64"/>
      </right>
      <top style="hair">
        <color indexed="64"/>
      </top>
      <bottom style="hair">
        <color indexed="64"/>
      </bottom>
      <diagonal/>
    </border>
    <border>
      <left style="thin">
        <color indexed="9"/>
      </left>
      <right style="thin">
        <color indexed="9"/>
      </right>
      <top style="thin">
        <color indexed="9"/>
      </top>
      <bottom style="thin">
        <color indexed="9"/>
      </bottom>
      <diagonal/>
    </border>
    <border>
      <left/>
      <right/>
      <top style="medium">
        <color indexed="64"/>
      </top>
      <bottom style="medium">
        <color indexed="64"/>
      </bottom>
      <diagonal/>
    </border>
    <border>
      <left/>
      <right/>
      <top/>
      <bottom style="thick">
        <color indexed="62"/>
      </bottom>
      <diagonal/>
    </border>
    <border>
      <left/>
      <right/>
      <top/>
      <bottom style="thick">
        <color indexed="10"/>
      </bottom>
      <diagonal/>
    </border>
    <border>
      <left/>
      <right/>
      <top/>
      <bottom style="thick">
        <color indexed="22"/>
      </bottom>
      <diagonal/>
    </border>
    <border>
      <left/>
      <right/>
      <top/>
      <bottom style="thick">
        <color indexed="14"/>
      </bottom>
      <diagonal/>
    </border>
    <border>
      <left/>
      <right/>
      <top/>
      <bottom style="medium">
        <color indexed="30"/>
      </bottom>
      <diagonal/>
    </border>
    <border>
      <left/>
      <right/>
      <top/>
      <bottom style="medium">
        <color indexed="14"/>
      </bottom>
      <diagonal/>
    </border>
    <border>
      <left/>
      <right/>
      <top/>
      <bottom style="double">
        <color indexed="52"/>
      </bottom>
      <diagonal/>
    </border>
    <border>
      <left/>
      <right/>
      <top/>
      <bottom style="double">
        <color indexed="12"/>
      </bottom>
      <diagonal/>
    </border>
    <border>
      <left style="thin">
        <color indexed="22"/>
      </left>
      <right style="thin">
        <color indexed="22"/>
      </right>
      <top style="thin">
        <color indexed="22"/>
      </top>
      <bottom style="thin">
        <color indexed="22"/>
      </bottom>
      <diagonal/>
    </border>
    <border>
      <left style="thin">
        <color indexed="36"/>
      </left>
      <right style="thin">
        <color indexed="36"/>
      </right>
      <top style="thin">
        <color indexed="36"/>
      </top>
      <bottom style="thin">
        <color indexed="36"/>
      </bottom>
      <diagonal/>
    </border>
    <border>
      <left style="thin">
        <color indexed="63"/>
      </left>
      <right style="thin">
        <color indexed="63"/>
      </right>
      <top style="thin">
        <color indexed="63"/>
      </top>
      <bottom style="thin">
        <color indexed="63"/>
      </bottom>
      <diagonal/>
    </border>
    <border>
      <left style="thin">
        <color indexed="33"/>
      </left>
      <right style="thin">
        <color indexed="33"/>
      </right>
      <top style="thin">
        <color indexed="33"/>
      </top>
      <bottom style="thin">
        <color indexed="3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62"/>
      </top>
      <bottom style="double">
        <color indexed="62"/>
      </bottom>
      <diagonal/>
    </border>
    <border>
      <left/>
      <right/>
      <top style="thin">
        <color indexed="10"/>
      </top>
      <bottom style="double">
        <color indexed="10"/>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right/>
      <top style="hair">
        <color indexed="8"/>
      </top>
      <bottom style="hair">
        <color indexed="8"/>
      </bottom>
      <diagonal/>
    </border>
    <border>
      <left style="thin">
        <color indexed="8"/>
      </left>
      <right style="medium">
        <color indexed="8"/>
      </right>
      <top style="thin">
        <color theme="1"/>
      </top>
      <bottom style="thin">
        <color theme="1"/>
      </bottom>
      <diagonal/>
    </border>
    <border>
      <left style="thin">
        <color indexed="8"/>
      </left>
      <right style="medium">
        <color indexed="8"/>
      </right>
      <top style="thin">
        <color indexed="8"/>
      </top>
      <bottom/>
      <diagonal/>
    </border>
    <border>
      <left style="medium">
        <color indexed="8"/>
      </left>
      <right/>
      <top style="thin">
        <color indexed="8"/>
      </top>
      <bottom/>
      <diagonal/>
    </border>
    <border>
      <left style="thin">
        <color indexed="8"/>
      </left>
      <right style="medium">
        <color indexed="8"/>
      </right>
      <top/>
      <bottom style="double">
        <color indexed="8"/>
      </bottom>
      <diagonal/>
    </border>
    <border>
      <left/>
      <right/>
      <top style="thin">
        <color theme="1"/>
      </top>
      <bottom style="double">
        <color theme="1"/>
      </bottom>
      <diagonal/>
    </border>
    <border>
      <left style="thin">
        <color indexed="8"/>
      </left>
      <right style="thin">
        <color indexed="8"/>
      </right>
      <top style="thin">
        <color theme="1"/>
      </top>
      <bottom style="double">
        <color theme="1"/>
      </bottom>
      <diagonal/>
    </border>
    <border>
      <left style="thin">
        <color indexed="8"/>
      </left>
      <right style="medium">
        <color indexed="8"/>
      </right>
      <top style="thin">
        <color theme="1"/>
      </top>
      <bottom style="double">
        <color theme="1"/>
      </bottom>
      <diagonal/>
    </border>
    <border>
      <left style="thin">
        <color theme="1"/>
      </left>
      <right style="thin">
        <color theme="1"/>
      </right>
      <top/>
      <bottom/>
      <diagonal/>
    </border>
    <border>
      <left style="thin">
        <color theme="1"/>
      </left>
      <right style="medium">
        <color theme="1"/>
      </right>
      <top/>
      <bottom/>
      <diagonal/>
    </border>
  </borders>
  <cellStyleXfs count="2070">
    <xf numFmtId="0" fontId="0" fillId="0" borderId="0"/>
    <xf numFmtId="0" fontId="13" fillId="0" borderId="0"/>
    <xf numFmtId="43" fontId="65"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4" fontId="19" fillId="0" borderId="0" applyFont="0" applyFill="0" applyBorder="0" applyAlignment="0" applyProtection="0"/>
    <xf numFmtId="0" fontId="5" fillId="0" borderId="0"/>
    <xf numFmtId="0" fontId="66" fillId="0" borderId="0"/>
    <xf numFmtId="0" fontId="19" fillId="0" borderId="0"/>
    <xf numFmtId="43" fontId="4" fillId="0" borderId="0" applyFont="0" applyFill="0" applyBorder="0" applyAlignment="0" applyProtection="0"/>
    <xf numFmtId="0" fontId="4" fillId="0" borderId="0"/>
    <xf numFmtId="0" fontId="19" fillId="0" borderId="0"/>
    <xf numFmtId="0" fontId="3" fillId="0" borderId="0"/>
    <xf numFmtId="43" fontId="3" fillId="0" borderId="0" applyFont="0" applyFill="0" applyBorder="0" applyAlignment="0" applyProtection="0"/>
    <xf numFmtId="0" fontId="13" fillId="0" borderId="0"/>
    <xf numFmtId="43" fontId="19" fillId="0" borderId="0" applyFont="0" applyFill="0" applyBorder="0" applyAlignment="0" applyProtection="0"/>
    <xf numFmtId="0" fontId="13" fillId="7" borderId="0"/>
    <xf numFmtId="43" fontId="19" fillId="0" borderId="0" applyFont="0" applyFill="0" applyBorder="0" applyAlignment="0" applyProtection="0"/>
    <xf numFmtId="181" fontId="70" fillId="0" borderId="0" applyAlignment="0">
      <alignment horizontal="left" vertical="center"/>
    </xf>
    <xf numFmtId="182" fontId="30" fillId="0" borderId="0" applyFont="0" applyFill="0" applyBorder="0" applyAlignment="0" applyProtection="0"/>
    <xf numFmtId="183" fontId="70" fillId="0" borderId="0">
      <alignment horizontal="right" vertical="center"/>
    </xf>
    <xf numFmtId="0" fontId="71" fillId="26" borderId="0" applyNumberFormat="0" applyBorder="0" applyAlignment="0" applyProtection="0"/>
    <xf numFmtId="0" fontId="71" fillId="27"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3" borderId="0" applyNumberFormat="0" applyBorder="0" applyAlignment="0" applyProtection="0"/>
    <xf numFmtId="0" fontId="71" fillId="27"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9" borderId="0" applyNumberFormat="0" applyBorder="0" applyAlignment="0" applyProtection="0"/>
    <xf numFmtId="0" fontId="71" fillId="31" borderId="0" applyNumberFormat="0" applyBorder="0" applyAlignment="0" applyProtection="0"/>
    <xf numFmtId="0" fontId="71" fillId="4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1" fillId="42" borderId="0" applyNumberFormat="0" applyBorder="0" applyAlignment="0" applyProtection="0"/>
    <xf numFmtId="0" fontId="72" fillId="44" borderId="0" applyNumberFormat="0" applyBorder="0" applyAlignment="0" applyProtection="0"/>
    <xf numFmtId="0" fontId="73" fillId="36"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37" borderId="0" applyNumberFormat="0" applyBorder="0" applyAlignment="0" applyProtection="0"/>
    <xf numFmtId="0" fontId="73" fillId="45"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9" borderId="0" applyNumberFormat="0" applyBorder="0" applyAlignment="0" applyProtection="0"/>
    <xf numFmtId="0" fontId="73" fillId="40"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3"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73" fillId="3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8" borderId="0" applyNumberFormat="0" applyBorder="0" applyAlignment="0" applyProtection="0"/>
    <xf numFmtId="0" fontId="73" fillId="4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0" borderId="0" applyNumberFormat="0" applyBorder="0" applyAlignment="0" applyProtection="0"/>
    <xf numFmtId="0" fontId="73" fillId="51"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3" fillId="47"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2" borderId="0" applyNumberFormat="0" applyBorder="0" applyAlignment="0" applyProtection="0"/>
    <xf numFmtId="0" fontId="73" fillId="48"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46" borderId="0" applyNumberFormat="0" applyBorder="0" applyAlignment="0" applyProtection="0"/>
    <xf numFmtId="0" fontId="73" fillId="53"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73" fillId="51"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54" borderId="0" applyNumberFormat="0" applyBorder="0" applyAlignment="0" applyProtection="0"/>
    <xf numFmtId="0" fontId="73" fillId="49"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42" fillId="0" borderId="0" applyNumberFormat="0" applyAlignment="0"/>
    <xf numFmtId="0" fontId="11" fillId="0" borderId="0" applyNumberFormat="0" applyFill="0" applyBorder="0" applyAlignment="0">
      <protection locked="0"/>
    </xf>
    <xf numFmtId="0" fontId="74" fillId="27" borderId="0" applyNumberFormat="0" applyBorder="0" applyAlignment="0" applyProtection="0"/>
    <xf numFmtId="0" fontId="75" fillId="3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76" fillId="2" borderId="236" applyNumberFormat="0" applyAlignment="0" applyProtection="0"/>
    <xf numFmtId="0" fontId="77" fillId="29" borderId="237" applyNumberFormat="0" applyAlignment="0" applyProtection="0"/>
    <xf numFmtId="0" fontId="76" fillId="2" borderId="236" applyNumberFormat="0" applyAlignment="0" applyProtection="0"/>
    <xf numFmtId="0" fontId="76" fillId="2" borderId="236" applyNumberFormat="0" applyAlignment="0" applyProtection="0"/>
    <xf numFmtId="0" fontId="76" fillId="2" borderId="236" applyNumberFormat="0" applyAlignment="0" applyProtection="0"/>
    <xf numFmtId="0" fontId="76" fillId="2" borderId="236" applyNumberFormat="0" applyAlignment="0" applyProtection="0"/>
    <xf numFmtId="0" fontId="76" fillId="2" borderId="236" applyNumberFormat="0" applyAlignment="0" applyProtection="0"/>
    <xf numFmtId="0" fontId="76" fillId="2" borderId="236" applyNumberFormat="0" applyAlignment="0" applyProtection="0"/>
    <xf numFmtId="0" fontId="76" fillId="2" borderId="236" applyNumberFormat="0" applyAlignment="0" applyProtection="0"/>
    <xf numFmtId="0" fontId="78" fillId="55" borderId="238" applyNumberFormat="0" applyAlignment="0" applyProtection="0"/>
    <xf numFmtId="0" fontId="79" fillId="56" borderId="239" applyNumberFormat="0" applyAlignment="0" applyProtection="0"/>
    <xf numFmtId="0" fontId="78" fillId="55" borderId="238" applyNumberFormat="0" applyAlignment="0" applyProtection="0"/>
    <xf numFmtId="0" fontId="78" fillId="55" borderId="238" applyNumberFormat="0" applyAlignment="0" applyProtection="0"/>
    <xf numFmtId="0" fontId="78" fillId="55" borderId="238" applyNumberFormat="0" applyAlignment="0" applyProtection="0"/>
    <xf numFmtId="0" fontId="78" fillId="55" borderId="238" applyNumberFormat="0" applyAlignment="0" applyProtection="0"/>
    <xf numFmtId="0" fontId="78" fillId="55" borderId="238" applyNumberFormat="0" applyAlignment="0" applyProtection="0"/>
    <xf numFmtId="0" fontId="78" fillId="55" borderId="238" applyNumberFormat="0" applyAlignment="0" applyProtection="0"/>
    <xf numFmtId="0" fontId="78" fillId="55" borderId="238" applyNumberFormat="0" applyAlignment="0" applyProtection="0"/>
    <xf numFmtId="0" fontId="80" fillId="38" borderId="0"/>
    <xf numFmtId="184" fontId="81" fillId="0" borderId="0">
      <alignment horizontal="right" vertical="center"/>
    </xf>
    <xf numFmtId="37" fontId="30" fillId="0" borderId="240">
      <alignment horizontal="center" wrapText="1"/>
    </xf>
    <xf numFmtId="41" fontId="82" fillId="0" borderId="0" applyFont="0" applyFill="0" applyBorder="0" applyAlignment="0" applyProtection="0"/>
    <xf numFmtId="41" fontId="82" fillId="0" borderId="0" applyFont="0" applyFill="0" applyBorder="0" applyAlignment="0" applyProtection="0"/>
    <xf numFmtId="41" fontId="71" fillId="0" borderId="0" applyFont="0" applyFill="0" applyBorder="0" applyAlignment="0" applyProtection="0"/>
    <xf numFmtId="185" fontId="83" fillId="0" borderId="0"/>
    <xf numFmtId="40" fontId="83" fillId="0" borderId="0"/>
    <xf numFmtId="186" fontId="83" fillId="0" borderId="0"/>
    <xf numFmtId="38" fontId="84" fillId="0" borderId="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8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 fontId="86" fillId="0" borderId="0" applyFill="0" applyBorder="0" applyProtection="0">
      <alignment vertical="top"/>
    </xf>
    <xf numFmtId="43" fontId="82"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2" fillId="0" borderId="0" applyFont="0" applyFill="0" applyBorder="0" applyAlignment="0" applyProtection="0"/>
    <xf numFmtId="43" fontId="85" fillId="0" borderId="0" applyFont="0" applyFill="0" applyBorder="0" applyAlignment="0" applyProtection="0"/>
    <xf numFmtId="43" fontId="21" fillId="0" borderId="0" applyFont="0" applyFill="0" applyBorder="0" applyAlignment="0" applyProtection="0"/>
    <xf numFmtId="43" fontId="82" fillId="0" borderId="0" applyFont="0" applyFill="0" applyBorder="0" applyAlignment="0" applyProtection="0"/>
    <xf numFmtId="43" fontId="7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2" fillId="0" borderId="0" applyFont="0" applyFill="0" applyBorder="0" applyAlignment="0" applyProtection="0"/>
    <xf numFmtId="43" fontId="19"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3"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66" fillId="0" borderId="0" applyFont="0" applyFill="0" applyBorder="0" applyAlignment="0" applyProtection="0"/>
    <xf numFmtId="43" fontId="19" fillId="0" borderId="0" applyFont="0" applyFill="0" applyBorder="0" applyAlignment="0" applyProtection="0"/>
    <xf numFmtId="43" fontId="82" fillId="0" borderId="0" applyFont="0" applyFill="0" applyBorder="0" applyAlignment="0" applyProtection="0"/>
    <xf numFmtId="43" fontId="8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90"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0"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91" fillId="0" borderId="0" applyFont="0" applyFill="0" applyBorder="0" applyAlignment="0" applyProtection="0"/>
    <xf numFmtId="43" fontId="8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8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3" fontId="42" fillId="0" borderId="0" applyFont="0" applyFill="0" applyBorder="0" applyAlignment="0" applyProtection="0"/>
    <xf numFmtId="37" fontId="19" fillId="0" borderId="0" applyFill="0" applyBorder="0" applyAlignment="0" applyProtection="0"/>
    <xf numFmtId="0" fontId="92" fillId="0" borderId="0"/>
    <xf numFmtId="37" fontId="19" fillId="0" borderId="0" applyFill="0" applyBorder="0" applyAlignment="0" applyProtection="0"/>
    <xf numFmtId="0" fontId="93" fillId="0" borderId="0"/>
    <xf numFmtId="42" fontId="71" fillId="0" borderId="0" applyFont="0" applyFill="0" applyBorder="0" applyAlignment="0" applyProtection="0"/>
    <xf numFmtId="187" fontId="83" fillId="0" borderId="0"/>
    <xf numFmtId="8" fontId="83" fillId="0" borderId="0"/>
    <xf numFmtId="188" fontId="11" fillId="0" borderId="0" applyFont="0" applyFill="0" applyBorder="0" applyAlignment="0" applyProtection="0">
      <alignment horizontal="left"/>
    </xf>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90" fontId="94" fillId="57" borderId="130" applyFont="0" applyFill="0" applyBorder="0" applyAlignment="0" applyProtection="0"/>
    <xf numFmtId="190" fontId="94" fillId="57" borderId="130" applyFont="0" applyFill="0" applyBorder="0" applyAlignment="0" applyProtection="0"/>
    <xf numFmtId="190" fontId="94" fillId="57" borderId="130" applyFont="0" applyFill="0" applyBorder="0" applyAlignment="0" applyProtection="0"/>
    <xf numFmtId="190" fontId="94" fillId="57" borderId="130" applyFont="0" applyFill="0" applyBorder="0" applyAlignment="0" applyProtection="0"/>
    <xf numFmtId="44" fontId="13"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9" fillId="0" borderId="0" applyFont="0" applyFill="0" applyBorder="0" applyAlignment="0" applyProtection="0"/>
    <xf numFmtId="44" fontId="83" fillId="0" borderId="0" applyFont="0" applyFill="0" applyBorder="0" applyAlignment="0" applyProtection="0"/>
    <xf numFmtId="44" fontId="13" fillId="0" borderId="0" applyFont="0" applyFill="0" applyBorder="0" applyAlignment="0" applyProtection="0"/>
    <xf numFmtId="44" fontId="1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9" fillId="0" borderId="0" applyFill="0" applyBorder="0" applyAlignment="0" applyProtection="0"/>
    <xf numFmtId="3" fontId="95" fillId="0" borderId="0"/>
    <xf numFmtId="191" fontId="19" fillId="0" borderId="0" applyFill="0" applyBorder="0" applyProtection="0"/>
    <xf numFmtId="192" fontId="71" fillId="0" borderId="0" applyFill="0" applyBorder="0" applyAlignment="0" applyProtection="0"/>
    <xf numFmtId="192" fontId="71" fillId="0" borderId="0" applyFill="0" applyBorder="0" applyAlignment="0" applyProtection="0"/>
    <xf numFmtId="192" fontId="71" fillId="0" borderId="0" applyFill="0" applyBorder="0" applyAlignment="0" applyProtection="0"/>
    <xf numFmtId="192" fontId="71" fillId="0" borderId="0" applyFill="0" applyBorder="0" applyAlignment="0" applyProtection="0"/>
    <xf numFmtId="192" fontId="19" fillId="0" borderId="0" applyFill="0" applyBorder="0" applyAlignment="0" applyProtection="0"/>
    <xf numFmtId="192" fontId="71" fillId="0" borderId="0" applyFill="0" applyBorder="0" applyAlignment="0" applyProtection="0"/>
    <xf numFmtId="192" fontId="71" fillId="0" borderId="0" applyFill="0" applyBorder="0" applyAlignment="0" applyProtection="0"/>
    <xf numFmtId="192" fontId="71" fillId="0" borderId="0" applyFill="0" applyBorder="0" applyAlignment="0" applyProtection="0"/>
    <xf numFmtId="192" fontId="71" fillId="0" borderId="0" applyFill="0" applyBorder="0" applyAlignment="0" applyProtection="0"/>
    <xf numFmtId="192" fontId="71" fillId="0" borderId="0" applyFill="0" applyBorder="0" applyAlignment="0" applyProtection="0"/>
    <xf numFmtId="192" fontId="71" fillId="0" borderId="0" applyFill="0" applyBorder="0" applyAlignment="0" applyProtection="0"/>
    <xf numFmtId="192" fontId="71" fillId="0" borderId="0" applyFill="0" applyBorder="0" applyAlignment="0" applyProtection="0"/>
    <xf numFmtId="191" fontId="19" fillId="0" borderId="0" applyFill="0" applyBorder="0" applyProtection="0"/>
    <xf numFmtId="193" fontId="92" fillId="0" borderId="0"/>
    <xf numFmtId="194" fontId="96" fillId="0" borderId="91"/>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0" fontId="97" fillId="0" borderId="0"/>
    <xf numFmtId="196" fontId="85" fillId="0" borderId="0" applyFont="0" applyFill="0" applyBorder="0" applyAlignment="0" applyProtection="0"/>
    <xf numFmtId="196" fontId="85" fillId="0" borderId="0" applyFont="0" applyFill="0" applyBorder="0" applyAlignment="0" applyProtection="0"/>
    <xf numFmtId="196" fontId="85"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4" fontId="19" fillId="58" borderId="241" applyFont="0" applyAlignment="0"/>
    <xf numFmtId="2" fontId="19" fillId="0" borderId="0" applyFill="0" applyBorder="0" applyAlignment="0" applyProtection="0"/>
    <xf numFmtId="0" fontId="100" fillId="29" borderId="0" applyNumberFormat="0" applyBorder="0" applyAlignment="0" applyProtection="0"/>
    <xf numFmtId="0" fontId="101" fillId="36"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38" fontId="42" fillId="59" borderId="0" applyNumberFormat="0" applyBorder="0" applyAlignment="0" applyProtection="0"/>
    <xf numFmtId="0" fontId="14" fillId="0" borderId="242" applyNumberFormat="0" applyAlignment="0" applyProtection="0">
      <alignment horizontal="left" vertical="center"/>
    </xf>
    <xf numFmtId="0" fontId="14" fillId="0" borderId="155">
      <alignment horizontal="left" vertical="center"/>
    </xf>
    <xf numFmtId="0" fontId="102" fillId="0" borderId="243" applyNumberFormat="0" applyFill="0" applyAlignment="0" applyProtection="0"/>
    <xf numFmtId="0" fontId="103" fillId="0" borderId="244" applyNumberFormat="0" applyFill="0" applyAlignment="0" applyProtection="0"/>
    <xf numFmtId="0" fontId="102" fillId="0" borderId="243" applyNumberFormat="0" applyFill="0" applyAlignment="0" applyProtection="0"/>
    <xf numFmtId="0" fontId="102" fillId="0" borderId="243" applyNumberFormat="0" applyFill="0" applyAlignment="0" applyProtection="0"/>
    <xf numFmtId="0" fontId="102" fillId="0" borderId="243" applyNumberFormat="0" applyFill="0" applyAlignment="0" applyProtection="0"/>
    <xf numFmtId="0" fontId="102" fillId="0" borderId="243" applyNumberFormat="0" applyFill="0" applyAlignment="0" applyProtection="0"/>
    <xf numFmtId="0" fontId="102" fillId="0" borderId="243" applyNumberFormat="0" applyFill="0" applyAlignment="0" applyProtection="0"/>
    <xf numFmtId="0" fontId="102" fillId="0" borderId="243" applyNumberFormat="0" applyFill="0" applyAlignment="0" applyProtection="0"/>
    <xf numFmtId="0" fontId="102" fillId="0" borderId="243" applyNumberFormat="0" applyFill="0" applyAlignment="0" applyProtection="0"/>
    <xf numFmtId="0" fontId="104" fillId="0" borderId="245" applyNumberFormat="0" applyFill="0" applyAlignment="0" applyProtection="0"/>
    <xf numFmtId="0" fontId="105" fillId="0" borderId="246" applyNumberFormat="0" applyFill="0" applyAlignment="0" applyProtection="0"/>
    <xf numFmtId="0" fontId="104" fillId="0" borderId="245" applyNumberFormat="0" applyFill="0" applyAlignment="0" applyProtection="0"/>
    <xf numFmtId="0" fontId="104" fillId="0" borderId="245" applyNumberFormat="0" applyFill="0" applyAlignment="0" applyProtection="0"/>
    <xf numFmtId="0" fontId="104" fillId="0" borderId="245" applyNumberFormat="0" applyFill="0" applyAlignment="0" applyProtection="0"/>
    <xf numFmtId="0" fontId="104" fillId="0" borderId="245" applyNumberFormat="0" applyFill="0" applyAlignment="0" applyProtection="0"/>
    <xf numFmtId="0" fontId="104" fillId="0" borderId="245" applyNumberFormat="0" applyFill="0" applyAlignment="0" applyProtection="0"/>
    <xf numFmtId="0" fontId="104" fillId="0" borderId="245" applyNumberFormat="0" applyFill="0" applyAlignment="0" applyProtection="0"/>
    <xf numFmtId="0" fontId="104" fillId="0" borderId="245" applyNumberFormat="0" applyFill="0" applyAlignment="0" applyProtection="0"/>
    <xf numFmtId="0" fontId="106" fillId="0" borderId="247" applyNumberFormat="0" applyFill="0" applyAlignment="0" applyProtection="0"/>
    <xf numFmtId="0" fontId="107" fillId="0" borderId="248" applyNumberFormat="0" applyFill="0" applyAlignment="0" applyProtection="0"/>
    <xf numFmtId="0" fontId="106" fillId="0" borderId="247" applyNumberFormat="0" applyFill="0" applyAlignment="0" applyProtection="0"/>
    <xf numFmtId="0" fontId="106" fillId="0" borderId="247" applyNumberFormat="0" applyFill="0" applyAlignment="0" applyProtection="0"/>
    <xf numFmtId="0" fontId="106" fillId="0" borderId="247" applyNumberFormat="0" applyFill="0" applyAlignment="0" applyProtection="0"/>
    <xf numFmtId="0" fontId="106" fillId="0" borderId="247" applyNumberFormat="0" applyFill="0" applyAlignment="0" applyProtection="0"/>
    <xf numFmtId="0" fontId="106" fillId="0" borderId="247" applyNumberFormat="0" applyFill="0" applyAlignment="0" applyProtection="0"/>
    <xf numFmtId="0" fontId="106" fillId="0" borderId="247" applyNumberFormat="0" applyFill="0" applyAlignment="0" applyProtection="0"/>
    <xf numFmtId="0" fontId="106" fillId="0" borderId="247" applyNumberFormat="0" applyFill="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97" fontId="19" fillId="0" borderId="0"/>
    <xf numFmtId="10" fontId="42" fillId="60" borderId="130" applyNumberFormat="0" applyBorder="0" applyAlignment="0" applyProtection="0"/>
    <xf numFmtId="0" fontId="108" fillId="34" borderId="236" applyNumberFormat="0" applyAlignment="0" applyProtection="0"/>
    <xf numFmtId="0" fontId="109" fillId="58" borderId="237" applyNumberFormat="0" applyAlignment="0" applyProtection="0"/>
    <xf numFmtId="0" fontId="108" fillId="34" borderId="236" applyNumberFormat="0" applyAlignment="0" applyProtection="0"/>
    <xf numFmtId="0" fontId="108" fillId="34" borderId="236" applyNumberFormat="0" applyAlignment="0" applyProtection="0"/>
    <xf numFmtId="0" fontId="108" fillId="34" borderId="236" applyNumberFormat="0" applyAlignment="0" applyProtection="0"/>
    <xf numFmtId="0" fontId="108" fillId="34" borderId="236" applyNumberFormat="0" applyAlignment="0" applyProtection="0"/>
    <xf numFmtId="0" fontId="108" fillId="34" borderId="236" applyNumberFormat="0" applyAlignment="0" applyProtection="0"/>
    <xf numFmtId="0" fontId="108" fillId="34" borderId="236" applyNumberFormat="0" applyAlignment="0" applyProtection="0"/>
    <xf numFmtId="0" fontId="108" fillId="34" borderId="236" applyNumberFormat="0" applyAlignment="0" applyProtection="0"/>
    <xf numFmtId="37" fontId="19" fillId="0" borderId="0" applyFont="0" applyFill="0" applyBorder="0" applyAlignment="0" applyProtection="0"/>
    <xf numFmtId="37" fontId="19" fillId="0" borderId="0" applyFont="0" applyFill="0" applyBorder="0" applyAlignment="0" applyProtection="0"/>
    <xf numFmtId="37" fontId="19" fillId="0" borderId="0" applyFont="0" applyFill="0" applyBorder="0" applyAlignment="0" applyProtection="0"/>
    <xf numFmtId="0" fontId="42" fillId="59" borderId="0"/>
    <xf numFmtId="0" fontId="42" fillId="59" borderId="0"/>
    <xf numFmtId="0" fontId="42" fillId="59" borderId="0"/>
    <xf numFmtId="0" fontId="110" fillId="0" borderId="249" applyNumberFormat="0" applyFill="0" applyAlignment="0" applyProtection="0"/>
    <xf numFmtId="0" fontId="111" fillId="0" borderId="250" applyNumberFormat="0" applyFill="0" applyAlignment="0" applyProtection="0"/>
    <xf numFmtId="0" fontId="110" fillId="0" borderId="249" applyNumberFormat="0" applyFill="0" applyAlignment="0" applyProtection="0"/>
    <xf numFmtId="0" fontId="110" fillId="0" borderId="249" applyNumberFormat="0" applyFill="0" applyAlignment="0" applyProtection="0"/>
    <xf numFmtId="0" fontId="110" fillId="0" borderId="249" applyNumberFormat="0" applyFill="0" applyAlignment="0" applyProtection="0"/>
    <xf numFmtId="0" fontId="110" fillId="0" borderId="249" applyNumberFormat="0" applyFill="0" applyAlignment="0" applyProtection="0"/>
    <xf numFmtId="0" fontId="110" fillId="0" borderId="249" applyNumberFormat="0" applyFill="0" applyAlignment="0" applyProtection="0"/>
    <xf numFmtId="0" fontId="110" fillId="0" borderId="249" applyNumberFormat="0" applyFill="0" applyAlignment="0" applyProtection="0"/>
    <xf numFmtId="0" fontId="110" fillId="0" borderId="249" applyNumberFormat="0" applyFill="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9" fontId="19" fillId="0" borderId="88" applyFont="0" applyFill="0" applyBorder="0" applyAlignment="0" applyProtection="0">
      <alignment horizontal="centerContinuous"/>
    </xf>
    <xf numFmtId="199" fontId="19" fillId="0" borderId="88" applyFont="0" applyFill="0" applyBorder="0" applyAlignment="0" applyProtection="0">
      <alignment horizontal="centerContinuous"/>
    </xf>
    <xf numFmtId="199" fontId="19" fillId="0" borderId="88" applyFont="0" applyFill="0" applyBorder="0" applyAlignment="0" applyProtection="0">
      <alignment horizontal="centerContinuous"/>
    </xf>
    <xf numFmtId="0" fontId="112" fillId="17" borderId="0" applyBorder="0"/>
    <xf numFmtId="0" fontId="113" fillId="0" borderId="0">
      <alignment vertical="center"/>
    </xf>
    <xf numFmtId="2" fontId="114" fillId="0" borderId="99">
      <alignment horizontal="center"/>
    </xf>
    <xf numFmtId="0" fontId="115" fillId="61" borderId="0" applyNumberFormat="0" applyBorder="0" applyAlignment="0" applyProtection="0"/>
    <xf numFmtId="0" fontId="116" fillId="58"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15" fillId="61" borderId="0" applyNumberFormat="0" applyBorder="0" applyAlignment="0" applyProtection="0"/>
    <xf numFmtId="200" fontId="19" fillId="0" borderId="0"/>
    <xf numFmtId="0" fontId="19" fillId="0" borderId="0"/>
    <xf numFmtId="201" fontId="19" fillId="0" borderId="0"/>
    <xf numFmtId="201" fontId="19" fillId="0" borderId="0"/>
    <xf numFmtId="0" fontId="19" fillId="0" borderId="0"/>
    <xf numFmtId="0" fontId="19" fillId="0" borderId="0"/>
    <xf numFmtId="0" fontId="3" fillId="0" borderId="0"/>
    <xf numFmtId="0" fontId="3" fillId="0" borderId="0"/>
    <xf numFmtId="0" fontId="19" fillId="0" borderId="0"/>
    <xf numFmtId="0" fontId="19" fillId="0" borderId="0"/>
    <xf numFmtId="0" fontId="19" fillId="0" borderId="0"/>
    <xf numFmtId="0" fontId="8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13" fillId="0" borderId="0"/>
    <xf numFmtId="0" fontId="13" fillId="0" borderId="0"/>
    <xf numFmtId="0" fontId="19" fillId="0" borderId="0"/>
    <xf numFmtId="0" fontId="19" fillId="0" borderId="0"/>
    <xf numFmtId="0" fontId="19" fillId="0" borderId="0"/>
    <xf numFmtId="0" fontId="85" fillId="0" borderId="0"/>
    <xf numFmtId="0" fontId="19" fillId="0" borderId="0"/>
    <xf numFmtId="0" fontId="19" fillId="0" borderId="0"/>
    <xf numFmtId="0" fontId="3" fillId="0" borderId="0"/>
    <xf numFmtId="0" fontId="3" fillId="0" borderId="0"/>
    <xf numFmtId="0" fontId="3" fillId="0" borderId="0"/>
    <xf numFmtId="0" fontId="19" fillId="0" borderId="0"/>
    <xf numFmtId="37" fontId="13" fillId="0" borderId="0"/>
    <xf numFmtId="0" fontId="85" fillId="0" borderId="0"/>
    <xf numFmtId="200" fontId="3" fillId="0" borderId="0"/>
    <xf numFmtId="200" fontId="3" fillId="0" borderId="0"/>
    <xf numFmtId="0" fontId="71" fillId="0" borderId="0"/>
    <xf numFmtId="37" fontId="13" fillId="0" borderId="0"/>
    <xf numFmtId="202" fontId="19" fillId="0" borderId="0"/>
    <xf numFmtId="0" fontId="19" fillId="0" borderId="0"/>
    <xf numFmtId="0" fontId="19" fillId="0" borderId="0"/>
    <xf numFmtId="0" fontId="19" fillId="0" borderId="0"/>
    <xf numFmtId="0" fontId="19" fillId="0" borderId="0"/>
    <xf numFmtId="37" fontId="13" fillId="0" borderId="0"/>
    <xf numFmtId="0" fontId="19" fillId="0" borderId="0"/>
    <xf numFmtId="200" fontId="19" fillId="0" borderId="0"/>
    <xf numFmtId="0" fontId="71" fillId="0" borderId="0"/>
    <xf numFmtId="0" fontId="13" fillId="7" borderId="0"/>
    <xf numFmtId="0" fontId="19" fillId="0" borderId="0"/>
    <xf numFmtId="200" fontId="19" fillId="0" borderId="0"/>
    <xf numFmtId="0" fontId="71" fillId="0" borderId="0"/>
    <xf numFmtId="0" fontId="13" fillId="7" borderId="0"/>
    <xf numFmtId="0" fontId="19" fillId="0" borderId="0"/>
    <xf numFmtId="0" fontId="3" fillId="0" borderId="0"/>
    <xf numFmtId="0" fontId="13" fillId="0" borderId="0"/>
    <xf numFmtId="0" fontId="117" fillId="0" borderId="0"/>
    <xf numFmtId="0" fontId="19" fillId="0" borderId="0"/>
    <xf numFmtId="0" fontId="19" fillId="0" borderId="0"/>
    <xf numFmtId="0" fontId="19" fillId="0" borderId="0"/>
    <xf numFmtId="200" fontId="13" fillId="7"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200" fontId="19" fillId="0" borderId="0"/>
    <xf numFmtId="0" fontId="3" fillId="0" borderId="0"/>
    <xf numFmtId="0" fontId="71" fillId="0" borderId="0"/>
    <xf numFmtId="0" fontId="3" fillId="0" borderId="0"/>
    <xf numFmtId="0" fontId="71" fillId="0" borderId="0"/>
    <xf numFmtId="0" fontId="13" fillId="0" borderId="0"/>
    <xf numFmtId="0" fontId="71" fillId="0" borderId="0"/>
    <xf numFmtId="0" fontId="71" fillId="0" borderId="0"/>
    <xf numFmtId="20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37" fontId="13" fillId="0" borderId="0"/>
    <xf numFmtId="0" fontId="19" fillId="0" borderId="0"/>
    <xf numFmtId="0" fontId="3" fillId="0" borderId="0"/>
    <xf numFmtId="0" fontId="3" fillId="0" borderId="0"/>
    <xf numFmtId="0" fontId="3" fillId="0" borderId="0"/>
    <xf numFmtId="0" fontId="21" fillId="0" borderId="0"/>
    <xf numFmtId="37" fontId="13" fillId="0" borderId="0"/>
    <xf numFmtId="0" fontId="19" fillId="0" borderId="0"/>
    <xf numFmtId="0" fontId="13" fillId="0" borderId="0"/>
    <xf numFmtId="0" fontId="3" fillId="0" borderId="0"/>
    <xf numFmtId="0" fontId="3" fillId="0" borderId="0"/>
    <xf numFmtId="0" fontId="19" fillId="0" borderId="0"/>
    <xf numFmtId="0" fontId="71" fillId="0" borderId="0"/>
    <xf numFmtId="0" fontId="3" fillId="0" borderId="0"/>
    <xf numFmtId="0" fontId="3" fillId="0" borderId="0"/>
    <xf numFmtId="0" fontId="19" fillId="0" borderId="0"/>
    <xf numFmtId="0" fontId="19" fillId="0" borderId="0"/>
    <xf numFmtId="0" fontId="71" fillId="0" borderId="0"/>
    <xf numFmtId="0" fontId="13" fillId="7" borderId="0"/>
    <xf numFmtId="0" fontId="118"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85" fillId="0" borderId="0"/>
    <xf numFmtId="0" fontId="8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9" fillId="0" borderId="0"/>
    <xf numFmtId="0" fontId="71" fillId="0" borderId="0"/>
    <xf numFmtId="0" fontId="71" fillId="0" borderId="0"/>
    <xf numFmtId="0" fontId="71" fillId="0" borderId="0"/>
    <xf numFmtId="0" fontId="71" fillId="0" borderId="0"/>
    <xf numFmtId="0" fontId="60" fillId="0" borderId="0"/>
    <xf numFmtId="0" fontId="3" fillId="0" borderId="0"/>
    <xf numFmtId="0" fontId="19" fillId="0" borderId="0"/>
    <xf numFmtId="0" fontId="13" fillId="0" borderId="0"/>
    <xf numFmtId="0" fontId="71" fillId="0" borderId="0"/>
    <xf numFmtId="0" fontId="13" fillId="7" borderId="0"/>
    <xf numFmtId="0" fontId="71" fillId="0" borderId="0"/>
    <xf numFmtId="0" fontId="71" fillId="0" borderId="0"/>
    <xf numFmtId="0" fontId="83" fillId="0" borderId="0"/>
    <xf numFmtId="0" fontId="8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200" fontId="3" fillId="0" borderId="0"/>
    <xf numFmtId="0" fontId="3" fillId="0" borderId="0"/>
    <xf numFmtId="0" fontId="3" fillId="0" borderId="0"/>
    <xf numFmtId="0" fontId="3" fillId="0" borderId="0"/>
    <xf numFmtId="0" fontId="3" fillId="0" borderId="0"/>
    <xf numFmtId="0" fontId="71" fillId="0" borderId="0"/>
    <xf numFmtId="0" fontId="3" fillId="0" borderId="0"/>
    <xf numFmtId="0" fontId="3" fillId="0" borderId="0"/>
    <xf numFmtId="0" fontId="3" fillId="0" borderId="0"/>
    <xf numFmtId="0" fontId="19" fillId="0" borderId="0"/>
    <xf numFmtId="37"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200" fontId="3" fillId="0" borderId="0"/>
    <xf numFmtId="0" fontId="3"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20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3" fillId="0" borderId="0"/>
    <xf numFmtId="0" fontId="66" fillId="0" borderId="0"/>
    <xf numFmtId="0" fontId="19" fillId="0" borderId="0"/>
    <xf numFmtId="0" fontId="19" fillId="0" borderId="0"/>
    <xf numFmtId="39" fontId="119" fillId="0" borderId="0"/>
    <xf numFmtId="0" fontId="117" fillId="0" borderId="0"/>
    <xf numFmtId="0" fontId="19" fillId="0" borderId="0"/>
    <xf numFmtId="0" fontId="3" fillId="0" borderId="0"/>
    <xf numFmtId="0" fontId="19"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19" fillId="0" borderId="0"/>
    <xf numFmtId="37" fontId="13"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37" fontId="13" fillId="0" borderId="0"/>
    <xf numFmtId="0" fontId="19" fillId="0" borderId="0"/>
    <xf numFmtId="0" fontId="3" fillId="0" borderId="0"/>
    <xf numFmtId="0" fontId="19"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120" fillId="0" borderId="0"/>
    <xf numFmtId="0" fontId="3" fillId="0" borderId="0"/>
    <xf numFmtId="0" fontId="3" fillId="0" borderId="0"/>
    <xf numFmtId="0" fontId="71" fillId="0" borderId="0"/>
    <xf numFmtId="0" fontId="71" fillId="0" borderId="0"/>
    <xf numFmtId="0" fontId="71" fillId="0" borderId="0"/>
    <xf numFmtId="37" fontId="71" fillId="0" borderId="0"/>
    <xf numFmtId="37" fontId="71" fillId="0" borderId="0"/>
    <xf numFmtId="37" fontId="71" fillId="0" borderId="0"/>
    <xf numFmtId="37" fontId="71" fillId="0" borderId="0"/>
    <xf numFmtId="37" fontId="71" fillId="0" borderId="0"/>
    <xf numFmtId="37" fontId="71" fillId="0" borderId="0"/>
    <xf numFmtId="37"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37" fontId="71" fillId="0" borderId="0"/>
    <xf numFmtId="37" fontId="71" fillId="0" borderId="0"/>
    <xf numFmtId="37" fontId="71" fillId="0" borderId="0"/>
    <xf numFmtId="37" fontId="71" fillId="0" borderId="0"/>
    <xf numFmtId="37" fontId="71" fillId="0" borderId="0"/>
    <xf numFmtId="37" fontId="71" fillId="0" borderId="0"/>
    <xf numFmtId="37" fontId="71" fillId="0" borderId="0"/>
    <xf numFmtId="37" fontId="71" fillId="0" borderId="0"/>
    <xf numFmtId="37" fontId="71" fillId="0" borderId="0"/>
    <xf numFmtId="37" fontId="71"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3" fillId="0" borderId="0"/>
    <xf numFmtId="0" fontId="3" fillId="0" borderId="0"/>
    <xf numFmtId="0" fontId="19" fillId="0" borderId="0"/>
    <xf numFmtId="0" fontId="19" fillId="0" borderId="0"/>
    <xf numFmtId="0" fontId="71" fillId="0" borderId="0"/>
    <xf numFmtId="0" fontId="71" fillId="0" borderId="0"/>
    <xf numFmtId="0" fontId="71" fillId="0" borderId="0"/>
    <xf numFmtId="0" fontId="71" fillId="0" borderId="0"/>
    <xf numFmtId="0" fontId="121" fillId="0" borderId="0"/>
    <xf numFmtId="0" fontId="8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13" fillId="0" borderId="0"/>
    <xf numFmtId="0" fontId="1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62" borderId="251" applyNumberFormat="0" applyFont="0" applyAlignment="0" applyProtection="0"/>
    <xf numFmtId="0" fontId="19" fillId="58" borderId="252" applyNumberFormat="0" applyFont="0" applyAlignment="0" applyProtection="0"/>
    <xf numFmtId="0" fontId="3" fillId="25" borderId="235" applyNumberFormat="0" applyFont="0" applyAlignment="0" applyProtection="0"/>
    <xf numFmtId="0" fontId="19" fillId="58" borderId="252" applyNumberFormat="0" applyFont="0" applyAlignment="0" applyProtection="0"/>
    <xf numFmtId="0" fontId="19" fillId="62" borderId="251" applyNumberFormat="0" applyFont="0" applyAlignment="0" applyProtection="0"/>
    <xf numFmtId="0" fontId="19" fillId="62" borderId="251" applyNumberFormat="0" applyFont="0" applyAlignment="0" applyProtection="0"/>
    <xf numFmtId="0" fontId="19" fillId="62" borderId="251" applyNumberFormat="0" applyFont="0" applyAlignment="0" applyProtection="0"/>
    <xf numFmtId="0" fontId="19" fillId="62" borderId="251" applyNumberFormat="0" applyFont="0" applyAlignment="0" applyProtection="0"/>
    <xf numFmtId="0" fontId="19" fillId="62" borderId="251" applyNumberFormat="0" applyFont="0" applyAlignment="0" applyProtection="0"/>
    <xf numFmtId="0" fontId="19" fillId="62" borderId="251" applyNumberFormat="0" applyFont="0" applyAlignment="0" applyProtection="0"/>
    <xf numFmtId="0" fontId="122" fillId="2" borderId="253" applyNumberFormat="0" applyAlignment="0" applyProtection="0"/>
    <xf numFmtId="0" fontId="123" fillId="29" borderId="254" applyNumberFormat="0" applyAlignment="0" applyProtection="0"/>
    <xf numFmtId="0" fontId="122" fillId="2" borderId="253" applyNumberFormat="0" applyAlignment="0" applyProtection="0"/>
    <xf numFmtId="0" fontId="122" fillId="2" borderId="253" applyNumberFormat="0" applyAlignment="0" applyProtection="0"/>
    <xf numFmtId="0" fontId="122" fillId="2" borderId="253" applyNumberFormat="0" applyAlignment="0" applyProtection="0"/>
    <xf numFmtId="0" fontId="122" fillId="2" borderId="253" applyNumberFormat="0" applyAlignment="0" applyProtection="0"/>
    <xf numFmtId="0" fontId="122" fillId="2" borderId="253" applyNumberFormat="0" applyAlignment="0" applyProtection="0"/>
    <xf numFmtId="0" fontId="122" fillId="2" borderId="253" applyNumberFormat="0" applyAlignment="0" applyProtection="0"/>
    <xf numFmtId="0" fontId="122" fillId="2" borderId="253" applyNumberFormat="0" applyAlignment="0" applyProtection="0"/>
    <xf numFmtId="40" fontId="124" fillId="63" borderId="0">
      <alignment horizontal="right"/>
    </xf>
    <xf numFmtId="0" fontId="125" fillId="63" borderId="0">
      <alignment horizontal="right"/>
    </xf>
    <xf numFmtId="0" fontId="126" fillId="63" borderId="142"/>
    <xf numFmtId="0" fontId="126" fillId="0" borderId="0" applyBorder="0">
      <alignment horizontal="centerContinuous"/>
    </xf>
    <xf numFmtId="0" fontId="127" fillId="0" borderId="0" applyBorder="0">
      <alignment horizontal="centerContinuous"/>
    </xf>
    <xf numFmtId="37" fontId="128" fillId="0" borderId="0" applyNumberFormat="0" applyFill="0" applyBorder="0" applyAlignment="0" applyProtection="0"/>
    <xf numFmtId="166" fontId="129" fillId="0" borderId="0">
      <alignment horizontal="left"/>
    </xf>
    <xf numFmtId="9" fontId="83" fillId="0" borderId="0"/>
    <xf numFmtId="174" fontId="83" fillId="0" borderId="0"/>
    <xf numFmtId="10" fontId="83"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66"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8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85" fillId="0" borderId="0" applyFont="0" applyFill="0" applyBorder="0" applyAlignment="0" applyProtection="0"/>
    <xf numFmtId="9" fontId="13" fillId="0" borderId="0" applyFont="0" applyFill="0" applyBorder="0" applyAlignment="0" applyProtection="0"/>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15" fontId="83" fillId="0" borderId="0" applyFont="0" applyFill="0" applyBorder="0" applyAlignment="0" applyProtection="0"/>
    <xf numFmtId="15"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0" fontId="130" fillId="0" borderId="234">
      <alignment horizontal="center"/>
    </xf>
    <xf numFmtId="0" fontId="130" fillId="0" borderId="234">
      <alignment horizontal="center"/>
    </xf>
    <xf numFmtId="0" fontId="130" fillId="0" borderId="234">
      <alignment horizontal="center"/>
    </xf>
    <xf numFmtId="3" fontId="83" fillId="0" borderId="0" applyFont="0" applyFill="0" applyBorder="0" applyAlignment="0" applyProtection="0"/>
    <xf numFmtId="3" fontId="83" fillId="0" borderId="0" applyFont="0" applyFill="0" applyBorder="0" applyAlignment="0" applyProtection="0"/>
    <xf numFmtId="0" fontId="83" fillId="64" borderId="0" applyNumberFormat="0" applyFont="0" applyBorder="0" applyAlignment="0" applyProtection="0"/>
    <xf numFmtId="0" fontId="83" fillId="64" borderId="0" applyNumberFormat="0" applyFont="0" applyBorder="0" applyAlignment="0" applyProtection="0"/>
    <xf numFmtId="0" fontId="131" fillId="0" borderId="255"/>
    <xf numFmtId="37" fontId="132" fillId="0" borderId="0">
      <alignment horizontal="left"/>
    </xf>
    <xf numFmtId="14" fontId="19" fillId="65" borderId="241" applyFont="0" applyAlignment="0">
      <protection locked="0"/>
    </xf>
    <xf numFmtId="37" fontId="133" fillId="0" borderId="0" applyNumberFormat="0" applyFill="0" applyBorder="0" applyAlignment="0" applyProtection="0"/>
    <xf numFmtId="37" fontId="19" fillId="0" borderId="0">
      <alignment horizontal="right"/>
    </xf>
    <xf numFmtId="14" fontId="19" fillId="66" borderId="241" applyFont="0" applyAlignment="0"/>
    <xf numFmtId="4" fontId="42" fillId="0" borderId="0"/>
    <xf numFmtId="2" fontId="19" fillId="0" borderId="0" applyFont="0" applyFill="0" applyBorder="0" applyProtection="0">
      <alignment horizontal="right"/>
    </xf>
    <xf numFmtId="2" fontId="19" fillId="0" borderId="0" applyFont="0" applyFill="0" applyBorder="0" applyProtection="0">
      <alignment horizontal="right"/>
    </xf>
    <xf numFmtId="2" fontId="19" fillId="0" borderId="0" applyFont="0" applyFill="0" applyBorder="0" applyProtection="0">
      <alignment horizontal="right"/>
    </xf>
    <xf numFmtId="2" fontId="19" fillId="0" borderId="0" applyFont="0" applyFill="0" applyBorder="0" applyProtection="0">
      <alignment horizontal="right"/>
    </xf>
    <xf numFmtId="0" fontId="30" fillId="0" borderId="0" applyNumberFormat="0" applyFill="0" applyBorder="0" applyProtection="0">
      <alignment horizontal="right"/>
    </xf>
    <xf numFmtId="0" fontId="30" fillId="0" borderId="0" applyNumberFormat="0" applyFill="0" applyBorder="0" applyProtection="0">
      <alignment horizontal="right"/>
    </xf>
    <xf numFmtId="0" fontId="92" fillId="0" borderId="0" applyNumberFormat="0" applyBorder="0" applyAlignment="0"/>
    <xf numFmtId="0" fontId="134" fillId="0" borderId="256"/>
    <xf numFmtId="0" fontId="135" fillId="0" borderId="0">
      <alignment vertical="center"/>
    </xf>
    <xf numFmtId="49" fontId="19" fillId="0" borderId="0" applyFont="0" applyAlignment="0"/>
    <xf numFmtId="49" fontId="19" fillId="0" borderId="0" applyFont="0" applyAlignment="0"/>
    <xf numFmtId="49" fontId="19" fillId="0" borderId="0"/>
    <xf numFmtId="0" fontId="136" fillId="0" borderId="0" applyNumberFormat="0" applyFill="0" applyBorder="0" applyAlignment="0" applyProtection="0"/>
    <xf numFmtId="0" fontId="6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8" fillId="0" borderId="257" applyNumberFormat="0" applyFill="0" applyAlignment="0" applyProtection="0"/>
    <xf numFmtId="0" fontId="138" fillId="0" borderId="258" applyNumberFormat="0" applyFill="0" applyAlignment="0" applyProtection="0"/>
    <xf numFmtId="0" fontId="138" fillId="0" borderId="257" applyNumberFormat="0" applyFill="0" applyAlignment="0" applyProtection="0"/>
    <xf numFmtId="0" fontId="138" fillId="0" borderId="257" applyNumberFormat="0" applyFill="0" applyAlignment="0" applyProtection="0"/>
    <xf numFmtId="0" fontId="138" fillId="0" borderId="257" applyNumberFormat="0" applyFill="0" applyAlignment="0" applyProtection="0"/>
    <xf numFmtId="0" fontId="138" fillId="0" borderId="257" applyNumberFormat="0" applyFill="0" applyAlignment="0" applyProtection="0"/>
    <xf numFmtId="0" fontId="138" fillId="0" borderId="257" applyNumberFormat="0" applyFill="0" applyAlignment="0" applyProtection="0"/>
    <xf numFmtId="0" fontId="138" fillId="0" borderId="257" applyNumberFormat="0" applyFill="0" applyAlignment="0" applyProtection="0"/>
    <xf numFmtId="0" fontId="138" fillId="0" borderId="257" applyNumberFormat="0" applyFill="0" applyAlignment="0" applyProtection="0"/>
    <xf numFmtId="203" fontId="139" fillId="0" borderId="259" applyFill="0" applyAlignment="0" applyProtection="0"/>
    <xf numFmtId="0" fontId="25" fillId="67" borderId="26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49" fontId="142" fillId="0" borderId="0" applyFill="0" applyBorder="0" applyAlignment="0" applyProtection="0"/>
    <xf numFmtId="37" fontId="143" fillId="68" borderId="261">
      <alignment horizontal="centerContinuous"/>
    </xf>
    <xf numFmtId="0" fontId="144" fillId="0" borderId="0"/>
    <xf numFmtId="43" fontId="3" fillId="0" borderId="0" applyFont="0" applyFill="0" applyBorder="0" applyAlignment="0" applyProtection="0"/>
    <xf numFmtId="43" fontId="3" fillId="0" borderId="0" applyFont="0" applyFill="0" applyBorder="0" applyAlignment="0" applyProtection="0"/>
    <xf numFmtId="44" fontId="145" fillId="0" borderId="0" applyFont="0" applyFill="0" applyBorder="0" applyAlignment="0" applyProtection="0"/>
    <xf numFmtId="9" fontId="146" fillId="0" borderId="0" applyFont="0" applyFill="0" applyBorder="0" applyAlignment="0" applyProtection="0"/>
    <xf numFmtId="0" fontId="19" fillId="0" borderId="0"/>
    <xf numFmtId="0" fontId="13" fillId="0" borderId="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0" fontId="2" fillId="0" borderId="0"/>
    <xf numFmtId="43" fontId="19" fillId="0" borderId="0" applyFont="0" applyFill="0" applyBorder="0" applyAlignment="0" applyProtection="0"/>
    <xf numFmtId="0" fontId="13" fillId="0" borderId="0"/>
    <xf numFmtId="44" fontId="19" fillId="0" borderId="0" applyFont="0" applyFill="0" applyBorder="0" applyAlignment="0" applyProtection="0"/>
    <xf numFmtId="0" fontId="13" fillId="0" borderId="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0" fontId="1" fillId="0" borderId="0"/>
  </cellStyleXfs>
  <cellXfs count="3466">
    <xf numFmtId="0" fontId="0" fillId="0" borderId="0" xfId="0"/>
    <xf numFmtId="0" fontId="6" fillId="0" borderId="0" xfId="0" applyFont="1" applyAlignment="1" applyProtection="1">
      <alignment horizontal="centerContinuous"/>
      <protection locked="0"/>
    </xf>
    <xf numFmtId="0" fontId="7" fillId="0" borderId="0" xfId="0" applyFont="1" applyAlignment="1" applyProtection="1">
      <alignment horizontal="centerContinuous"/>
      <protection locked="0"/>
    </xf>
    <xf numFmtId="0" fontId="8" fillId="0" borderId="0" xfId="0" applyFont="1" applyAlignment="1" applyProtection="1">
      <alignment horizontal="centerContinuous"/>
      <protection locked="0"/>
    </xf>
    <xf numFmtId="0" fontId="7" fillId="0" borderId="0" xfId="0" applyFont="1" applyProtection="1">
      <protection locked="0"/>
    </xf>
    <xf numFmtId="0" fontId="11" fillId="0" borderId="0" xfId="0" applyFont="1" applyProtection="1">
      <protection locked="0"/>
    </xf>
    <xf numFmtId="0" fontId="12" fillId="0" borderId="0" xfId="0" applyFont="1" applyAlignment="1">
      <alignment horizontal="centerContinuous"/>
    </xf>
    <xf numFmtId="0" fontId="13" fillId="0" borderId="0" xfId="0" applyFont="1" applyAlignment="1">
      <alignment horizontal="centerContinuous" wrapText="1"/>
    </xf>
    <xf numFmtId="0" fontId="14" fillId="0" borderId="0" xfId="0" applyFont="1" applyAlignment="1">
      <alignment horizontal="centerContinuous" wrapText="1"/>
    </xf>
    <xf numFmtId="0" fontId="13" fillId="0" borderId="0" xfId="0" applyFont="1"/>
    <xf numFmtId="0" fontId="16" fillId="0" borderId="0" xfId="0" applyFont="1" applyAlignment="1">
      <alignment horizontal="left"/>
    </xf>
    <xf numFmtId="0" fontId="16" fillId="0" borderId="0" xfId="0" applyFont="1" applyAlignment="1">
      <alignment horizontal="centerContinuous"/>
    </xf>
    <xf numFmtId="0" fontId="13" fillId="0" borderId="0" xfId="0" applyFont="1" applyAlignment="1">
      <alignment horizontal="centerContinuous"/>
    </xf>
    <xf numFmtId="0" fontId="13" fillId="0" borderId="0" xfId="0" applyFont="1" applyAlignment="1">
      <alignment horizontal="left"/>
    </xf>
    <xf numFmtId="0" fontId="17" fillId="3" borderId="0" xfId="0" applyFont="1" applyFill="1" applyAlignment="1" applyProtection="1">
      <alignment horizontal="centerContinuous"/>
    </xf>
    <xf numFmtId="0" fontId="18" fillId="3" borderId="1" xfId="0" applyFont="1" applyFill="1" applyBorder="1" applyAlignment="1" applyProtection="1">
      <alignment horizontal="centerContinuous"/>
    </xf>
    <xf numFmtId="0" fontId="13" fillId="0" borderId="0" xfId="0" applyFont="1" applyAlignment="1" applyProtection="1">
      <alignment horizontal="centerContinuous" wrapText="1"/>
    </xf>
    <xf numFmtId="0" fontId="13" fillId="0" borderId="0" xfId="0" applyFont="1" applyProtection="1"/>
    <xf numFmtId="0" fontId="19" fillId="0" borderId="0" xfId="0" applyFont="1" applyAlignment="1" applyProtection="1">
      <alignment horizontal="centerContinuous"/>
    </xf>
    <xf numFmtId="0" fontId="19" fillId="0" borderId="0" xfId="0" applyFont="1" applyProtection="1"/>
    <xf numFmtId="0" fontId="19" fillId="0" borderId="2" xfId="0" applyFont="1" applyBorder="1" applyProtection="1"/>
    <xf numFmtId="0" fontId="19" fillId="0" borderId="3" xfId="0" applyFont="1" applyBorder="1" applyProtection="1"/>
    <xf numFmtId="0" fontId="19" fillId="0" borderId="4" xfId="0" applyFont="1" applyBorder="1" applyProtection="1"/>
    <xf numFmtId="0" fontId="19" fillId="0" borderId="5" xfId="0" applyFont="1" applyBorder="1" applyProtection="1"/>
    <xf numFmtId="0" fontId="20" fillId="0" borderId="4" xfId="0" applyFont="1" applyBorder="1" applyAlignment="1" applyProtection="1">
      <alignment horizontal="centerContinuous"/>
    </xf>
    <xf numFmtId="0" fontId="19" fillId="0" borderId="5" xfId="0" applyFont="1" applyBorder="1" applyAlignment="1" applyProtection="1">
      <alignment horizontal="centerContinuous"/>
    </xf>
    <xf numFmtId="0" fontId="19" fillId="0" borderId="6" xfId="0" applyFont="1" applyBorder="1" applyProtection="1"/>
    <xf numFmtId="0" fontId="19" fillId="0" borderId="1" xfId="0" applyFont="1" applyBorder="1" applyProtection="1"/>
    <xf numFmtId="0" fontId="19" fillId="0" borderId="7" xfId="0" applyFont="1" applyBorder="1" applyProtection="1"/>
    <xf numFmtId="0" fontId="13" fillId="0" borderId="8" xfId="0" applyFont="1" applyBorder="1" applyProtection="1"/>
    <xf numFmtId="0" fontId="9" fillId="0" borderId="0" xfId="0" applyFont="1" applyProtection="1"/>
    <xf numFmtId="0" fontId="9" fillId="0" borderId="9" xfId="0" applyFont="1" applyBorder="1" applyAlignment="1" applyProtection="1">
      <alignment horizontal="centerContinuous"/>
    </xf>
    <xf numFmtId="0" fontId="9" fillId="0" borderId="10" xfId="0" applyFont="1" applyBorder="1" applyAlignment="1" applyProtection="1">
      <alignment horizontal="centerContinuous"/>
    </xf>
    <xf numFmtId="0" fontId="9" fillId="0" borderId="11" xfId="0" applyFont="1" applyBorder="1" applyAlignment="1" applyProtection="1">
      <alignment horizontal="centerContinuous"/>
    </xf>
    <xf numFmtId="0" fontId="9" fillId="0" borderId="4" xfId="0" applyFont="1" applyBorder="1" applyProtection="1"/>
    <xf numFmtId="0" fontId="9" fillId="0" borderId="0" xfId="0" applyFont="1" applyAlignment="1" applyProtection="1">
      <alignment horizontal="centerContinuous"/>
    </xf>
    <xf numFmtId="0" fontId="9" fillId="0" borderId="5" xfId="0" applyFont="1" applyBorder="1" applyAlignment="1" applyProtection="1">
      <alignment horizontal="centerContinuous"/>
    </xf>
    <xf numFmtId="0" fontId="9" fillId="0" borderId="9" xfId="0" applyFont="1" applyBorder="1" applyProtection="1"/>
    <xf numFmtId="0" fontId="9" fillId="0" borderId="10" xfId="0" applyFont="1" applyBorder="1" applyProtection="1"/>
    <xf numFmtId="0" fontId="9" fillId="0" borderId="5" xfId="0" applyFont="1" applyBorder="1" applyProtection="1"/>
    <xf numFmtId="0" fontId="9" fillId="0" borderId="6" xfId="0" applyFont="1" applyBorder="1" applyProtection="1"/>
    <xf numFmtId="0" fontId="9" fillId="0" borderId="1" xfId="0" applyFont="1" applyBorder="1" applyProtection="1"/>
    <xf numFmtId="0" fontId="9" fillId="0" borderId="1" xfId="0" applyFont="1" applyBorder="1" applyAlignment="1" applyProtection="1">
      <alignment horizontal="centerContinuous"/>
    </xf>
    <xf numFmtId="0" fontId="9" fillId="0" borderId="8" xfId="0" applyFont="1" applyBorder="1" applyProtection="1"/>
    <xf numFmtId="0" fontId="9" fillId="0" borderId="12" xfId="0" applyFont="1" applyBorder="1" applyProtection="1"/>
    <xf numFmtId="0" fontId="9" fillId="0" borderId="13" xfId="0" applyFont="1" applyBorder="1" applyProtection="1"/>
    <xf numFmtId="0" fontId="9" fillId="0" borderId="2" xfId="0" applyFont="1" applyBorder="1" applyProtection="1"/>
    <xf numFmtId="0" fontId="9" fillId="0" borderId="14" xfId="0" applyFont="1" applyBorder="1" applyProtection="1"/>
    <xf numFmtId="0" fontId="9" fillId="0" borderId="15" xfId="0" applyFont="1" applyBorder="1" applyProtection="1"/>
    <xf numFmtId="0" fontId="9" fillId="0" borderId="16" xfId="0" applyFont="1" applyBorder="1" applyProtection="1"/>
    <xf numFmtId="0" fontId="9" fillId="0" borderId="17" xfId="0" applyFont="1" applyBorder="1" applyProtection="1"/>
    <xf numFmtId="0" fontId="9" fillId="0" borderId="18" xfId="0" applyFont="1" applyBorder="1" applyProtection="1"/>
    <xf numFmtId="0" fontId="9" fillId="0" borderId="19" xfId="0" applyFont="1" applyBorder="1" applyAlignment="1" applyProtection="1">
      <alignment horizontal="centerContinuous"/>
    </xf>
    <xf numFmtId="0" fontId="9" fillId="0" borderId="16" xfId="0" applyFont="1" applyBorder="1" applyAlignment="1" applyProtection="1">
      <alignment horizontal="centerContinuous"/>
    </xf>
    <xf numFmtId="0" fontId="9" fillId="0" borderId="20" xfId="0" applyFont="1" applyBorder="1" applyProtection="1"/>
    <xf numFmtId="0" fontId="9" fillId="0" borderId="21" xfId="0" applyFont="1" applyBorder="1" applyAlignment="1" applyProtection="1">
      <alignment horizontal="centerContinuous"/>
    </xf>
    <xf numFmtId="0" fontId="9" fillId="0" borderId="22" xfId="0" applyFont="1" applyBorder="1" applyAlignment="1" applyProtection="1">
      <alignment horizontal="centerContinuous"/>
    </xf>
    <xf numFmtId="0" fontId="9" fillId="0" borderId="19" xfId="0" applyFont="1" applyBorder="1" applyProtection="1"/>
    <xf numFmtId="0" fontId="9" fillId="0" borderId="23" xfId="0" applyFont="1" applyBorder="1" applyProtection="1"/>
    <xf numFmtId="0" fontId="9" fillId="0" borderId="24" xfId="0" applyFont="1" applyBorder="1" applyProtection="1"/>
    <xf numFmtId="0" fontId="9" fillId="0" borderId="3" xfId="0" applyFont="1" applyBorder="1" applyProtection="1"/>
    <xf numFmtId="0" fontId="9" fillId="0" borderId="15" xfId="0" applyFont="1" applyBorder="1" applyAlignment="1" applyProtection="1">
      <alignment horizontal="centerContinuous"/>
    </xf>
    <xf numFmtId="0" fontId="9" fillId="0" borderId="25" xfId="0" applyFont="1" applyBorder="1" applyAlignment="1" applyProtection="1">
      <alignment horizontal="centerContinuous"/>
    </xf>
    <xf numFmtId="0" fontId="9" fillId="0" borderId="17" xfId="0" applyFont="1" applyBorder="1" applyAlignment="1" applyProtection="1">
      <alignment horizontal="centerContinuous"/>
    </xf>
    <xf numFmtId="0" fontId="9" fillId="0" borderId="26" xfId="0" applyFont="1" applyBorder="1" applyAlignment="1" applyProtection="1">
      <alignment horizontal="centerContinuous"/>
    </xf>
    <xf numFmtId="0" fontId="9" fillId="0" borderId="25" xfId="0" applyFont="1" applyBorder="1" applyProtection="1"/>
    <xf numFmtId="0" fontId="13" fillId="0" borderId="2" xfId="0" applyFont="1" applyBorder="1" applyProtection="1"/>
    <xf numFmtId="0" fontId="13" fillId="0" borderId="3" xfId="0" applyFont="1" applyBorder="1" applyProtection="1"/>
    <xf numFmtId="0" fontId="14" fillId="0" borderId="4" xfId="0" applyFont="1" applyBorder="1" applyAlignment="1" applyProtection="1">
      <alignment horizontal="centerContinuous"/>
    </xf>
    <xf numFmtId="0" fontId="13" fillId="0" borderId="0" xfId="0" applyFont="1" applyAlignment="1" applyProtection="1">
      <alignment horizontal="centerContinuous"/>
    </xf>
    <xf numFmtId="0" fontId="13" fillId="0" borderId="5" xfId="0" applyFont="1" applyBorder="1" applyAlignment="1" applyProtection="1">
      <alignment horizontal="centerContinuous"/>
    </xf>
    <xf numFmtId="0" fontId="14" fillId="0" borderId="0" xfId="0" applyFont="1" applyAlignment="1" applyProtection="1">
      <alignment horizontal="centerContinuous"/>
    </xf>
    <xf numFmtId="0" fontId="13" fillId="0" borderId="4" xfId="0" applyFont="1" applyBorder="1" applyProtection="1"/>
    <xf numFmtId="0" fontId="13" fillId="0" borderId="5" xfId="0" applyFont="1" applyBorder="1" applyProtection="1"/>
    <xf numFmtId="0" fontId="13" fillId="0" borderId="9" xfId="0" applyFont="1" applyBorder="1" applyProtection="1"/>
    <xf numFmtId="0" fontId="13" fillId="0" borderId="10" xfId="0" applyFont="1" applyBorder="1" applyAlignment="1" applyProtection="1">
      <alignment horizontal="centerContinuous"/>
    </xf>
    <xf numFmtId="0" fontId="13" fillId="0" borderId="11" xfId="0" applyFont="1" applyBorder="1" applyProtection="1"/>
    <xf numFmtId="0" fontId="13" fillId="0" borderId="10" xfId="0" applyFont="1" applyBorder="1" applyProtection="1"/>
    <xf numFmtId="0" fontId="13" fillId="0" borderId="15" xfId="0" applyFont="1" applyBorder="1" applyProtection="1"/>
    <xf numFmtId="0" fontId="13" fillId="0" borderId="19" xfId="0" applyFont="1" applyBorder="1" applyAlignment="1" applyProtection="1">
      <alignment horizontal="centerContinuous"/>
    </xf>
    <xf numFmtId="0" fontId="13" fillId="0" borderId="18" xfId="0" applyFont="1" applyBorder="1" applyProtection="1"/>
    <xf numFmtId="0" fontId="13" fillId="0" borderId="25" xfId="0" applyFont="1" applyBorder="1" applyProtection="1"/>
    <xf numFmtId="0" fontId="13" fillId="0" borderId="27" xfId="0" applyFont="1" applyBorder="1" applyProtection="1"/>
    <xf numFmtId="0" fontId="13" fillId="0" borderId="16" xfId="0" applyFont="1" applyBorder="1" applyProtection="1"/>
    <xf numFmtId="0" fontId="13" fillId="0" borderId="28" xfId="0" applyFont="1" applyBorder="1" applyProtection="1"/>
    <xf numFmtId="0" fontId="13" fillId="0" borderId="29" xfId="0" applyFont="1" applyBorder="1" applyProtection="1"/>
    <xf numFmtId="0" fontId="13" fillId="0" borderId="17" xfId="0" applyFont="1" applyBorder="1" applyProtection="1"/>
    <xf numFmtId="0" fontId="13" fillId="0" borderId="30" xfId="0" applyFont="1" applyBorder="1" applyProtection="1"/>
    <xf numFmtId="0" fontId="13" fillId="0" borderId="31" xfId="0" applyFont="1" applyBorder="1" applyProtection="1"/>
    <xf numFmtId="0" fontId="13" fillId="0" borderId="32" xfId="0" applyFont="1" applyBorder="1" applyProtection="1"/>
    <xf numFmtId="5" fontId="13" fillId="0" borderId="33" xfId="0" applyNumberFormat="1" applyFont="1" applyBorder="1" applyProtection="1"/>
    <xf numFmtId="5" fontId="10" fillId="0" borderId="27" xfId="0" applyNumberFormat="1" applyFont="1" applyBorder="1" applyProtection="1">
      <protection locked="0"/>
    </xf>
    <xf numFmtId="5" fontId="13" fillId="4" borderId="31" xfId="0" applyNumberFormat="1" applyFont="1" applyFill="1" applyBorder="1" applyProtection="1"/>
    <xf numFmtId="0" fontId="13" fillId="0" borderId="34" xfId="0" applyFont="1" applyBorder="1" applyProtection="1"/>
    <xf numFmtId="0" fontId="10" fillId="0" borderId="15" xfId="0" applyFont="1" applyBorder="1" applyProtection="1">
      <protection locked="0"/>
    </xf>
    <xf numFmtId="0" fontId="13" fillId="0" borderId="19" xfId="0" applyFont="1" applyBorder="1" applyProtection="1"/>
    <xf numFmtId="37" fontId="10" fillId="0" borderId="15" xfId="0" applyNumberFormat="1" applyFont="1" applyBorder="1" applyProtection="1">
      <protection locked="0"/>
    </xf>
    <xf numFmtId="37" fontId="10" fillId="0" borderId="5" xfId="0" applyNumberFormat="1" applyFont="1" applyBorder="1" applyProtection="1">
      <protection locked="0"/>
    </xf>
    <xf numFmtId="37" fontId="13" fillId="0" borderId="18" xfId="0" applyNumberFormat="1" applyFont="1" applyBorder="1" applyProtection="1"/>
    <xf numFmtId="37" fontId="10" fillId="0" borderId="25" xfId="0" applyNumberFormat="1" applyFont="1" applyBorder="1" applyProtection="1">
      <protection locked="0"/>
    </xf>
    <xf numFmtId="37" fontId="13" fillId="4" borderId="0" xfId="0" applyNumberFormat="1" applyFont="1" applyFill="1" applyProtection="1"/>
    <xf numFmtId="0" fontId="10" fillId="0" borderId="17" xfId="0" applyFont="1" applyBorder="1" applyProtection="1">
      <protection locked="0"/>
    </xf>
    <xf numFmtId="0" fontId="13" fillId="0" borderId="21" xfId="0" applyFont="1" applyBorder="1" applyProtection="1"/>
    <xf numFmtId="37" fontId="10" fillId="0" borderId="17" xfId="0" applyNumberFormat="1" applyFont="1" applyBorder="1" applyProtection="1">
      <protection locked="0"/>
    </xf>
    <xf numFmtId="37" fontId="10" fillId="0" borderId="11" xfId="0" applyNumberFormat="1" applyFont="1" applyBorder="1" applyProtection="1">
      <protection locked="0"/>
    </xf>
    <xf numFmtId="37" fontId="13" fillId="0" borderId="20" xfId="0" applyNumberFormat="1" applyFont="1" applyBorder="1" applyProtection="1"/>
    <xf numFmtId="37" fontId="10" fillId="0" borderId="26" xfId="0" applyNumberFormat="1" applyFont="1" applyBorder="1" applyProtection="1">
      <protection locked="0"/>
    </xf>
    <xf numFmtId="37" fontId="13" fillId="4" borderId="10" xfId="0" applyNumberFormat="1" applyFont="1" applyFill="1" applyBorder="1" applyProtection="1"/>
    <xf numFmtId="0" fontId="13" fillId="0" borderId="22" xfId="0" applyFont="1" applyBorder="1" applyProtection="1"/>
    <xf numFmtId="0" fontId="13" fillId="0" borderId="6" xfId="0" applyFont="1" applyBorder="1" applyProtection="1"/>
    <xf numFmtId="0" fontId="13" fillId="0" borderId="1" xfId="0" applyFont="1" applyBorder="1" applyProtection="1"/>
    <xf numFmtId="0" fontId="13" fillId="0" borderId="7" xfId="0" applyFont="1" applyBorder="1" applyProtection="1"/>
    <xf numFmtId="0" fontId="14" fillId="0" borderId="0" xfId="0" applyFont="1" applyProtection="1"/>
    <xf numFmtId="0" fontId="9" fillId="0" borderId="26" xfId="0" applyFont="1" applyBorder="1" applyProtection="1"/>
    <xf numFmtId="0" fontId="9" fillId="0" borderId="21" xfId="0" applyFont="1" applyBorder="1" applyProtection="1"/>
    <xf numFmtId="0" fontId="13" fillId="0" borderId="26" xfId="0" applyFont="1" applyBorder="1" applyProtection="1"/>
    <xf numFmtId="0" fontId="9" fillId="0" borderId="4" xfId="0" applyFont="1" applyBorder="1" applyAlignment="1" applyProtection="1">
      <alignment horizontal="centerContinuous"/>
    </xf>
    <xf numFmtId="0" fontId="21" fillId="0" borderId="0" xfId="0" applyFont="1" applyAlignment="1" applyProtection="1">
      <alignment horizontal="left"/>
    </xf>
    <xf numFmtId="0" fontId="21" fillId="0" borderId="0" xfId="0" applyFont="1" applyAlignment="1" applyProtection="1">
      <alignment horizontal="centerContinuous"/>
    </xf>
    <xf numFmtId="0" fontId="21" fillId="0" borderId="5" xfId="0" applyFont="1" applyBorder="1" applyAlignment="1" applyProtection="1">
      <alignment horizontal="centerContinuous"/>
    </xf>
    <xf numFmtId="0" fontId="21" fillId="0" borderId="0" xfId="0" applyFont="1" applyProtection="1"/>
    <xf numFmtId="0" fontId="21" fillId="0" borderId="10" xfId="0" applyFont="1" applyBorder="1" applyAlignment="1" applyProtection="1">
      <alignment horizontal="left"/>
    </xf>
    <xf numFmtId="0" fontId="21" fillId="0" borderId="10" xfId="0" applyFont="1" applyBorder="1" applyProtection="1"/>
    <xf numFmtId="0" fontId="21" fillId="0" borderId="10" xfId="0" applyFont="1" applyBorder="1" applyAlignment="1" applyProtection="1">
      <alignment horizontal="centerContinuous"/>
    </xf>
    <xf numFmtId="0" fontId="21" fillId="0" borderId="11" xfId="0" applyFont="1" applyBorder="1" applyAlignment="1" applyProtection="1">
      <alignment horizontal="centerContinuous"/>
    </xf>
    <xf numFmtId="0" fontId="21" fillId="0" borderId="25" xfId="0" applyFont="1" applyBorder="1" applyProtection="1"/>
    <xf numFmtId="0" fontId="21" fillId="0" borderId="25" xfId="0" applyFont="1" applyBorder="1" applyAlignment="1" applyProtection="1">
      <alignment horizontal="centerContinuous"/>
    </xf>
    <xf numFmtId="0" fontId="21" fillId="0" borderId="5" xfId="0" applyFont="1" applyBorder="1" applyProtection="1"/>
    <xf numFmtId="0" fontId="21" fillId="0" borderId="26" xfId="0" applyFont="1" applyBorder="1" applyProtection="1"/>
    <xf numFmtId="0" fontId="21" fillId="0" borderId="11" xfId="0" applyFont="1" applyBorder="1" applyProtection="1"/>
    <xf numFmtId="0" fontId="9" fillId="0" borderId="11" xfId="0" applyFont="1" applyBorder="1" applyProtection="1"/>
    <xf numFmtId="0" fontId="9" fillId="0" borderId="22" xfId="0" applyFont="1" applyBorder="1" applyProtection="1"/>
    <xf numFmtId="0" fontId="13" fillId="0" borderId="20" xfId="0" applyFont="1" applyBorder="1" applyProtection="1"/>
    <xf numFmtId="0" fontId="9" fillId="0" borderId="0" xfId="0" applyFont="1" applyAlignment="1" applyProtection="1">
      <alignment horizontal="left"/>
    </xf>
    <xf numFmtId="0" fontId="9" fillId="0" borderId="1" xfId="0" applyFont="1" applyBorder="1" applyAlignment="1" applyProtection="1">
      <alignment horizontal="left"/>
    </xf>
    <xf numFmtId="0" fontId="9" fillId="0" borderId="35" xfId="0" applyFont="1" applyBorder="1" applyProtection="1"/>
    <xf numFmtId="0" fontId="9" fillId="0" borderId="36" xfId="0" applyFont="1" applyBorder="1" applyProtection="1"/>
    <xf numFmtId="0" fontId="9" fillId="0" borderId="37" xfId="0" applyFont="1" applyBorder="1" applyProtection="1"/>
    <xf numFmtId="0" fontId="22" fillId="0" borderId="0" xfId="0" applyFont="1" applyAlignment="1" applyProtection="1">
      <alignment horizontal="centerContinuous"/>
    </xf>
    <xf numFmtId="0" fontId="22" fillId="0" borderId="4" xfId="0" applyFont="1" applyBorder="1" applyAlignment="1" applyProtection="1">
      <alignment horizontal="centerContinuous"/>
    </xf>
    <xf numFmtId="0" fontId="22" fillId="0" borderId="5" xfId="0" applyFont="1" applyBorder="1" applyAlignment="1" applyProtection="1">
      <alignment horizontal="centerContinuous"/>
    </xf>
    <xf numFmtId="37" fontId="9" fillId="0" borderId="0" xfId="0" applyNumberFormat="1" applyFont="1" applyProtection="1"/>
    <xf numFmtId="37" fontId="9" fillId="0" borderId="5" xfId="0" applyNumberFormat="1" applyFont="1" applyBorder="1" applyProtection="1"/>
    <xf numFmtId="37" fontId="9" fillId="0" borderId="1" xfId="0" applyNumberFormat="1" applyFont="1" applyBorder="1" applyProtection="1"/>
    <xf numFmtId="37" fontId="9" fillId="0" borderId="7" xfId="0" applyNumberFormat="1" applyFont="1" applyBorder="1" applyProtection="1"/>
    <xf numFmtId="37" fontId="9" fillId="0" borderId="0" xfId="0" applyNumberFormat="1" applyFont="1" applyAlignment="1" applyProtection="1">
      <alignment horizontal="centerContinuous"/>
    </xf>
    <xf numFmtId="0" fontId="13" fillId="0" borderId="9" xfId="0" applyFont="1" applyBorder="1" applyAlignment="1" applyProtection="1">
      <alignment horizontal="centerContinuous"/>
    </xf>
    <xf numFmtId="0" fontId="22" fillId="0" borderId="0" xfId="0" applyFont="1" applyProtection="1"/>
    <xf numFmtId="0" fontId="9" fillId="0" borderId="18" xfId="0" applyFont="1" applyBorder="1" applyAlignment="1" applyProtection="1">
      <alignment horizontal="center"/>
    </xf>
    <xf numFmtId="0" fontId="9" fillId="0" borderId="20" xfId="0" applyFont="1" applyBorder="1" applyAlignment="1" applyProtection="1">
      <alignment horizontal="center"/>
    </xf>
    <xf numFmtId="37" fontId="9" fillId="0" borderId="17" xfId="0" applyNumberFormat="1" applyFont="1" applyBorder="1" applyProtection="1"/>
    <xf numFmtId="37" fontId="9" fillId="0" borderId="22" xfId="0" applyNumberFormat="1" applyFont="1" applyBorder="1" applyProtection="1"/>
    <xf numFmtId="0" fontId="9" fillId="0" borderId="38" xfId="0" applyFont="1" applyBorder="1" applyAlignment="1" applyProtection="1">
      <alignment horizontal="centerContinuous" wrapText="1"/>
    </xf>
    <xf numFmtId="0" fontId="9" fillId="0" borderId="21" xfId="0" applyFont="1" applyBorder="1" applyAlignment="1" applyProtection="1">
      <alignment horizontal="center"/>
    </xf>
    <xf numFmtId="37" fontId="9" fillId="0" borderId="16" xfId="0" applyNumberFormat="1" applyFont="1" applyBorder="1" applyProtection="1"/>
    <xf numFmtId="0" fontId="9" fillId="0" borderId="38" xfId="0" applyFont="1" applyBorder="1" applyProtection="1"/>
    <xf numFmtId="37" fontId="9" fillId="0" borderId="5" xfId="0" applyNumberFormat="1" applyFont="1" applyBorder="1" applyAlignment="1" applyProtection="1">
      <alignment horizontal="centerContinuous"/>
    </xf>
    <xf numFmtId="37" fontId="9" fillId="0" borderId="1" xfId="0" applyNumberFormat="1" applyFont="1" applyBorder="1" applyAlignment="1" applyProtection="1">
      <alignment horizontal="centerContinuous"/>
    </xf>
    <xf numFmtId="37" fontId="9" fillId="0" borderId="7" xfId="0" applyNumberFormat="1" applyFont="1" applyBorder="1" applyAlignment="1" applyProtection="1">
      <alignment horizontal="centerContinuous"/>
    </xf>
    <xf numFmtId="0" fontId="9" fillId="0" borderId="29" xfId="0" applyFont="1" applyBorder="1" applyProtection="1"/>
    <xf numFmtId="0" fontId="9" fillId="0" borderId="0" xfId="0" applyFont="1" applyAlignment="1" applyProtection="1">
      <alignment horizontal="center"/>
    </xf>
    <xf numFmtId="0" fontId="9" fillId="0" borderId="7" xfId="0" applyFont="1" applyBorder="1" applyProtection="1"/>
    <xf numFmtId="0" fontId="9" fillId="0" borderId="3" xfId="0" applyFont="1" applyBorder="1" applyAlignment="1" applyProtection="1">
      <alignment horizontal="center"/>
    </xf>
    <xf numFmtId="0" fontId="9" fillId="6" borderId="21" xfId="0" applyFont="1" applyFill="1" applyBorder="1" applyProtection="1"/>
    <xf numFmtId="37" fontId="9" fillId="6" borderId="22" xfId="0" applyNumberFormat="1" applyFont="1" applyFill="1" applyBorder="1" applyProtection="1"/>
    <xf numFmtId="5" fontId="9" fillId="7" borderId="22" xfId="0" applyNumberFormat="1" applyFont="1" applyFill="1" applyBorder="1" applyProtection="1"/>
    <xf numFmtId="0" fontId="9" fillId="8" borderId="21" xfId="0" applyFont="1" applyFill="1" applyBorder="1" applyProtection="1"/>
    <xf numFmtId="37" fontId="9" fillId="8" borderId="22" xfId="0" applyNumberFormat="1" applyFont="1" applyFill="1" applyBorder="1" applyProtection="1"/>
    <xf numFmtId="37" fontId="9" fillId="0" borderId="37" xfId="0" applyNumberFormat="1" applyFont="1" applyBorder="1" applyProtection="1"/>
    <xf numFmtId="0" fontId="9" fillId="0" borderId="0" xfId="0" applyFont="1" applyAlignment="1" applyProtection="1">
      <alignment horizontal="right"/>
    </xf>
    <xf numFmtId="0" fontId="9" fillId="0" borderId="10" xfId="0" applyFont="1" applyBorder="1" applyAlignment="1" applyProtection="1">
      <alignment horizontal="right"/>
    </xf>
    <xf numFmtId="0" fontId="9" fillId="0" borderId="19" xfId="0" applyFont="1" applyBorder="1" applyAlignment="1" applyProtection="1">
      <alignment horizontal="center"/>
    </xf>
    <xf numFmtId="0" fontId="9" fillId="0" borderId="16" xfId="0" applyFont="1" applyBorder="1" applyAlignment="1" applyProtection="1">
      <alignment horizontal="center"/>
    </xf>
    <xf numFmtId="0" fontId="9" fillId="0" borderId="22" xfId="0" applyFont="1" applyBorder="1" applyAlignment="1" applyProtection="1">
      <alignment horizontal="center"/>
    </xf>
    <xf numFmtId="0" fontId="9" fillId="9" borderId="19" xfId="0" applyFont="1" applyFill="1" applyBorder="1" applyProtection="1"/>
    <xf numFmtId="39" fontId="9" fillId="9" borderId="5" xfId="0" applyNumberFormat="1" applyFont="1" applyFill="1" applyBorder="1" applyAlignment="1" applyProtection="1">
      <alignment horizontal="centerContinuous"/>
    </xf>
    <xf numFmtId="0" fontId="9" fillId="9" borderId="4" xfId="0" applyFont="1" applyFill="1" applyBorder="1" applyProtection="1"/>
    <xf numFmtId="39" fontId="9" fillId="9" borderId="0" xfId="0" applyNumberFormat="1" applyFont="1" applyFill="1" applyAlignment="1" applyProtection="1">
      <alignment horizontal="centerContinuous"/>
    </xf>
    <xf numFmtId="39" fontId="9" fillId="9" borderId="25" xfId="0" applyNumberFormat="1" applyFont="1" applyFill="1" applyBorder="1" applyAlignment="1" applyProtection="1">
      <alignment horizontal="centerContinuous"/>
    </xf>
    <xf numFmtId="0" fontId="9" fillId="9" borderId="21" xfId="0" applyFont="1" applyFill="1" applyBorder="1" applyAlignment="1" applyProtection="1">
      <alignment horizontal="centerContinuous"/>
    </xf>
    <xf numFmtId="0" fontId="9" fillId="9" borderId="11" xfId="0" applyFont="1" applyFill="1" applyBorder="1" applyAlignment="1" applyProtection="1">
      <alignment horizontal="centerContinuous"/>
    </xf>
    <xf numFmtId="0" fontId="9" fillId="9" borderId="9" xfId="0" applyFont="1" applyFill="1" applyBorder="1" applyAlignment="1" applyProtection="1">
      <alignment horizontal="centerContinuous"/>
    </xf>
    <xf numFmtId="0" fontId="9" fillId="9" borderId="10" xfId="0" applyFont="1" applyFill="1" applyBorder="1" applyAlignment="1" applyProtection="1">
      <alignment horizontal="centerContinuous"/>
    </xf>
    <xf numFmtId="0" fontId="9" fillId="9" borderId="26" xfId="0" applyFont="1" applyFill="1" applyBorder="1" applyAlignment="1" applyProtection="1">
      <alignment horizontal="centerContinuous"/>
    </xf>
    <xf numFmtId="5" fontId="9" fillId="0" borderId="22" xfId="0" applyNumberFormat="1" applyFont="1" applyBorder="1" applyAlignment="1" applyProtection="1">
      <alignment horizontal="centerContinuous"/>
      <protection locked="0"/>
    </xf>
    <xf numFmtId="37" fontId="9" fillId="0" borderId="17" xfId="0" applyNumberFormat="1" applyFont="1" applyBorder="1" applyAlignment="1" applyProtection="1">
      <alignment horizontal="centerContinuous"/>
    </xf>
    <xf numFmtId="37" fontId="9" fillId="9" borderId="19" xfId="0" applyNumberFormat="1" applyFont="1" applyFill="1" applyBorder="1" applyProtection="1"/>
    <xf numFmtId="37" fontId="9" fillId="9" borderId="5" xfId="0" applyNumberFormat="1" applyFont="1" applyFill="1" applyBorder="1" applyAlignment="1" applyProtection="1">
      <alignment horizontal="centerContinuous"/>
    </xf>
    <xf numFmtId="37" fontId="9" fillId="9" borderId="4" xfId="0" applyNumberFormat="1" applyFont="1" applyFill="1" applyBorder="1" applyProtection="1"/>
    <xf numFmtId="37" fontId="9" fillId="9" borderId="0" xfId="0" applyNumberFormat="1" applyFont="1" applyFill="1" applyAlignment="1" applyProtection="1">
      <alignment horizontal="centerContinuous"/>
    </xf>
    <xf numFmtId="37" fontId="9" fillId="9" borderId="25" xfId="0" applyNumberFormat="1" applyFont="1" applyFill="1" applyBorder="1" applyAlignment="1" applyProtection="1">
      <alignment horizontal="centerContinuous"/>
    </xf>
    <xf numFmtId="37" fontId="9" fillId="9" borderId="21" xfId="0" applyNumberFormat="1" applyFont="1" applyFill="1" applyBorder="1" applyAlignment="1" applyProtection="1">
      <alignment horizontal="centerContinuous"/>
    </xf>
    <xf numFmtId="37" fontId="9" fillId="9" borderId="11" xfId="0" applyNumberFormat="1" applyFont="1" applyFill="1" applyBorder="1" applyAlignment="1" applyProtection="1">
      <alignment horizontal="centerContinuous"/>
    </xf>
    <xf numFmtId="37" fontId="9" fillId="9" borderId="9" xfId="0" applyNumberFormat="1" applyFont="1" applyFill="1" applyBorder="1" applyAlignment="1" applyProtection="1">
      <alignment horizontal="centerContinuous"/>
    </xf>
    <xf numFmtId="37" fontId="9" fillId="9" borderId="10" xfId="0" applyNumberFormat="1" applyFont="1" applyFill="1" applyBorder="1" applyAlignment="1" applyProtection="1">
      <alignment horizontal="centerContinuous"/>
    </xf>
    <xf numFmtId="37" fontId="9" fillId="9" borderId="26" xfId="0" applyNumberFormat="1" applyFont="1" applyFill="1" applyBorder="1" applyAlignment="1" applyProtection="1">
      <alignment horizontal="centerContinuous"/>
    </xf>
    <xf numFmtId="0" fontId="9" fillId="0" borderId="10" xfId="0" applyFont="1" applyBorder="1" applyAlignment="1" applyProtection="1">
      <alignment horizontal="center"/>
    </xf>
    <xf numFmtId="0" fontId="9" fillId="0" borderId="40" xfId="0" applyFont="1" applyBorder="1" applyProtection="1"/>
    <xf numFmtId="0" fontId="9" fillId="0" borderId="15" xfId="0" applyFont="1" applyBorder="1" applyProtection="1">
      <protection locked="0"/>
    </xf>
    <xf numFmtId="0" fontId="9" fillId="0" borderId="5" xfId="0" applyFont="1" applyBorder="1" applyProtection="1">
      <protection locked="0"/>
    </xf>
    <xf numFmtId="0" fontId="9" fillId="0" borderId="16" xfId="0" applyFont="1" applyBorder="1" applyAlignment="1" applyProtection="1">
      <alignment horizontal="right"/>
    </xf>
    <xf numFmtId="0" fontId="9" fillId="0" borderId="10" xfId="0" applyFont="1" applyBorder="1" applyProtection="1">
      <protection locked="0"/>
    </xf>
    <xf numFmtId="0" fontId="9" fillId="0" borderId="17" xfId="0" applyFont="1" applyBorder="1" applyProtection="1">
      <protection locked="0"/>
    </xf>
    <xf numFmtId="0" fontId="21" fillId="0" borderId="4" xfId="0" applyFont="1" applyBorder="1" applyProtection="1"/>
    <xf numFmtId="0" fontId="21" fillId="0" borderId="9" xfId="0" applyFont="1" applyBorder="1" applyProtection="1"/>
    <xf numFmtId="39" fontId="21" fillId="0" borderId="10" xfId="0" applyNumberFormat="1" applyFont="1" applyBorder="1" applyAlignment="1" applyProtection="1">
      <alignment horizontal="centerContinuous"/>
    </xf>
    <xf numFmtId="39" fontId="9" fillId="0" borderId="10" xfId="0" applyNumberFormat="1" applyFont="1" applyBorder="1" applyAlignment="1" applyProtection="1">
      <alignment horizontal="centerContinuous"/>
    </xf>
    <xf numFmtId="0" fontId="24" fillId="0" borderId="25" xfId="0" applyFont="1" applyBorder="1" applyProtection="1"/>
    <xf numFmtId="0" fontId="9" fillId="0" borderId="34" xfId="0" applyFont="1" applyBorder="1" applyProtection="1"/>
    <xf numFmtId="37" fontId="9" fillId="0" borderId="15" xfId="0" applyNumberFormat="1" applyFont="1" applyBorder="1" applyAlignment="1" applyProtection="1">
      <alignment horizontal="centerContinuous"/>
    </xf>
    <xf numFmtId="5" fontId="9" fillId="0" borderId="17" xfId="0" applyNumberFormat="1" applyFont="1" applyBorder="1" applyAlignment="1" applyProtection="1">
      <alignment horizontal="centerContinuous"/>
      <protection locked="0"/>
    </xf>
    <xf numFmtId="5" fontId="9" fillId="0" borderId="11" xfId="0" applyNumberFormat="1" applyFont="1" applyBorder="1" applyProtection="1">
      <protection locked="0"/>
    </xf>
    <xf numFmtId="5" fontId="9" fillId="9" borderId="4" xfId="0" applyNumberFormat="1" applyFont="1" applyFill="1" applyBorder="1" applyProtection="1"/>
    <xf numFmtId="37" fontId="9" fillId="0" borderId="17" xfId="0" applyNumberFormat="1" applyFont="1" applyBorder="1" applyProtection="1">
      <protection locked="0"/>
    </xf>
    <xf numFmtId="0" fontId="9" fillId="9" borderId="4" xfId="0" applyFont="1" applyFill="1" applyBorder="1" applyAlignment="1" applyProtection="1">
      <alignment horizontal="centerContinuous"/>
    </xf>
    <xf numFmtId="0" fontId="9" fillId="9" borderId="16" xfId="0" applyFont="1" applyFill="1" applyBorder="1" applyProtection="1"/>
    <xf numFmtId="37" fontId="9" fillId="9" borderId="25" xfId="0" applyNumberFormat="1" applyFont="1" applyFill="1" applyBorder="1" applyProtection="1"/>
    <xf numFmtId="37" fontId="9" fillId="9" borderId="21" xfId="0" applyNumberFormat="1" applyFont="1" applyFill="1" applyBorder="1" applyProtection="1"/>
    <xf numFmtId="0" fontId="9" fillId="9" borderId="11" xfId="0" applyFont="1" applyFill="1" applyBorder="1" applyProtection="1"/>
    <xf numFmtId="37" fontId="9" fillId="9" borderId="10" xfId="0" applyNumberFormat="1" applyFont="1" applyFill="1" applyBorder="1" applyProtection="1"/>
    <xf numFmtId="0" fontId="9" fillId="9" borderId="9" xfId="0" applyFont="1" applyFill="1" applyBorder="1" applyProtection="1"/>
    <xf numFmtId="37" fontId="9" fillId="9" borderId="26" xfId="0" applyNumberFormat="1" applyFont="1" applyFill="1" applyBorder="1" applyProtection="1"/>
    <xf numFmtId="37" fontId="9" fillId="0" borderId="11" xfId="0" applyNumberFormat="1" applyFont="1" applyBorder="1" applyProtection="1">
      <protection locked="0"/>
    </xf>
    <xf numFmtId="5" fontId="9" fillId="0" borderId="15" xfId="0" applyNumberFormat="1" applyFont="1" applyBorder="1" applyProtection="1"/>
    <xf numFmtId="5" fontId="9" fillId="9" borderId="4" xfId="0" applyNumberFormat="1" applyFont="1" applyFill="1" applyBorder="1" applyAlignment="1" applyProtection="1">
      <alignment horizontal="centerContinuous"/>
    </xf>
    <xf numFmtId="5" fontId="9" fillId="9" borderId="25" xfId="0" applyNumberFormat="1" applyFont="1" applyFill="1" applyBorder="1" applyProtection="1"/>
    <xf numFmtId="0" fontId="13" fillId="0" borderId="12" xfId="0" applyFont="1" applyBorder="1" applyProtection="1"/>
    <xf numFmtId="0" fontId="13" fillId="0" borderId="13" xfId="0" applyFont="1" applyBorder="1" applyProtection="1"/>
    <xf numFmtId="0" fontId="13" fillId="0" borderId="24" xfId="0" applyFont="1" applyBorder="1" applyProtection="1"/>
    <xf numFmtId="0" fontId="13" fillId="0" borderId="41" xfId="0" applyFont="1" applyBorder="1" applyAlignment="1" applyProtection="1">
      <alignment horizontal="centerContinuous"/>
    </xf>
    <xf numFmtId="0" fontId="13" fillId="0" borderId="42" xfId="0" applyFont="1" applyBorder="1" applyAlignment="1" applyProtection="1">
      <alignment horizontal="centerContinuous"/>
    </xf>
    <xf numFmtId="0" fontId="13" fillId="0" borderId="39" xfId="0" applyFont="1" applyBorder="1" applyAlignment="1" applyProtection="1">
      <alignment horizontal="centerContinuous"/>
    </xf>
    <xf numFmtId="0" fontId="25" fillId="0" borderId="4" xfId="0" applyFont="1" applyBorder="1" applyProtection="1"/>
    <xf numFmtId="0" fontId="25" fillId="0" borderId="0" xfId="0" applyFont="1" applyProtection="1"/>
    <xf numFmtId="0" fontId="25" fillId="0" borderId="5" xfId="0" applyFont="1" applyBorder="1" applyProtection="1"/>
    <xf numFmtId="0" fontId="13" fillId="0" borderId="30" xfId="0" applyFont="1" applyBorder="1" applyAlignment="1" applyProtection="1">
      <alignment horizontal="center"/>
    </xf>
    <xf numFmtId="0" fontId="13" fillId="0" borderId="16" xfId="0" applyFont="1" applyBorder="1" applyAlignment="1" applyProtection="1">
      <alignment horizontal="center"/>
    </xf>
    <xf numFmtId="0" fontId="13" fillId="0" borderId="4" xfId="0" applyFont="1" applyBorder="1" applyAlignment="1" applyProtection="1">
      <alignment horizontal="center"/>
    </xf>
    <xf numFmtId="0" fontId="13" fillId="0" borderId="9" xfId="0" applyFont="1" applyBorder="1" applyAlignment="1" applyProtection="1">
      <alignment horizontal="center"/>
    </xf>
    <xf numFmtId="0" fontId="13" fillId="0" borderId="22" xfId="0" applyFont="1" applyBorder="1" applyAlignment="1" applyProtection="1">
      <alignment horizontal="center"/>
    </xf>
    <xf numFmtId="0" fontId="13" fillId="0" borderId="43" xfId="0" applyFont="1" applyBorder="1" applyAlignment="1" applyProtection="1">
      <alignment horizontal="center"/>
    </xf>
    <xf numFmtId="0" fontId="13" fillId="0" borderId="44" xfId="0" applyFont="1" applyBorder="1" applyProtection="1"/>
    <xf numFmtId="0" fontId="13" fillId="9" borderId="44" xfId="0" applyFont="1" applyFill="1" applyBorder="1" applyProtection="1"/>
    <xf numFmtId="0" fontId="13" fillId="9" borderId="39" xfId="0" applyFont="1" applyFill="1" applyBorder="1" applyProtection="1"/>
    <xf numFmtId="0" fontId="13" fillId="9" borderId="42" xfId="0" applyFont="1" applyFill="1" applyBorder="1" applyProtection="1"/>
    <xf numFmtId="5" fontId="13" fillId="0" borderId="46" xfId="0" applyNumberFormat="1" applyFont="1" applyBorder="1" applyProtection="1"/>
    <xf numFmtId="5" fontId="13" fillId="0" borderId="39" xfId="0" applyNumberFormat="1" applyFont="1" applyBorder="1" applyProtection="1"/>
    <xf numFmtId="5" fontId="13" fillId="0" borderId="43" xfId="0" applyNumberFormat="1" applyFont="1" applyBorder="1" applyProtection="1"/>
    <xf numFmtId="5" fontId="13" fillId="0" borderId="45" xfId="0" applyNumberFormat="1" applyFont="1" applyBorder="1" applyProtection="1"/>
    <xf numFmtId="37" fontId="13" fillId="0" borderId="43" xfId="0" applyNumberFormat="1" applyFont="1" applyBorder="1" applyProtection="1"/>
    <xf numFmtId="37" fontId="13" fillId="0" borderId="45" xfId="0" applyNumberFormat="1" applyFont="1" applyBorder="1" applyProtection="1"/>
    <xf numFmtId="37" fontId="13" fillId="0" borderId="46" xfId="0" applyNumberFormat="1" applyFont="1" applyBorder="1" applyProtection="1"/>
    <xf numFmtId="37" fontId="13" fillId="9" borderId="39" xfId="0" applyNumberFormat="1" applyFont="1" applyFill="1" applyBorder="1" applyProtection="1"/>
    <xf numFmtId="0" fontId="13" fillId="0" borderId="48" xfId="0" applyFont="1" applyBorder="1" applyProtection="1"/>
    <xf numFmtId="0" fontId="13" fillId="0" borderId="49" xfId="0" applyFont="1" applyBorder="1" applyProtection="1"/>
    <xf numFmtId="5" fontId="13" fillId="0" borderId="50" xfId="0" applyNumberFormat="1" applyFont="1" applyBorder="1" applyProtection="1"/>
    <xf numFmtId="0" fontId="13" fillId="0" borderId="37" xfId="0" applyFont="1" applyBorder="1" applyAlignment="1" applyProtection="1">
      <alignment horizontal="center"/>
    </xf>
    <xf numFmtId="37" fontId="13" fillId="0" borderId="31" xfId="0" applyNumberFormat="1" applyFont="1" applyBorder="1" applyProtection="1"/>
    <xf numFmtId="0" fontId="13" fillId="0" borderId="14" xfId="0" applyFont="1" applyBorder="1" applyProtection="1"/>
    <xf numFmtId="0" fontId="13" fillId="0" borderId="41" xfId="0" applyFont="1" applyBorder="1" applyProtection="1"/>
    <xf numFmtId="0" fontId="13" fillId="0" borderId="42" xfId="0" applyFont="1" applyBorder="1" applyProtection="1"/>
    <xf numFmtId="0" fontId="13" fillId="0" borderId="39" xfId="0" applyFont="1" applyBorder="1" applyProtection="1"/>
    <xf numFmtId="5" fontId="13" fillId="0" borderId="51" xfId="0" applyNumberFormat="1" applyFont="1" applyBorder="1" applyProtection="1"/>
    <xf numFmtId="5" fontId="13" fillId="0" borderId="44" xfId="0" applyNumberFormat="1" applyFont="1" applyBorder="1" applyProtection="1"/>
    <xf numFmtId="0" fontId="13" fillId="0" borderId="51" xfId="0" applyFont="1" applyBorder="1" applyAlignment="1" applyProtection="1">
      <alignment horizontal="center"/>
    </xf>
    <xf numFmtId="37" fontId="13" fillId="0" borderId="51" xfId="0" applyNumberFormat="1" applyFont="1" applyBorder="1" applyProtection="1"/>
    <xf numFmtId="37" fontId="13" fillId="0" borderId="44" xfId="0" applyNumberFormat="1" applyFont="1" applyBorder="1" applyProtection="1"/>
    <xf numFmtId="37" fontId="13" fillId="0" borderId="42" xfId="0" applyNumberFormat="1" applyFont="1" applyBorder="1" applyProtection="1"/>
    <xf numFmtId="0" fontId="13" fillId="0" borderId="46" xfId="0" applyFont="1" applyBorder="1" applyProtection="1"/>
    <xf numFmtId="37" fontId="13" fillId="9" borderId="51" xfId="0" applyNumberFormat="1" applyFont="1" applyFill="1" applyBorder="1" applyProtection="1"/>
    <xf numFmtId="5" fontId="13" fillId="0" borderId="52" xfId="0" applyNumberFormat="1" applyFont="1" applyBorder="1" applyProtection="1"/>
    <xf numFmtId="5" fontId="13" fillId="0" borderId="53" xfId="0" applyNumberFormat="1" applyFont="1" applyBorder="1" applyProtection="1"/>
    <xf numFmtId="5" fontId="13" fillId="0" borderId="48" xfId="0" applyNumberFormat="1" applyFont="1" applyBorder="1" applyProtection="1"/>
    <xf numFmtId="0" fontId="13" fillId="0" borderId="53" xfId="0" applyFont="1" applyBorder="1" applyProtection="1"/>
    <xf numFmtId="0" fontId="13" fillId="0" borderId="52" xfId="0" applyFont="1" applyBorder="1" applyAlignment="1" applyProtection="1">
      <alignment horizontal="center"/>
    </xf>
    <xf numFmtId="0" fontId="13" fillId="0" borderId="0" xfId="0" applyFont="1" applyAlignment="1" applyProtection="1">
      <alignment horizontal="right"/>
    </xf>
    <xf numFmtId="0" fontId="13" fillId="0" borderId="18" xfId="0" applyFont="1" applyBorder="1" applyAlignment="1" applyProtection="1">
      <alignment horizontal="center"/>
    </xf>
    <xf numFmtId="0" fontId="13" fillId="0" borderId="20" xfId="0" applyFont="1" applyBorder="1" applyAlignment="1" applyProtection="1">
      <alignment horizontal="center"/>
    </xf>
    <xf numFmtId="0" fontId="13" fillId="9" borderId="21" xfId="0" applyFont="1" applyFill="1" applyBorder="1" applyProtection="1"/>
    <xf numFmtId="0" fontId="13" fillId="9" borderId="10" xfId="0" applyFont="1" applyFill="1" applyBorder="1" applyProtection="1"/>
    <xf numFmtId="0" fontId="13" fillId="9" borderId="11" xfId="0" applyFont="1" applyFill="1" applyBorder="1" applyProtection="1"/>
    <xf numFmtId="5" fontId="13" fillId="0" borderId="16" xfId="0" applyNumberFormat="1" applyFont="1" applyBorder="1" applyProtection="1"/>
    <xf numFmtId="37" fontId="13" fillId="0" borderId="16" xfId="0" applyNumberFormat="1" applyFont="1" applyBorder="1" applyProtection="1"/>
    <xf numFmtId="37" fontId="13" fillId="0" borderId="22" xfId="0" applyNumberFormat="1" applyFont="1" applyBorder="1" applyProtection="1"/>
    <xf numFmtId="0" fontId="13" fillId="0" borderId="23" xfId="0" applyFont="1" applyBorder="1" applyAlignment="1" applyProtection="1">
      <alignment horizontal="center"/>
    </xf>
    <xf numFmtId="0" fontId="13" fillId="0" borderId="1" xfId="0" applyFont="1" applyBorder="1" applyAlignment="1" applyProtection="1">
      <alignment horizontal="center"/>
    </xf>
    <xf numFmtId="0" fontId="13" fillId="9" borderId="38" xfId="0" applyFont="1" applyFill="1" applyBorder="1" applyProtection="1"/>
    <xf numFmtId="0" fontId="13" fillId="9" borderId="1" xfId="0" applyFont="1" applyFill="1" applyBorder="1" applyProtection="1"/>
    <xf numFmtId="5" fontId="13" fillId="0" borderId="37" xfId="0" applyNumberFormat="1" applyFont="1" applyBorder="1" applyProtection="1"/>
    <xf numFmtId="0" fontId="13" fillId="0" borderId="19" xfId="0" applyFont="1" applyBorder="1" applyAlignment="1" applyProtection="1">
      <alignment horizontal="center"/>
    </xf>
    <xf numFmtId="0" fontId="13" fillId="0" borderId="0" xfId="0" applyFont="1" applyAlignment="1" applyProtection="1">
      <alignment horizontal="center"/>
    </xf>
    <xf numFmtId="0" fontId="13" fillId="0" borderId="25" xfId="0" applyFont="1" applyBorder="1" applyAlignment="1" applyProtection="1">
      <alignment horizontal="center"/>
    </xf>
    <xf numFmtId="0" fontId="16" fillId="0" borderId="0" xfId="0" applyFont="1" applyProtection="1"/>
    <xf numFmtId="0" fontId="9" fillId="4" borderId="1" xfId="0" applyFont="1" applyFill="1" applyBorder="1" applyProtection="1"/>
    <xf numFmtId="37" fontId="13" fillId="0" borderId="37" xfId="0" applyNumberFormat="1" applyFont="1" applyBorder="1" applyProtection="1"/>
    <xf numFmtId="0" fontId="9" fillId="4" borderId="16" xfId="0" applyFont="1" applyFill="1" applyBorder="1" applyProtection="1"/>
    <xf numFmtId="0" fontId="16" fillId="0" borderId="19" xfId="0" applyFont="1" applyBorder="1" applyProtection="1"/>
    <xf numFmtId="0" fontId="13" fillId="0" borderId="54" xfId="0" applyFont="1" applyBorder="1" applyProtection="1"/>
    <xf numFmtId="0" fontId="25" fillId="0" borderId="10" xfId="0" applyFont="1" applyBorder="1" applyProtection="1"/>
    <xf numFmtId="0" fontId="9" fillId="4" borderId="4" xfId="0" applyFont="1" applyFill="1" applyBorder="1" applyProtection="1"/>
    <xf numFmtId="0" fontId="13" fillId="9" borderId="34" xfId="0" applyFont="1" applyFill="1" applyBorder="1" applyProtection="1"/>
    <xf numFmtId="0" fontId="13" fillId="9" borderId="22" xfId="0" applyFont="1" applyFill="1" applyBorder="1" applyProtection="1"/>
    <xf numFmtId="0" fontId="13" fillId="9" borderId="51" xfId="0" applyFont="1" applyFill="1" applyBorder="1" applyProtection="1"/>
    <xf numFmtId="37" fontId="13" fillId="0" borderId="32" xfId="0" applyNumberFormat="1" applyFont="1" applyBorder="1" applyProtection="1"/>
    <xf numFmtId="37" fontId="13" fillId="0" borderId="21" xfId="0" applyNumberFormat="1" applyFont="1" applyBorder="1" applyProtection="1"/>
    <xf numFmtId="5" fontId="13" fillId="0" borderId="34" xfId="0" applyNumberFormat="1" applyFont="1" applyBorder="1" applyProtection="1"/>
    <xf numFmtId="37" fontId="13" fillId="0" borderId="0" xfId="0" applyNumberFormat="1" applyFont="1" applyProtection="1"/>
    <xf numFmtId="37" fontId="13" fillId="0" borderId="19" xfId="0" applyNumberFormat="1" applyFont="1" applyBorder="1" applyProtection="1"/>
    <xf numFmtId="5" fontId="13" fillId="0" borderId="38" xfId="0" applyNumberFormat="1" applyFont="1" applyBorder="1" applyProtection="1"/>
    <xf numFmtId="0" fontId="13" fillId="0" borderId="4" xfId="0" applyFont="1" applyBorder="1" applyAlignment="1" applyProtection="1">
      <alignment horizontal="centerContinuous"/>
    </xf>
    <xf numFmtId="0" fontId="14" fillId="0" borderId="5" xfId="0" applyFont="1" applyBorder="1" applyAlignment="1" applyProtection="1">
      <alignment horizontal="centerContinuous"/>
    </xf>
    <xf numFmtId="37" fontId="13" fillId="0" borderId="5" xfId="0" applyNumberFormat="1" applyFont="1" applyBorder="1" applyProtection="1"/>
    <xf numFmtId="5" fontId="13" fillId="0" borderId="19" xfId="0" applyNumberFormat="1" applyFont="1" applyBorder="1" applyProtection="1"/>
    <xf numFmtId="0" fontId="13" fillId="0" borderId="21" xfId="0" applyFont="1" applyBorder="1" applyAlignment="1" applyProtection="1">
      <alignment horizontal="centerContinuous"/>
    </xf>
    <xf numFmtId="0" fontId="13" fillId="0" borderId="26" xfId="0" applyFont="1" applyBorder="1" applyAlignment="1" applyProtection="1">
      <alignment horizontal="centerContinuous"/>
    </xf>
    <xf numFmtId="5" fontId="13" fillId="0" borderId="15" xfId="0" applyNumberFormat="1" applyFont="1" applyBorder="1" applyProtection="1"/>
    <xf numFmtId="5" fontId="13" fillId="0" borderId="5" xfId="0" applyNumberFormat="1" applyFont="1" applyBorder="1" applyProtection="1"/>
    <xf numFmtId="37" fontId="13" fillId="0" borderId="15" xfId="0" applyNumberFormat="1" applyFont="1" applyBorder="1" applyProtection="1"/>
    <xf numFmtId="37" fontId="13" fillId="0" borderId="17" xfId="0" applyNumberFormat="1" applyFont="1" applyBorder="1" applyProtection="1"/>
    <xf numFmtId="37" fontId="13" fillId="0" borderId="11" xfId="0" applyNumberFormat="1" applyFont="1" applyBorder="1" applyProtection="1"/>
    <xf numFmtId="5" fontId="13" fillId="0" borderId="21" xfId="0" applyNumberFormat="1" applyFont="1" applyBorder="1" applyProtection="1"/>
    <xf numFmtId="0" fontId="13" fillId="9" borderId="17" xfId="0" applyFont="1" applyFill="1" applyBorder="1" applyProtection="1"/>
    <xf numFmtId="5" fontId="13" fillId="0" borderId="26" xfId="0" applyNumberFormat="1" applyFont="1" applyBorder="1" applyProtection="1"/>
    <xf numFmtId="5" fontId="13" fillId="0" borderId="11" xfId="0" applyNumberFormat="1" applyFont="1" applyBorder="1" applyProtection="1"/>
    <xf numFmtId="0" fontId="13" fillId="0" borderId="38" xfId="0" applyFont="1" applyBorder="1" applyProtection="1"/>
    <xf numFmtId="5" fontId="13" fillId="0" borderId="35" xfId="0" applyNumberFormat="1" applyFont="1" applyBorder="1" applyProtection="1"/>
    <xf numFmtId="5" fontId="13" fillId="0" borderId="7" xfId="0" applyNumberFormat="1" applyFont="1" applyBorder="1" applyProtection="1"/>
    <xf numFmtId="0" fontId="13" fillId="0" borderId="21" xfId="0" applyFont="1" applyBorder="1" applyAlignment="1" applyProtection="1">
      <alignment horizontal="center"/>
    </xf>
    <xf numFmtId="0" fontId="13" fillId="0" borderId="54" xfId="0" applyFont="1" applyBorder="1" applyAlignment="1" applyProtection="1">
      <alignment horizontal="center"/>
    </xf>
    <xf numFmtId="0" fontId="13" fillId="0" borderId="44" xfId="0" applyFont="1" applyBorder="1" applyAlignment="1" applyProtection="1">
      <alignment horizontal="centerContinuous"/>
    </xf>
    <xf numFmtId="0" fontId="13" fillId="0" borderId="34" xfId="0" applyFont="1" applyBorder="1" applyAlignment="1" applyProtection="1">
      <alignment horizontal="center"/>
    </xf>
    <xf numFmtId="0" fontId="13" fillId="9" borderId="46" xfId="0" applyFont="1" applyFill="1" applyBorder="1" applyProtection="1"/>
    <xf numFmtId="0" fontId="13" fillId="0" borderId="6" xfId="0" applyFont="1" applyBorder="1" applyAlignment="1" applyProtection="1">
      <alignment horizontal="center"/>
    </xf>
    <xf numFmtId="0" fontId="13" fillId="9" borderId="53" xfId="0" applyFont="1" applyFill="1" applyBorder="1" applyProtection="1"/>
    <xf numFmtId="37" fontId="13" fillId="0" borderId="0" xfId="0" applyNumberFormat="1" applyFont="1" applyAlignment="1" applyProtection="1">
      <alignment horizontal="center"/>
    </xf>
    <xf numFmtId="0" fontId="13" fillId="0" borderId="33" xfId="0" applyFont="1" applyBorder="1" applyAlignment="1" applyProtection="1">
      <alignment horizontal="center"/>
    </xf>
    <xf numFmtId="0" fontId="13" fillId="0" borderId="30" xfId="0" applyFont="1" applyBorder="1" applyAlignment="1" applyProtection="1">
      <alignment horizontal="centerContinuous"/>
    </xf>
    <xf numFmtId="0" fontId="13" fillId="0" borderId="31" xfId="0" applyFont="1" applyBorder="1" applyAlignment="1" applyProtection="1">
      <alignment horizontal="centerContinuous"/>
    </xf>
    <xf numFmtId="0" fontId="13" fillId="0" borderId="29" xfId="0" applyFont="1" applyBorder="1" applyAlignment="1" applyProtection="1">
      <alignment horizontal="centerContinuous"/>
    </xf>
    <xf numFmtId="37" fontId="13" fillId="0" borderId="35" xfId="0" applyNumberFormat="1" applyFont="1" applyBorder="1" applyProtection="1"/>
    <xf numFmtId="37" fontId="13" fillId="0" borderId="7" xfId="0" applyNumberFormat="1" applyFont="1" applyBorder="1" applyProtection="1"/>
    <xf numFmtId="37" fontId="13" fillId="10" borderId="19" xfId="0" applyNumberFormat="1" applyFont="1" applyFill="1" applyBorder="1" applyProtection="1"/>
    <xf numFmtId="37" fontId="13" fillId="10" borderId="15" xfId="0" applyNumberFormat="1" applyFont="1" applyFill="1" applyBorder="1" applyProtection="1"/>
    <xf numFmtId="37" fontId="13" fillId="10" borderId="5" xfId="0" applyNumberFormat="1" applyFont="1" applyFill="1" applyBorder="1" applyProtection="1"/>
    <xf numFmtId="37" fontId="13" fillId="10" borderId="4" xfId="0" applyNumberFormat="1" applyFont="1" applyFill="1" applyBorder="1" applyProtection="1"/>
    <xf numFmtId="37" fontId="13" fillId="10" borderId="0" xfId="0" applyNumberFormat="1" applyFont="1" applyFill="1" applyProtection="1"/>
    <xf numFmtId="5" fontId="13" fillId="10" borderId="19" xfId="0" applyNumberFormat="1" applyFont="1" applyFill="1" applyBorder="1" applyProtection="1"/>
    <xf numFmtId="37" fontId="13" fillId="0" borderId="16" xfId="0" applyNumberFormat="1" applyFont="1" applyBorder="1" applyAlignment="1" applyProtection="1">
      <alignment horizontal="center"/>
    </xf>
    <xf numFmtId="7" fontId="13" fillId="0" borderId="15" xfId="0" applyNumberFormat="1" applyFont="1" applyBorder="1" applyProtection="1"/>
    <xf numFmtId="7" fontId="13" fillId="0" borderId="5" xfId="0" applyNumberFormat="1" applyFont="1" applyBorder="1" applyProtection="1"/>
    <xf numFmtId="37" fontId="13" fillId="0" borderId="4" xfId="0" applyNumberFormat="1" applyFont="1" applyBorder="1" applyProtection="1"/>
    <xf numFmtId="39" fontId="13" fillId="0" borderId="15" xfId="0" applyNumberFormat="1" applyFont="1" applyBorder="1" applyProtection="1"/>
    <xf numFmtId="39" fontId="13" fillId="0" borderId="5" xfId="0" applyNumberFormat="1" applyFont="1" applyBorder="1" applyProtection="1"/>
    <xf numFmtId="37" fontId="13" fillId="0" borderId="25" xfId="0" applyNumberFormat="1" applyFont="1" applyBorder="1" applyProtection="1"/>
    <xf numFmtId="37" fontId="13" fillId="0" borderId="41" xfId="0" applyNumberFormat="1" applyFont="1" applyBorder="1" applyProtection="1"/>
    <xf numFmtId="0" fontId="13" fillId="9" borderId="19" xfId="0" applyFont="1" applyFill="1" applyBorder="1" applyProtection="1"/>
    <xf numFmtId="37" fontId="13" fillId="9" borderId="19" xfId="0" applyNumberFormat="1" applyFont="1" applyFill="1" applyBorder="1" applyProtection="1"/>
    <xf numFmtId="37" fontId="13" fillId="9" borderId="15" xfId="0" applyNumberFormat="1" applyFont="1" applyFill="1" applyBorder="1" applyProtection="1"/>
    <xf numFmtId="39" fontId="13" fillId="9" borderId="5" xfId="0" applyNumberFormat="1" applyFont="1" applyFill="1" applyBorder="1" applyProtection="1"/>
    <xf numFmtId="37" fontId="13" fillId="9" borderId="4" xfId="0" applyNumberFormat="1" applyFont="1" applyFill="1" applyBorder="1" applyProtection="1"/>
    <xf numFmtId="37" fontId="13" fillId="9" borderId="0" xfId="0" applyNumberFormat="1" applyFont="1" applyFill="1" applyProtection="1"/>
    <xf numFmtId="39" fontId="13" fillId="10" borderId="5" xfId="0" applyNumberFormat="1" applyFont="1" applyFill="1" applyBorder="1" applyProtection="1"/>
    <xf numFmtId="39" fontId="13" fillId="9" borderId="35" xfId="0" applyNumberFormat="1" applyFont="1" applyFill="1" applyBorder="1" applyProtection="1"/>
    <xf numFmtId="39" fontId="13" fillId="9" borderId="7" xfId="0" applyNumberFormat="1" applyFont="1" applyFill="1" applyBorder="1" applyProtection="1"/>
    <xf numFmtId="0" fontId="13" fillId="9" borderId="6" xfId="0" applyFont="1" applyFill="1" applyBorder="1" applyProtection="1"/>
    <xf numFmtId="0" fontId="13" fillId="0" borderId="33" xfId="0" applyFont="1" applyBorder="1" applyProtection="1"/>
    <xf numFmtId="0" fontId="13" fillId="0" borderId="23" xfId="0" applyFont="1" applyBorder="1" applyProtection="1"/>
    <xf numFmtId="5" fontId="13" fillId="0" borderId="0" xfId="0" applyNumberFormat="1" applyFont="1" applyAlignment="1" applyProtection="1">
      <alignment horizontal="centerContinuous"/>
    </xf>
    <xf numFmtId="0" fontId="13" fillId="0" borderId="27" xfId="0" applyFont="1" applyBorder="1" applyAlignment="1" applyProtection="1">
      <alignment horizontal="centerContinuous"/>
    </xf>
    <xf numFmtId="0" fontId="16" fillId="0" borderId="31" xfId="0" applyFont="1" applyBorder="1" applyProtection="1"/>
    <xf numFmtId="5" fontId="13" fillId="0" borderId="25" xfId="0" applyNumberFormat="1" applyFont="1" applyBorder="1" applyProtection="1"/>
    <xf numFmtId="0" fontId="13" fillId="9" borderId="54" xfId="0" applyFont="1" applyFill="1" applyBorder="1" applyProtection="1"/>
    <xf numFmtId="5" fontId="13" fillId="9" borderId="53" xfId="0" applyNumberFormat="1" applyFont="1" applyFill="1" applyBorder="1" applyProtection="1"/>
    <xf numFmtId="0" fontId="13" fillId="0" borderId="37" xfId="0" applyFont="1" applyBorder="1" applyProtection="1"/>
    <xf numFmtId="0" fontId="13" fillId="0" borderId="8" xfId="0" applyFont="1" applyBorder="1" applyAlignment="1" applyProtection="1">
      <alignment horizontal="centerContinuous"/>
    </xf>
    <xf numFmtId="0" fontId="13" fillId="0" borderId="2" xfId="0" applyFont="1" applyBorder="1" applyAlignment="1" applyProtection="1">
      <alignment horizontal="centerContinuous"/>
    </xf>
    <xf numFmtId="0" fontId="13" fillId="0" borderId="3" xfId="0" applyFont="1" applyBorder="1" applyAlignment="1" applyProtection="1">
      <alignment horizontal="centerContinuous"/>
    </xf>
    <xf numFmtId="0" fontId="26" fillId="0" borderId="5" xfId="0" applyFont="1" applyBorder="1" applyProtection="1"/>
    <xf numFmtId="0" fontId="13" fillId="0" borderId="55" xfId="0" applyFont="1" applyBorder="1" applyAlignment="1" applyProtection="1">
      <alignment horizontal="center"/>
    </xf>
    <xf numFmtId="0" fontId="13" fillId="0" borderId="56" xfId="0" applyFont="1" applyBorder="1" applyAlignment="1" applyProtection="1">
      <alignment horizontal="center"/>
    </xf>
    <xf numFmtId="0" fontId="13" fillId="10" borderId="27" xfId="0" applyFont="1" applyFill="1" applyBorder="1" applyProtection="1"/>
    <xf numFmtId="0" fontId="13" fillId="10" borderId="29" xfId="0" applyFont="1" applyFill="1" applyBorder="1" applyProtection="1"/>
    <xf numFmtId="0" fontId="13" fillId="10" borderId="33" xfId="0" applyFont="1" applyFill="1" applyBorder="1" applyProtection="1"/>
    <xf numFmtId="0" fontId="13" fillId="10" borderId="31" xfId="0" applyFont="1" applyFill="1" applyBorder="1" applyProtection="1"/>
    <xf numFmtId="0" fontId="13" fillId="10" borderId="28" xfId="0" applyFont="1" applyFill="1" applyBorder="1" applyProtection="1"/>
    <xf numFmtId="0" fontId="13" fillId="10" borderId="25" xfId="0" applyFont="1" applyFill="1" applyBorder="1" applyProtection="1"/>
    <xf numFmtId="0" fontId="13" fillId="10" borderId="5" xfId="0" applyFont="1" applyFill="1" applyBorder="1" applyProtection="1"/>
    <xf numFmtId="0" fontId="13" fillId="10" borderId="18" xfId="0" applyFont="1" applyFill="1" applyBorder="1" applyProtection="1"/>
    <xf numFmtId="0" fontId="13" fillId="10" borderId="15" xfId="0" applyFont="1" applyFill="1" applyBorder="1" applyProtection="1"/>
    <xf numFmtId="0" fontId="13" fillId="0" borderId="16" xfId="0" applyFont="1" applyBorder="1" applyAlignment="1" applyProtection="1">
      <alignment horizontal="centerContinuous"/>
    </xf>
    <xf numFmtId="5" fontId="13" fillId="0" borderId="22" xfId="0" applyNumberFormat="1" applyFont="1" applyBorder="1" applyProtection="1"/>
    <xf numFmtId="5" fontId="13" fillId="9" borderId="16" xfId="0" applyNumberFormat="1" applyFont="1" applyFill="1" applyBorder="1" applyProtection="1"/>
    <xf numFmtId="0" fontId="13" fillId="11" borderId="16" xfId="0" applyFont="1" applyFill="1" applyBorder="1" applyProtection="1"/>
    <xf numFmtId="0" fontId="13" fillId="11" borderId="22" xfId="0" applyFont="1" applyFill="1" applyBorder="1" applyProtection="1"/>
    <xf numFmtId="37" fontId="13" fillId="4" borderId="22" xfId="0" applyNumberFormat="1" applyFont="1" applyFill="1" applyBorder="1" applyProtection="1"/>
    <xf numFmtId="0" fontId="13" fillId="0" borderId="10" xfId="0" applyFont="1" applyBorder="1" applyAlignment="1" applyProtection="1">
      <alignment horizontal="left"/>
    </xf>
    <xf numFmtId="37" fontId="13" fillId="9" borderId="22" xfId="0" applyNumberFormat="1" applyFont="1" applyFill="1" applyBorder="1" applyProtection="1"/>
    <xf numFmtId="0" fontId="13" fillId="0" borderId="0" xfId="0" applyFont="1" applyAlignment="1" applyProtection="1">
      <alignment horizontal="left"/>
    </xf>
    <xf numFmtId="0" fontId="13" fillId="0" borderId="1" xfId="0" applyFont="1" applyBorder="1" applyAlignment="1" applyProtection="1">
      <alignment horizontal="left"/>
    </xf>
    <xf numFmtId="0" fontId="13" fillId="0" borderId="8" xfId="0" applyFont="1" applyBorder="1" applyAlignment="1" applyProtection="1">
      <alignment horizontal="center"/>
    </xf>
    <xf numFmtId="0" fontId="13" fillId="0" borderId="22" xfId="0" applyFont="1" applyBorder="1" applyAlignment="1" applyProtection="1">
      <alignment horizontal="centerContinuous"/>
    </xf>
    <xf numFmtId="5" fontId="13" fillId="0" borderId="4" xfId="0" applyNumberFormat="1" applyFont="1" applyBorder="1" applyProtection="1"/>
    <xf numFmtId="5" fontId="16" fillId="0" borderId="16" xfId="0" applyNumberFormat="1" applyFont="1" applyBorder="1" applyProtection="1"/>
    <xf numFmtId="0" fontId="12" fillId="0" borderId="0" xfId="0" applyFont="1" applyAlignment="1" applyProtection="1">
      <alignment horizontal="left"/>
    </xf>
    <xf numFmtId="0" fontId="12" fillId="0" borderId="0" xfId="0" applyFont="1" applyAlignment="1" applyProtection="1">
      <alignment horizontal="centerContinuous"/>
    </xf>
    <xf numFmtId="0" fontId="13" fillId="0" borderId="5" xfId="0" applyFont="1" applyBorder="1" applyAlignment="1" applyProtection="1">
      <alignment horizontal="center"/>
    </xf>
    <xf numFmtId="5" fontId="13" fillId="0" borderId="0" xfId="0" applyNumberFormat="1" applyFont="1" applyProtection="1"/>
    <xf numFmtId="37" fontId="17" fillId="0" borderId="4" xfId="0" applyNumberFormat="1" applyFont="1" applyBorder="1" applyAlignment="1" applyProtection="1">
      <alignment horizontal="centerContinuous"/>
    </xf>
    <xf numFmtId="37" fontId="13" fillId="0" borderId="0" xfId="0" applyNumberFormat="1" applyFont="1" applyAlignment="1" applyProtection="1">
      <alignment horizontal="centerContinuous"/>
    </xf>
    <xf numFmtId="5" fontId="13" fillId="0" borderId="6" xfId="0" applyNumberFormat="1" applyFont="1" applyBorder="1" applyProtection="1"/>
    <xf numFmtId="5" fontId="13" fillId="0" borderId="1" xfId="0" applyNumberFormat="1" applyFont="1" applyBorder="1" applyProtection="1"/>
    <xf numFmtId="0" fontId="13" fillId="0" borderId="7" xfId="0" applyFont="1" applyBorder="1" applyAlignment="1" applyProtection="1">
      <alignment horizontal="center"/>
    </xf>
    <xf numFmtId="0" fontId="13" fillId="0" borderId="14" xfId="0" applyFont="1" applyBorder="1" applyAlignment="1" applyProtection="1">
      <alignment horizontal="center"/>
    </xf>
    <xf numFmtId="0" fontId="19" fillId="0" borderId="41" xfId="0" applyFont="1" applyBorder="1" applyAlignment="1" applyProtection="1">
      <alignment horizontal="centerContinuous"/>
    </xf>
    <xf numFmtId="0" fontId="13" fillId="0" borderId="25" xfId="0" applyFont="1" applyBorder="1" applyAlignment="1" applyProtection="1">
      <alignment horizontal="centerContinuous"/>
    </xf>
    <xf numFmtId="0" fontId="13" fillId="0" borderId="15" xfId="0" applyFont="1" applyBorder="1" applyAlignment="1" applyProtection="1">
      <alignment horizontal="centerContinuous"/>
    </xf>
    <xf numFmtId="0" fontId="13" fillId="0" borderId="26" xfId="0" applyFont="1" applyBorder="1" applyAlignment="1" applyProtection="1">
      <alignment horizontal="center"/>
    </xf>
    <xf numFmtId="37" fontId="13" fillId="11" borderId="10" xfId="0" applyNumberFormat="1" applyFont="1" applyFill="1" applyBorder="1" applyProtection="1"/>
    <xf numFmtId="0" fontId="13" fillId="11" borderId="10" xfId="0" applyFont="1" applyFill="1" applyBorder="1" applyProtection="1"/>
    <xf numFmtId="37" fontId="13" fillId="11" borderId="11" xfId="0" applyNumberFormat="1" applyFont="1" applyFill="1" applyBorder="1" applyProtection="1"/>
    <xf numFmtId="37" fontId="13" fillId="11" borderId="9" xfId="0" applyNumberFormat="1" applyFont="1" applyFill="1" applyBorder="1" applyProtection="1"/>
    <xf numFmtId="0" fontId="13" fillId="11" borderId="21" xfId="0" applyFont="1" applyFill="1" applyBorder="1" applyProtection="1"/>
    <xf numFmtId="0" fontId="13" fillId="4" borderId="19" xfId="0" applyFont="1" applyFill="1" applyBorder="1" applyProtection="1"/>
    <xf numFmtId="0" fontId="13" fillId="4" borderId="0" xfId="0" applyFont="1" applyFill="1" applyProtection="1"/>
    <xf numFmtId="37" fontId="9" fillId="4" borderId="5" xfId="0" applyNumberFormat="1" applyFont="1" applyFill="1" applyBorder="1" applyProtection="1"/>
    <xf numFmtId="0" fontId="13" fillId="0" borderId="25" xfId="0" applyFont="1" applyBorder="1" applyAlignment="1" applyProtection="1">
      <alignment horizontal="left"/>
    </xf>
    <xf numFmtId="5" fontId="13" fillId="0" borderId="41" xfId="0" applyNumberFormat="1" applyFont="1" applyBorder="1" applyProtection="1"/>
    <xf numFmtId="0" fontId="13" fillId="0" borderId="44" xfId="0" applyFont="1" applyBorder="1"/>
    <xf numFmtId="37" fontId="13" fillId="11" borderId="0" xfId="0" applyNumberFormat="1" applyFont="1" applyFill="1" applyProtection="1"/>
    <xf numFmtId="0" fontId="13" fillId="11" borderId="0" xfId="0" applyFont="1" applyFill="1" applyProtection="1"/>
    <xf numFmtId="37" fontId="13" fillId="11" borderId="5" xfId="0" applyNumberFormat="1" applyFont="1" applyFill="1" applyBorder="1" applyProtection="1"/>
    <xf numFmtId="37" fontId="13" fillId="11" borderId="4" xfId="0" applyNumberFormat="1" applyFont="1" applyFill="1" applyBorder="1" applyProtection="1"/>
    <xf numFmtId="0" fontId="13" fillId="11" borderId="19" xfId="0" applyFont="1" applyFill="1" applyBorder="1" applyProtection="1"/>
    <xf numFmtId="0" fontId="13" fillId="0" borderId="19" xfId="0" applyFont="1" applyBorder="1"/>
    <xf numFmtId="5" fontId="9" fillId="4" borderId="5" xfId="0" applyNumberFormat="1" applyFont="1" applyFill="1" applyBorder="1" applyProtection="1"/>
    <xf numFmtId="5" fontId="13" fillId="0" borderId="36" xfId="0" applyNumberFormat="1" applyFont="1" applyBorder="1" applyProtection="1"/>
    <xf numFmtId="0" fontId="13" fillId="0" borderId="35" xfId="0" applyFont="1" applyBorder="1" applyProtection="1"/>
    <xf numFmtId="5" fontId="13" fillId="0" borderId="54" xfId="0" applyNumberFormat="1" applyFont="1" applyBorder="1" applyProtection="1"/>
    <xf numFmtId="37" fontId="13" fillId="11" borderId="21" xfId="0" applyNumberFormat="1" applyFont="1" applyFill="1" applyBorder="1" applyProtection="1"/>
    <xf numFmtId="37" fontId="13" fillId="11" borderId="26" xfId="0" applyNumberFormat="1" applyFont="1" applyFill="1" applyBorder="1" applyProtection="1"/>
    <xf numFmtId="37" fontId="13" fillId="11" borderId="44" xfId="0" applyNumberFormat="1" applyFont="1" applyFill="1" applyBorder="1" applyProtection="1"/>
    <xf numFmtId="37" fontId="13" fillId="11" borderId="42" xfId="0" applyNumberFormat="1" applyFont="1" applyFill="1" applyBorder="1" applyProtection="1"/>
    <xf numFmtId="37" fontId="13" fillId="11" borderId="39" xfId="0" applyNumberFormat="1" applyFont="1" applyFill="1" applyBorder="1" applyProtection="1"/>
    <xf numFmtId="37" fontId="13" fillId="11" borderId="41" xfId="0" applyNumberFormat="1" applyFont="1" applyFill="1" applyBorder="1" applyProtection="1"/>
    <xf numFmtId="0" fontId="13" fillId="11" borderId="42" xfId="0" applyFont="1" applyFill="1" applyBorder="1"/>
    <xf numFmtId="37" fontId="13" fillId="11" borderId="32" xfId="0" applyNumberFormat="1" applyFont="1" applyFill="1" applyBorder="1" applyProtection="1"/>
    <xf numFmtId="37" fontId="13" fillId="11" borderId="31" xfId="0" applyNumberFormat="1" applyFont="1" applyFill="1" applyBorder="1" applyProtection="1"/>
    <xf numFmtId="37" fontId="13" fillId="11" borderId="29" xfId="0" applyNumberFormat="1" applyFont="1" applyFill="1" applyBorder="1" applyProtection="1"/>
    <xf numFmtId="37" fontId="13" fillId="11" borderId="30" xfId="0" applyNumberFormat="1" applyFont="1" applyFill="1" applyBorder="1" applyProtection="1"/>
    <xf numFmtId="0" fontId="13" fillId="11" borderId="31" xfId="0" applyFont="1" applyFill="1" applyBorder="1"/>
    <xf numFmtId="37" fontId="13" fillId="11" borderId="27" xfId="0" applyNumberFormat="1" applyFont="1" applyFill="1" applyBorder="1" applyProtection="1"/>
    <xf numFmtId="0" fontId="13" fillId="11" borderId="10" xfId="0" applyFont="1" applyFill="1" applyBorder="1"/>
    <xf numFmtId="0" fontId="13" fillId="0" borderId="11" xfId="0" applyFont="1" applyBorder="1" applyAlignment="1" applyProtection="1">
      <alignment horizontal="centerContinuous"/>
    </xf>
    <xf numFmtId="37" fontId="13" fillId="4" borderId="4" xfId="0" applyNumberFormat="1" applyFont="1" applyFill="1" applyBorder="1" applyAlignment="1" applyProtection="1">
      <alignment horizontal="center"/>
    </xf>
    <xf numFmtId="37" fontId="13" fillId="4" borderId="0" xfId="0" applyNumberFormat="1" applyFont="1" applyFill="1" applyAlignment="1" applyProtection="1">
      <alignment horizontal="centerContinuous"/>
    </xf>
    <xf numFmtId="37" fontId="13" fillId="4" borderId="5" xfId="0" applyNumberFormat="1" applyFont="1" applyFill="1" applyBorder="1" applyAlignment="1" applyProtection="1">
      <alignment horizontal="centerContinuous"/>
    </xf>
    <xf numFmtId="37" fontId="13" fillId="4" borderId="4" xfId="0" applyNumberFormat="1" applyFont="1" applyFill="1" applyBorder="1" applyAlignment="1" applyProtection="1">
      <alignment horizontal="centerContinuous"/>
    </xf>
    <xf numFmtId="37" fontId="13" fillId="4" borderId="5" xfId="0" applyNumberFormat="1" applyFont="1" applyFill="1" applyBorder="1" applyAlignment="1" applyProtection="1">
      <alignment horizontal="center"/>
    </xf>
    <xf numFmtId="37" fontId="13" fillId="4" borderId="5" xfId="0" applyNumberFormat="1" applyFont="1" applyFill="1" applyBorder="1" applyProtection="1"/>
    <xf numFmtId="37" fontId="13" fillId="4" borderId="4" xfId="0" applyNumberFormat="1" applyFont="1" applyFill="1" applyBorder="1" applyProtection="1"/>
    <xf numFmtId="37" fontId="13" fillId="4" borderId="0" xfId="0" applyNumberFormat="1" applyFont="1" applyFill="1" applyAlignment="1" applyProtection="1">
      <alignment horizontal="center"/>
    </xf>
    <xf numFmtId="37" fontId="13" fillId="4" borderId="6" xfId="0" applyNumberFormat="1" applyFont="1" applyFill="1" applyBorder="1" applyProtection="1"/>
    <xf numFmtId="37" fontId="13" fillId="4" borderId="1" xfId="0" applyNumberFormat="1" applyFont="1" applyFill="1" applyBorder="1" applyProtection="1"/>
    <xf numFmtId="37" fontId="13" fillId="4" borderId="7" xfId="0" applyNumberFormat="1" applyFont="1" applyFill="1" applyBorder="1" applyProtection="1"/>
    <xf numFmtId="5" fontId="13" fillId="0" borderId="20" xfId="0" applyNumberFormat="1" applyFont="1" applyBorder="1" applyProtection="1"/>
    <xf numFmtId="0" fontId="13" fillId="0" borderId="10" xfId="0" applyFont="1" applyBorder="1"/>
    <xf numFmtId="0" fontId="13" fillId="0" borderId="17" xfId="0" applyFont="1" applyBorder="1"/>
    <xf numFmtId="5" fontId="13" fillId="0" borderId="10" xfId="0" applyNumberFormat="1" applyFont="1" applyBorder="1" applyProtection="1"/>
    <xf numFmtId="5" fontId="13" fillId="0" borderId="17" xfId="0" applyNumberFormat="1" applyFont="1" applyBorder="1" applyProtection="1"/>
    <xf numFmtId="37" fontId="13" fillId="0" borderId="26" xfId="0" applyNumberFormat="1" applyFont="1" applyBorder="1" applyProtection="1"/>
    <xf numFmtId="37" fontId="13" fillId="0" borderId="10" xfId="0" applyNumberFormat="1" applyFont="1" applyBorder="1" applyProtection="1"/>
    <xf numFmtId="5" fontId="13" fillId="11" borderId="32" xfId="0" applyNumberFormat="1" applyFont="1" applyFill="1" applyBorder="1" applyProtection="1"/>
    <xf numFmtId="5" fontId="13" fillId="11" borderId="31" xfId="0" applyNumberFormat="1" applyFont="1" applyFill="1" applyBorder="1" applyProtection="1"/>
    <xf numFmtId="5" fontId="13" fillId="11" borderId="29" xfId="0" applyNumberFormat="1" applyFont="1" applyFill="1" applyBorder="1" applyProtection="1"/>
    <xf numFmtId="5" fontId="13" fillId="11" borderId="30" xfId="0" applyNumberFormat="1" applyFont="1" applyFill="1" applyBorder="1" applyProtection="1"/>
    <xf numFmtId="5" fontId="13" fillId="11" borderId="27" xfId="0" applyNumberFormat="1" applyFont="1" applyFill="1" applyBorder="1" applyProtection="1"/>
    <xf numFmtId="37" fontId="13" fillId="0" borderId="5" xfId="0" applyNumberFormat="1" applyFont="1" applyBorder="1" applyAlignment="1" applyProtection="1">
      <alignment horizontal="centerContinuous"/>
    </xf>
    <xf numFmtId="37" fontId="13" fillId="0" borderId="4" xfId="0" applyNumberFormat="1" applyFont="1" applyBorder="1" applyAlignment="1" applyProtection="1">
      <alignment horizontal="centerContinuous"/>
    </xf>
    <xf numFmtId="37" fontId="13" fillId="0" borderId="6" xfId="0" applyNumberFormat="1" applyFont="1" applyBorder="1" applyProtection="1"/>
    <xf numFmtId="37" fontId="13" fillId="0" borderId="1" xfId="0" applyNumberFormat="1" applyFont="1" applyBorder="1" applyProtection="1"/>
    <xf numFmtId="5" fontId="13" fillId="0" borderId="9" xfId="0" applyNumberFormat="1" applyFont="1" applyBorder="1" applyProtection="1"/>
    <xf numFmtId="37" fontId="13" fillId="0" borderId="9" xfId="0" applyNumberFormat="1" applyFont="1" applyBorder="1" applyProtection="1"/>
    <xf numFmtId="5" fontId="13" fillId="11" borderId="45" xfId="0" applyNumberFormat="1" applyFont="1" applyFill="1" applyBorder="1" applyProtection="1"/>
    <xf numFmtId="0" fontId="13" fillId="0" borderId="21" xfId="0" applyFont="1" applyBorder="1"/>
    <xf numFmtId="0" fontId="27" fillId="0" borderId="0" xfId="0" applyFont="1" applyProtection="1"/>
    <xf numFmtId="0" fontId="13" fillId="0" borderId="48" xfId="0" applyFont="1" applyBorder="1"/>
    <xf numFmtId="37" fontId="13" fillId="0" borderId="48" xfId="0" applyNumberFormat="1" applyFont="1" applyBorder="1" applyProtection="1"/>
    <xf numFmtId="37" fontId="13" fillId="0" borderId="52" xfId="0" applyNumberFormat="1" applyFont="1" applyBorder="1" applyProtection="1"/>
    <xf numFmtId="37" fontId="13" fillId="0" borderId="54" xfId="0" applyNumberFormat="1" applyFont="1" applyBorder="1" applyProtection="1"/>
    <xf numFmtId="37" fontId="13" fillId="0" borderId="50" xfId="0" applyNumberFormat="1" applyFont="1" applyBorder="1" applyProtection="1"/>
    <xf numFmtId="0" fontId="9" fillId="0" borderId="14" xfId="0" applyFont="1" applyBorder="1" applyAlignment="1" applyProtection="1">
      <alignment horizontal="center"/>
    </xf>
    <xf numFmtId="0" fontId="9" fillId="0" borderId="24" xfId="0" applyFont="1" applyBorder="1" applyAlignment="1" applyProtection="1">
      <alignment horizontal="left"/>
    </xf>
    <xf numFmtId="0" fontId="9" fillId="0" borderId="41" xfId="0" applyFont="1" applyBorder="1" applyAlignment="1" applyProtection="1">
      <alignment horizontal="centerContinuous"/>
    </xf>
    <xf numFmtId="0" fontId="9" fillId="0" borderId="42" xfId="0" applyFont="1" applyBorder="1" applyAlignment="1" applyProtection="1">
      <alignment horizontal="centerContinuous"/>
    </xf>
    <xf numFmtId="0" fontId="9" fillId="0" borderId="39" xfId="0" applyFont="1" applyBorder="1" applyAlignment="1" applyProtection="1">
      <alignment horizontal="centerContinuous"/>
    </xf>
    <xf numFmtId="0" fontId="9" fillId="0" borderId="30" xfId="0" applyFont="1" applyBorder="1" applyProtection="1"/>
    <xf numFmtId="0" fontId="9" fillId="0" borderId="31" xfId="0" applyFont="1" applyBorder="1" applyProtection="1"/>
    <xf numFmtId="0" fontId="28" fillId="0" borderId="0" xfId="0" applyFont="1" applyProtection="1"/>
    <xf numFmtId="0" fontId="28" fillId="0" borderId="4" xfId="0" applyFont="1" applyBorder="1" applyProtection="1"/>
    <xf numFmtId="0" fontId="9" fillId="0" borderId="44" xfId="0" applyFont="1" applyBorder="1" applyAlignment="1" applyProtection="1">
      <alignment horizontal="centerContinuous"/>
    </xf>
    <xf numFmtId="0" fontId="9" fillId="0" borderId="41" xfId="0" applyFont="1" applyBorder="1" applyProtection="1"/>
    <xf numFmtId="0" fontId="9" fillId="0" borderId="44" xfId="0" applyFont="1" applyBorder="1" applyProtection="1"/>
    <xf numFmtId="0" fontId="9" fillId="0" borderId="45" xfId="0" applyFont="1" applyBorder="1" applyProtection="1"/>
    <xf numFmtId="5" fontId="9" fillId="12" borderId="44" xfId="0" applyNumberFormat="1" applyFont="1" applyFill="1" applyBorder="1" applyProtection="1"/>
    <xf numFmtId="5" fontId="9" fillId="12" borderId="51" xfId="0" applyNumberFormat="1" applyFont="1" applyFill="1" applyBorder="1" applyProtection="1"/>
    <xf numFmtId="37" fontId="9" fillId="12" borderId="41" xfId="0" applyNumberFormat="1" applyFont="1" applyFill="1" applyBorder="1" applyProtection="1"/>
    <xf numFmtId="37" fontId="9" fillId="12" borderId="44" xfId="0" applyNumberFormat="1" applyFont="1" applyFill="1" applyBorder="1" applyProtection="1"/>
    <xf numFmtId="5" fontId="9" fillId="0" borderId="44" xfId="0" applyNumberFormat="1" applyFont="1" applyBorder="1" applyProtection="1"/>
    <xf numFmtId="37" fontId="9" fillId="0" borderId="41" xfId="0" applyNumberFormat="1" applyFont="1" applyBorder="1" applyProtection="1"/>
    <xf numFmtId="37" fontId="9" fillId="0" borderId="44" xfId="0" applyNumberFormat="1" applyFont="1" applyBorder="1" applyProtection="1"/>
    <xf numFmtId="37" fontId="9" fillId="12" borderId="51" xfId="0" applyNumberFormat="1" applyFont="1" applyFill="1" applyBorder="1" applyProtection="1"/>
    <xf numFmtId="37" fontId="9" fillId="0" borderId="51" xfId="0" applyNumberFormat="1" applyFont="1" applyBorder="1" applyProtection="1"/>
    <xf numFmtId="0" fontId="9" fillId="4" borderId="0" xfId="0" applyFont="1" applyFill="1" applyProtection="1"/>
    <xf numFmtId="0" fontId="9" fillId="4" borderId="5" xfId="0" applyFont="1" applyFill="1" applyBorder="1" applyProtection="1"/>
    <xf numFmtId="0" fontId="12" fillId="0" borderId="0" xfId="0" applyFont="1" applyProtection="1"/>
    <xf numFmtId="0" fontId="18" fillId="0" borderId="0" xfId="0" applyFont="1" applyProtection="1"/>
    <xf numFmtId="0" fontId="18" fillId="0" borderId="0" xfId="0" applyFont="1" applyAlignment="1" applyProtection="1">
      <alignment horizontal="right"/>
    </xf>
    <xf numFmtId="0" fontId="18" fillId="0" borderId="0" xfId="0" applyFont="1" applyAlignment="1" applyProtection="1">
      <alignment horizontal="centerContinuous"/>
    </xf>
    <xf numFmtId="0" fontId="19" fillId="0" borderId="10" xfId="0" applyFont="1" applyBorder="1" applyProtection="1"/>
    <xf numFmtId="0" fontId="13" fillId="0" borderId="32" xfId="0" applyFont="1" applyBorder="1" applyAlignment="1" applyProtection="1">
      <alignment horizontal="centerContinuous"/>
    </xf>
    <xf numFmtId="0" fontId="13" fillId="10" borderId="26" xfId="0" applyFont="1" applyFill="1" applyBorder="1" applyProtection="1"/>
    <xf numFmtId="0" fontId="13" fillId="10" borderId="10" xfId="0" applyFont="1" applyFill="1" applyBorder="1" applyProtection="1"/>
    <xf numFmtId="0" fontId="13" fillId="10" borderId="21" xfId="0" applyFont="1" applyFill="1" applyBorder="1" applyProtection="1"/>
    <xf numFmtId="0" fontId="13" fillId="10" borderId="22" xfId="0" applyFont="1" applyFill="1" applyBorder="1" applyProtection="1"/>
    <xf numFmtId="0" fontId="13" fillId="0" borderId="38" xfId="0" applyFont="1" applyBorder="1" applyAlignment="1" applyProtection="1">
      <alignment horizontal="centerContinuous"/>
    </xf>
    <xf numFmtId="0" fontId="13" fillId="0" borderId="36" xfId="0" applyFont="1" applyBorder="1" applyAlignment="1" applyProtection="1">
      <alignment horizontal="centerContinuous"/>
    </xf>
    <xf numFmtId="0" fontId="13" fillId="10" borderId="36" xfId="0" applyFont="1" applyFill="1" applyBorder="1" applyProtection="1"/>
    <xf numFmtId="0" fontId="13" fillId="10" borderId="1" xfId="0" applyFont="1" applyFill="1" applyBorder="1" applyProtection="1"/>
    <xf numFmtId="0" fontId="13" fillId="10" borderId="38" xfId="0" applyFont="1" applyFill="1" applyBorder="1" applyProtection="1"/>
    <xf numFmtId="0" fontId="13" fillId="10" borderId="37" xfId="0" applyFont="1" applyFill="1" applyBorder="1" applyProtection="1"/>
    <xf numFmtId="37" fontId="13" fillId="0" borderId="23" xfId="0" applyNumberFormat="1" applyFont="1" applyBorder="1" applyProtection="1"/>
    <xf numFmtId="0" fontId="10" fillId="0" borderId="0" xfId="0" applyFont="1" applyProtection="1">
      <protection locked="0"/>
    </xf>
    <xf numFmtId="0" fontId="10" fillId="0" borderId="16" xfId="0" applyFont="1" applyBorder="1" applyProtection="1">
      <protection locked="0"/>
    </xf>
    <xf numFmtId="0" fontId="13" fillId="0" borderId="11" xfId="0" applyFont="1" applyBorder="1" applyAlignment="1" applyProtection="1">
      <alignment horizontal="center"/>
    </xf>
    <xf numFmtId="37" fontId="13" fillId="0" borderId="36" xfId="0" applyNumberFormat="1" applyFont="1" applyBorder="1" applyProtection="1"/>
    <xf numFmtId="0" fontId="19" fillId="0" borderId="4" xfId="0" applyFont="1" applyBorder="1" applyAlignment="1" applyProtection="1">
      <alignment horizontal="center"/>
    </xf>
    <xf numFmtId="0" fontId="13" fillId="0" borderId="1" xfId="0" applyFont="1" applyBorder="1" applyAlignment="1" applyProtection="1">
      <alignment horizontal="centerContinuous"/>
    </xf>
    <xf numFmtId="0" fontId="13" fillId="0" borderId="7" xfId="0" applyFont="1" applyBorder="1" applyAlignment="1" applyProtection="1">
      <alignment horizontal="centerContinuous"/>
    </xf>
    <xf numFmtId="0" fontId="13" fillId="0" borderId="27" xfId="0" applyFont="1" applyBorder="1" applyAlignment="1" applyProtection="1">
      <alignment horizontal="center"/>
    </xf>
    <xf numFmtId="37" fontId="9" fillId="4" borderId="16" xfId="0" applyNumberFormat="1" applyFont="1" applyFill="1" applyBorder="1" applyProtection="1"/>
    <xf numFmtId="37" fontId="9" fillId="4" borderId="51" xfId="0" applyNumberFormat="1" applyFont="1" applyFill="1" applyBorder="1" applyProtection="1"/>
    <xf numFmtId="0" fontId="13" fillId="0" borderId="53" xfId="0" applyFont="1" applyBorder="1" applyAlignment="1" applyProtection="1">
      <alignment horizontal="center"/>
    </xf>
    <xf numFmtId="0" fontId="16" fillId="0" borderId="15" xfId="0" applyFont="1" applyBorder="1" applyProtection="1"/>
    <xf numFmtId="7" fontId="13" fillId="0" borderId="25" xfId="0" applyNumberFormat="1" applyFont="1" applyBorder="1" applyProtection="1"/>
    <xf numFmtId="169" fontId="13" fillId="0" borderId="25" xfId="0" applyNumberFormat="1" applyFont="1" applyBorder="1" applyProtection="1"/>
    <xf numFmtId="169" fontId="13" fillId="0" borderId="36" xfId="0" applyNumberFormat="1" applyFont="1" applyBorder="1" applyProtection="1"/>
    <xf numFmtId="0" fontId="14" fillId="0" borderId="41" xfId="0" applyFont="1" applyBorder="1" applyAlignment="1" applyProtection="1">
      <alignment horizontal="centerContinuous"/>
    </xf>
    <xf numFmtId="0" fontId="14" fillId="0" borderId="42" xfId="0" applyFont="1" applyBorder="1" applyAlignment="1" applyProtection="1">
      <alignment horizontal="centerContinuous"/>
    </xf>
    <xf numFmtId="0" fontId="9" fillId="4" borderId="2" xfId="0" applyFont="1" applyFill="1" applyBorder="1" applyProtection="1"/>
    <xf numFmtId="0" fontId="22" fillId="4" borderId="41" xfId="0" applyFont="1" applyFill="1" applyBorder="1" applyAlignment="1" applyProtection="1">
      <alignment horizontal="centerContinuous"/>
    </xf>
    <xf numFmtId="0" fontId="9" fillId="4" borderId="51" xfId="0" applyFont="1" applyFill="1" applyBorder="1" applyAlignment="1" applyProtection="1">
      <alignment horizontal="centerContinuous"/>
    </xf>
    <xf numFmtId="0" fontId="22" fillId="4" borderId="4" xfId="0" applyFont="1" applyFill="1" applyBorder="1" applyAlignment="1" applyProtection="1">
      <alignment horizontal="centerContinuous"/>
    </xf>
    <xf numFmtId="0" fontId="9" fillId="4" borderId="5" xfId="0" applyFont="1" applyFill="1" applyBorder="1" applyAlignment="1" applyProtection="1">
      <alignment horizontal="centerContinuous"/>
    </xf>
    <xf numFmtId="0" fontId="9" fillId="4" borderId="30" xfId="0" applyFont="1" applyFill="1" applyBorder="1" applyAlignment="1" applyProtection="1">
      <alignment horizontal="center"/>
    </xf>
    <xf numFmtId="0" fontId="9" fillId="4" borderId="34" xfId="0" applyFont="1" applyFill="1" applyBorder="1" applyAlignment="1" applyProtection="1">
      <alignment horizontal="center"/>
    </xf>
    <xf numFmtId="0" fontId="9" fillId="4" borderId="41" xfId="0" applyFont="1" applyFill="1" applyBorder="1" applyAlignment="1" applyProtection="1">
      <alignment horizontal="centerContinuous"/>
    </xf>
    <xf numFmtId="0" fontId="9" fillId="4" borderId="4" xfId="0" applyFont="1" applyFill="1" applyBorder="1" applyAlignment="1" applyProtection="1">
      <alignment horizontal="center"/>
    </xf>
    <xf numFmtId="0" fontId="26" fillId="0" borderId="15" xfId="0" applyFont="1" applyBorder="1" applyAlignment="1" applyProtection="1">
      <alignment horizontal="center"/>
    </xf>
    <xf numFmtId="0" fontId="9" fillId="4" borderId="16" xfId="0" applyFont="1" applyFill="1" applyBorder="1" applyAlignment="1" applyProtection="1">
      <alignment horizontal="center"/>
    </xf>
    <xf numFmtId="0" fontId="26" fillId="0" borderId="26" xfId="0" applyFont="1" applyBorder="1" applyAlignment="1" applyProtection="1">
      <alignment horizontal="centerContinuous"/>
    </xf>
    <xf numFmtId="0" fontId="9" fillId="4" borderId="28" xfId="0" applyFont="1" applyFill="1" applyBorder="1" applyAlignment="1" applyProtection="1">
      <alignment horizontal="center"/>
    </xf>
    <xf numFmtId="0" fontId="9" fillId="4" borderId="15" xfId="0" applyFont="1" applyFill="1" applyBorder="1" applyAlignment="1" applyProtection="1">
      <alignment horizontal="center"/>
    </xf>
    <xf numFmtId="0" fontId="9" fillId="4" borderId="33" xfId="0" applyFont="1" applyFill="1" applyBorder="1" applyAlignment="1" applyProtection="1">
      <alignment horizontal="center"/>
    </xf>
    <xf numFmtId="0" fontId="9" fillId="4" borderId="30" xfId="0" applyFont="1" applyFill="1" applyBorder="1" applyAlignment="1" applyProtection="1">
      <alignment horizontal="right"/>
    </xf>
    <xf numFmtId="0" fontId="9" fillId="4" borderId="18" xfId="0" applyFont="1" applyFill="1" applyBorder="1" applyAlignment="1" applyProtection="1">
      <alignment horizontal="center"/>
    </xf>
    <xf numFmtId="0" fontId="9" fillId="4" borderId="4" xfId="0" applyFont="1" applyFill="1" applyBorder="1" applyAlignment="1" applyProtection="1">
      <alignment horizontal="right"/>
    </xf>
    <xf numFmtId="0" fontId="9" fillId="4" borderId="19" xfId="0" applyFont="1" applyFill="1" applyBorder="1" applyProtection="1"/>
    <xf numFmtId="37" fontId="9" fillId="4" borderId="19" xfId="0" applyNumberFormat="1" applyFont="1" applyFill="1" applyBorder="1" applyProtection="1"/>
    <xf numFmtId="0" fontId="9" fillId="4" borderId="21" xfId="0" applyFont="1" applyFill="1" applyBorder="1" applyProtection="1"/>
    <xf numFmtId="37" fontId="9" fillId="4" borderId="21" xfId="0" applyNumberFormat="1" applyFont="1" applyFill="1" applyBorder="1" applyProtection="1"/>
    <xf numFmtId="37" fontId="9" fillId="4" borderId="22" xfId="0" applyNumberFormat="1" applyFont="1" applyFill="1" applyBorder="1" applyProtection="1"/>
    <xf numFmtId="0" fontId="9" fillId="4" borderId="54" xfId="0" applyFont="1" applyFill="1" applyBorder="1" applyAlignment="1" applyProtection="1">
      <alignment horizontal="center"/>
    </xf>
    <xf numFmtId="0" fontId="9" fillId="4" borderId="48" xfId="0" applyFont="1" applyFill="1" applyBorder="1" applyAlignment="1" applyProtection="1">
      <alignment horizontal="center"/>
    </xf>
    <xf numFmtId="5" fontId="9" fillId="4" borderId="48" xfId="0" applyNumberFormat="1" applyFont="1" applyFill="1" applyBorder="1" applyProtection="1"/>
    <xf numFmtId="5" fontId="9" fillId="4" borderId="52" xfId="0" applyNumberFormat="1" applyFont="1" applyFill="1" applyBorder="1" applyProtection="1"/>
    <xf numFmtId="0" fontId="9" fillId="11" borderId="54" xfId="0" applyFont="1" applyFill="1" applyBorder="1" applyProtection="1"/>
    <xf numFmtId="0" fontId="9" fillId="11" borderId="48" xfId="0" applyFont="1" applyFill="1" applyBorder="1" applyProtection="1"/>
    <xf numFmtId="0" fontId="14" fillId="0" borderId="6" xfId="0" applyFont="1" applyBorder="1" applyAlignment="1" applyProtection="1">
      <alignment horizontal="centerContinuous"/>
    </xf>
    <xf numFmtId="0" fontId="14" fillId="0" borderId="1" xfId="0" applyFont="1" applyBorder="1" applyAlignment="1" applyProtection="1">
      <alignment horizontal="centerContinuous"/>
    </xf>
    <xf numFmtId="0" fontId="26" fillId="0" borderId="0" xfId="0" applyFont="1" applyAlignment="1" applyProtection="1">
      <alignment horizontal="center"/>
    </xf>
    <xf numFmtId="0" fontId="13" fillId="0" borderId="24" xfId="0" applyFont="1" applyBorder="1" applyAlignment="1" applyProtection="1">
      <alignment horizontal="left"/>
    </xf>
    <xf numFmtId="0" fontId="13" fillId="0" borderId="2" xfId="0" applyFont="1" applyBorder="1" applyAlignment="1" applyProtection="1">
      <alignment horizontal="left"/>
    </xf>
    <xf numFmtId="0" fontId="13" fillId="0" borderId="2" xfId="0" applyFont="1" applyBorder="1" applyAlignment="1" applyProtection="1">
      <alignment horizontal="center"/>
    </xf>
    <xf numFmtId="0" fontId="13" fillId="0" borderId="24" xfId="0" applyFont="1" applyBorder="1" applyAlignment="1" applyProtection="1">
      <alignment horizontal="center"/>
    </xf>
    <xf numFmtId="0" fontId="10" fillId="0" borderId="4" xfId="0" applyFont="1" applyBorder="1" applyProtection="1">
      <protection locked="0"/>
    </xf>
    <xf numFmtId="0" fontId="30" fillId="0" borderId="4" xfId="0" applyFont="1" applyBorder="1" applyAlignment="1" applyProtection="1">
      <alignment horizontal="centerContinuous"/>
    </xf>
    <xf numFmtId="0" fontId="19" fillId="0" borderId="30" xfId="0" applyFont="1" applyBorder="1" applyAlignment="1" applyProtection="1">
      <alignment horizontal="center"/>
    </xf>
    <xf numFmtId="0" fontId="19" fillId="0" borderId="32" xfId="0" applyFont="1" applyBorder="1" applyAlignment="1" applyProtection="1">
      <alignment horizontal="centerContinuous"/>
    </xf>
    <xf numFmtId="0" fontId="19" fillId="0" borderId="31" xfId="0" applyFont="1" applyBorder="1" applyAlignment="1" applyProtection="1">
      <alignment horizontal="centerContinuous"/>
    </xf>
    <xf numFmtId="0" fontId="19" fillId="0" borderId="32" xfId="0" applyFont="1" applyBorder="1" applyAlignment="1" applyProtection="1">
      <alignment horizontal="center"/>
    </xf>
    <xf numFmtId="0" fontId="19" fillId="0" borderId="31" xfId="0" applyFont="1" applyBorder="1" applyAlignment="1" applyProtection="1">
      <alignment horizontal="center"/>
    </xf>
    <xf numFmtId="0" fontId="19" fillId="0" borderId="34" xfId="0" applyFont="1" applyBorder="1" applyAlignment="1" applyProtection="1">
      <alignment horizontal="center"/>
    </xf>
    <xf numFmtId="0" fontId="19" fillId="0" borderId="9" xfId="0" applyFont="1" applyBorder="1" applyAlignment="1" applyProtection="1">
      <alignment horizontal="center"/>
    </xf>
    <xf numFmtId="0" fontId="19" fillId="0" borderId="21" xfId="0" applyFont="1" applyBorder="1" applyAlignment="1" applyProtection="1">
      <alignment horizontal="centerContinuous"/>
    </xf>
    <xf numFmtId="0" fontId="19" fillId="0" borderId="10" xfId="0" applyFont="1" applyBorder="1" applyAlignment="1" applyProtection="1">
      <alignment horizontal="centerContinuous"/>
    </xf>
    <xf numFmtId="0" fontId="19" fillId="0" borderId="21" xfId="0" applyFont="1" applyBorder="1" applyAlignment="1" applyProtection="1">
      <alignment horizontal="center"/>
    </xf>
    <xf numFmtId="0" fontId="19" fillId="0" borderId="10" xfId="0" applyFont="1" applyBorder="1" applyAlignment="1" applyProtection="1">
      <alignment horizontal="center"/>
    </xf>
    <xf numFmtId="0" fontId="19" fillId="0" borderId="22" xfId="0" applyFont="1" applyBorder="1" applyAlignment="1" applyProtection="1">
      <alignment horizontal="center"/>
    </xf>
    <xf numFmtId="0" fontId="19" fillId="9" borderId="19" xfId="0" applyFont="1" applyFill="1" applyBorder="1" applyProtection="1"/>
    <xf numFmtId="37" fontId="19" fillId="9" borderId="22" xfId="0" applyNumberFormat="1" applyFont="1" applyFill="1" applyBorder="1" applyProtection="1"/>
    <xf numFmtId="0" fontId="19" fillId="0" borderId="21" xfId="0" applyFont="1" applyBorder="1" applyProtection="1"/>
    <xf numFmtId="0" fontId="19" fillId="9" borderId="21" xfId="0" applyFont="1" applyFill="1" applyBorder="1" applyProtection="1"/>
    <xf numFmtId="0" fontId="19" fillId="0" borderId="19" xfId="0" applyFont="1" applyBorder="1" applyAlignment="1" applyProtection="1">
      <alignment horizontal="center"/>
    </xf>
    <xf numFmtId="0" fontId="19" fillId="0" borderId="19" xfId="0" applyFont="1" applyBorder="1" applyProtection="1"/>
    <xf numFmtId="37" fontId="11" fillId="0" borderId="16" xfId="0" applyNumberFormat="1" applyFont="1" applyBorder="1" applyProtection="1">
      <protection locked="0"/>
    </xf>
    <xf numFmtId="37" fontId="11" fillId="0" borderId="21" xfId="0" applyNumberFormat="1" applyFont="1" applyBorder="1" applyProtection="1">
      <protection locked="0"/>
    </xf>
    <xf numFmtId="37" fontId="19" fillId="0" borderId="22" xfId="0" applyNumberFormat="1" applyFont="1" applyBorder="1" applyProtection="1"/>
    <xf numFmtId="37" fontId="11" fillId="0" borderId="22" xfId="0" applyNumberFormat="1" applyFont="1" applyBorder="1" applyProtection="1">
      <protection locked="0"/>
    </xf>
    <xf numFmtId="37" fontId="19" fillId="0" borderId="19" xfId="0" applyNumberFormat="1" applyFont="1" applyBorder="1" applyAlignment="1" applyProtection="1">
      <alignment horizontal="center"/>
    </xf>
    <xf numFmtId="0" fontId="19" fillId="0" borderId="0" xfId="0" applyFont="1" applyAlignment="1" applyProtection="1">
      <alignment horizontal="center"/>
    </xf>
    <xf numFmtId="37" fontId="11" fillId="0" borderId="16" xfId="0" applyNumberFormat="1" applyFont="1" applyBorder="1" applyAlignment="1" applyProtection="1">
      <alignment horizontal="center"/>
      <protection locked="0"/>
    </xf>
    <xf numFmtId="37" fontId="19" fillId="0" borderId="21" xfId="0" applyNumberFormat="1" applyFont="1" applyBorder="1" applyProtection="1"/>
    <xf numFmtId="37" fontId="19" fillId="9" borderId="21" xfId="0" applyNumberFormat="1" applyFont="1" applyFill="1" applyBorder="1" applyProtection="1"/>
    <xf numFmtId="0" fontId="19" fillId="0" borderId="19" xfId="0" applyFont="1" applyBorder="1" applyAlignment="1" applyProtection="1">
      <alignment horizontal="centerContinuous"/>
    </xf>
    <xf numFmtId="37" fontId="19" fillId="0" borderId="16" xfId="0" applyNumberFormat="1" applyFont="1" applyBorder="1" applyProtection="1"/>
    <xf numFmtId="0" fontId="19" fillId="9" borderId="0" xfId="0" applyFont="1" applyFill="1" applyProtection="1"/>
    <xf numFmtId="0" fontId="19" fillId="9" borderId="5" xfId="0" applyFont="1" applyFill="1" applyBorder="1" applyProtection="1"/>
    <xf numFmtId="37" fontId="19" fillId="0" borderId="19" xfId="0" applyNumberFormat="1" applyFont="1" applyBorder="1" applyProtection="1"/>
    <xf numFmtId="0" fontId="30" fillId="0" borderId="41" xfId="0" applyFont="1" applyBorder="1" applyAlignment="1" applyProtection="1">
      <alignment horizontal="centerContinuous"/>
    </xf>
    <xf numFmtId="0" fontId="19" fillId="0" borderId="42" xfId="0" applyFont="1" applyBorder="1" applyAlignment="1" applyProtection="1">
      <alignment horizontal="centerContinuous"/>
    </xf>
    <xf numFmtId="0" fontId="19" fillId="0" borderId="39" xfId="0" applyFont="1" applyBorder="1" applyAlignment="1" applyProtection="1">
      <alignment horizontal="centerContinuous"/>
    </xf>
    <xf numFmtId="0" fontId="19" fillId="0" borderId="41" xfId="0" applyFont="1" applyBorder="1" applyProtection="1"/>
    <xf numFmtId="0" fontId="19" fillId="0" borderId="42" xfId="0" applyFont="1" applyBorder="1" applyProtection="1"/>
    <xf numFmtId="0" fontId="19" fillId="0" borderId="39" xfId="0" applyFont="1" applyBorder="1" applyProtection="1"/>
    <xf numFmtId="0" fontId="19" fillId="0" borderId="11" xfId="0" applyFont="1" applyBorder="1" applyAlignment="1" applyProtection="1">
      <alignment horizontal="centerContinuous"/>
    </xf>
    <xf numFmtId="0" fontId="19" fillId="0" borderId="16" xfId="0" applyFont="1" applyBorder="1" applyAlignment="1" applyProtection="1">
      <alignment horizontal="center"/>
    </xf>
    <xf numFmtId="0" fontId="19" fillId="0" borderId="9" xfId="0" applyFont="1" applyBorder="1" applyProtection="1"/>
    <xf numFmtId="37" fontId="19" fillId="0" borderId="10" xfId="0" applyNumberFormat="1" applyFont="1" applyBorder="1" applyProtection="1"/>
    <xf numFmtId="0" fontId="11" fillId="0" borderId="21" xfId="0" applyFont="1" applyBorder="1" applyProtection="1">
      <protection locked="0"/>
    </xf>
    <xf numFmtId="0" fontId="11" fillId="0" borderId="22" xfId="0" applyFont="1" applyBorder="1" applyProtection="1">
      <protection locked="0"/>
    </xf>
    <xf numFmtId="0" fontId="19" fillId="0" borderId="38" xfId="0" applyFont="1" applyBorder="1" applyAlignment="1" applyProtection="1">
      <alignment horizontal="center"/>
    </xf>
    <xf numFmtId="37" fontId="19" fillId="0" borderId="38" xfId="0" applyNumberFormat="1" applyFont="1" applyBorder="1" applyProtection="1"/>
    <xf numFmtId="37" fontId="19" fillId="0" borderId="1" xfId="0" applyNumberFormat="1" applyFont="1" applyBorder="1" applyProtection="1"/>
    <xf numFmtId="37" fontId="19" fillId="9" borderId="38" xfId="0" applyNumberFormat="1" applyFont="1" applyFill="1" applyBorder="1" applyProtection="1"/>
    <xf numFmtId="0" fontId="19" fillId="9" borderId="1" xfId="0" applyFont="1" applyFill="1" applyBorder="1" applyProtection="1"/>
    <xf numFmtId="0" fontId="19" fillId="9" borderId="7" xfId="0" applyFont="1" applyFill="1" applyBorder="1" applyProtection="1"/>
    <xf numFmtId="0" fontId="25" fillId="0" borderId="1" xfId="0" applyFont="1" applyBorder="1" applyProtection="1"/>
    <xf numFmtId="0" fontId="25" fillId="0" borderId="6" xfId="0" applyFont="1" applyBorder="1" applyProtection="1"/>
    <xf numFmtId="0" fontId="25" fillId="0" borderId="7" xfId="0" applyFont="1" applyBorder="1" applyProtection="1"/>
    <xf numFmtId="0" fontId="26" fillId="0" borderId="0" xfId="0" applyFont="1" applyAlignment="1" applyProtection="1">
      <alignment horizontal="centerContinuous"/>
    </xf>
    <xf numFmtId="0" fontId="26" fillId="0" borderId="5" xfId="0" applyFont="1" applyBorder="1" applyAlignment="1" applyProtection="1">
      <alignment horizontal="centerContinuous"/>
    </xf>
    <xf numFmtId="0" fontId="26" fillId="0" borderId="1" xfId="0" applyFont="1" applyBorder="1" applyAlignment="1" applyProtection="1">
      <alignment horizontal="centerContinuous"/>
    </xf>
    <xf numFmtId="0" fontId="26" fillId="0" borderId="7" xfId="0" applyFont="1" applyBorder="1" applyAlignment="1" applyProtection="1">
      <alignment horizontal="centerContinuous"/>
    </xf>
    <xf numFmtId="0" fontId="26" fillId="0" borderId="1" xfId="0" applyFont="1" applyBorder="1" applyAlignment="1" applyProtection="1">
      <alignment horizontal="center"/>
    </xf>
    <xf numFmtId="0" fontId="14" fillId="0" borderId="61" xfId="0" applyFont="1" applyBorder="1" applyAlignment="1" applyProtection="1">
      <alignment horizontal="centerContinuous"/>
    </xf>
    <xf numFmtId="0" fontId="14" fillId="0" borderId="0" xfId="0" applyFont="1" applyAlignment="1" applyProtection="1">
      <alignment horizontal="center"/>
    </xf>
    <xf numFmtId="0" fontId="19" fillId="0" borderId="0" xfId="0" applyFont="1" applyAlignment="1" applyProtection="1">
      <alignment horizontal="right"/>
    </xf>
    <xf numFmtId="0" fontId="9" fillId="0" borderId="23" xfId="0" applyFont="1" applyBorder="1" applyAlignment="1" applyProtection="1">
      <alignment horizontal="center"/>
    </xf>
    <xf numFmtId="0" fontId="13" fillId="0" borderId="28" xfId="0" applyFont="1" applyBorder="1" applyAlignment="1" applyProtection="1">
      <alignment horizontal="center"/>
    </xf>
    <xf numFmtId="0" fontId="13" fillId="0" borderId="15" xfId="0" applyFont="1" applyBorder="1" applyAlignment="1" applyProtection="1">
      <alignment horizontal="center"/>
    </xf>
    <xf numFmtId="0" fontId="9" fillId="0" borderId="15" xfId="0" applyFont="1" applyBorder="1" applyAlignment="1" applyProtection="1">
      <alignment horizontal="center"/>
    </xf>
    <xf numFmtId="0" fontId="9" fillId="0" borderId="25" xfId="0" applyFont="1" applyBorder="1" applyAlignment="1" applyProtection="1">
      <alignment horizontal="center"/>
    </xf>
    <xf numFmtId="37" fontId="9" fillId="0" borderId="19" xfId="0" applyNumberFormat="1" applyFont="1" applyBorder="1" applyAlignment="1" applyProtection="1">
      <alignment horizontal="center"/>
    </xf>
    <xf numFmtId="37" fontId="9" fillId="0" borderId="21" xfId="0" applyNumberFormat="1" applyFont="1" applyBorder="1" applyAlignment="1" applyProtection="1">
      <alignment horizontal="center"/>
    </xf>
    <xf numFmtId="37" fontId="9" fillId="0" borderId="22" xfId="0" applyNumberFormat="1" applyFont="1" applyBorder="1" applyAlignment="1" applyProtection="1">
      <alignment horizontal="center"/>
    </xf>
    <xf numFmtId="0" fontId="9" fillId="0" borderId="26" xfId="0" applyFont="1" applyBorder="1" applyAlignment="1" applyProtection="1">
      <alignment horizontal="center"/>
    </xf>
    <xf numFmtId="0" fontId="9" fillId="0" borderId="13" xfId="0" applyFont="1" applyBorder="1" applyAlignment="1" applyProtection="1">
      <alignment horizontal="center"/>
    </xf>
    <xf numFmtId="37" fontId="9" fillId="0" borderId="16" xfId="0" applyNumberFormat="1" applyFont="1" applyBorder="1" applyAlignment="1" applyProtection="1">
      <alignment horizontal="center"/>
    </xf>
    <xf numFmtId="0" fontId="9" fillId="0" borderId="11"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13" fillId="0" borderId="17" xfId="0" applyFont="1" applyBorder="1" applyAlignment="1" applyProtection="1">
      <alignment horizontal="center"/>
    </xf>
    <xf numFmtId="0" fontId="13" fillId="0" borderId="10" xfId="0" applyFont="1" applyBorder="1" applyAlignment="1" applyProtection="1">
      <alignment horizontal="center"/>
    </xf>
    <xf numFmtId="0" fontId="13" fillId="0" borderId="31" xfId="0" applyFont="1" applyBorder="1" applyAlignment="1" applyProtection="1">
      <alignment horizontal="center"/>
    </xf>
    <xf numFmtId="0" fontId="9" fillId="4" borderId="22" xfId="0" applyFont="1" applyFill="1" applyBorder="1" applyAlignment="1" applyProtection="1">
      <alignment horizontal="center"/>
    </xf>
    <xf numFmtId="0" fontId="13" fillId="0" borderId="32" xfId="0" applyFont="1" applyBorder="1" applyAlignment="1" applyProtection="1">
      <alignment horizontal="center"/>
    </xf>
    <xf numFmtId="0" fontId="13" fillId="0" borderId="62" xfId="0" applyFont="1" applyBorder="1" applyAlignment="1" applyProtection="1">
      <alignment horizontal="center"/>
    </xf>
    <xf numFmtId="0" fontId="13" fillId="0" borderId="45" xfId="0" applyFont="1" applyBorder="1" applyAlignment="1" applyProtection="1">
      <alignment horizontal="right"/>
    </xf>
    <xf numFmtId="0" fontId="13" fillId="0" borderId="49" xfId="0" applyFont="1" applyBorder="1" applyAlignment="1" applyProtection="1">
      <alignment horizontal="right"/>
    </xf>
    <xf numFmtId="0" fontId="9" fillId="0" borderId="9" xfId="0" applyFont="1" applyBorder="1" applyAlignment="1" applyProtection="1">
      <alignment horizontal="center"/>
    </xf>
    <xf numFmtId="0" fontId="9" fillId="0" borderId="44" xfId="0" applyFont="1" applyBorder="1" applyAlignment="1" applyProtection="1">
      <alignment horizontal="center"/>
    </xf>
    <xf numFmtId="0" fontId="11" fillId="0" borderId="0" xfId="0" applyFont="1" applyAlignment="1" applyProtection="1">
      <alignment horizontal="centerContinuous"/>
      <protection locked="0"/>
    </xf>
    <xf numFmtId="0" fontId="31" fillId="0" borderId="0" xfId="0" applyFont="1" applyAlignment="1" applyProtection="1">
      <alignment horizontal="centerContinuous"/>
      <protection locked="0"/>
    </xf>
    <xf numFmtId="0" fontId="32" fillId="0" borderId="0" xfId="0" applyFont="1" applyAlignment="1" applyProtection="1">
      <alignment horizontal="centerContinuous"/>
      <protection locked="0"/>
    </xf>
    <xf numFmtId="0" fontId="10" fillId="0" borderId="0" xfId="0" applyFont="1" applyAlignment="1" applyProtection="1">
      <alignment horizontal="centerContinuous" wrapText="1"/>
      <protection locked="0"/>
    </xf>
    <xf numFmtId="0" fontId="33" fillId="13" borderId="0" xfId="0" applyFont="1" applyFill="1" applyAlignment="1" applyProtection="1">
      <alignment horizontal="center"/>
      <protection locked="0"/>
    </xf>
    <xf numFmtId="0" fontId="18" fillId="0" borderId="0" xfId="0" applyFont="1"/>
    <xf numFmtId="0" fontId="31" fillId="0" borderId="0" xfId="0" applyFont="1" applyProtection="1">
      <protection locked="0"/>
    </xf>
    <xf numFmtId="0" fontId="17" fillId="0" borderId="0" xfId="0" applyFont="1"/>
    <xf numFmtId="0" fontId="13" fillId="14" borderId="0" xfId="0" applyFont="1" applyFill="1"/>
    <xf numFmtId="0" fontId="35" fillId="0" borderId="0" xfId="0" applyFont="1" applyAlignment="1" applyProtection="1">
      <alignment horizontal="centerContinuous"/>
    </xf>
    <xf numFmtId="5" fontId="14" fillId="0" borderId="0" xfId="0" applyNumberFormat="1" applyFont="1" applyProtection="1"/>
    <xf numFmtId="5" fontId="12" fillId="0" borderId="0" xfId="0" applyNumberFormat="1" applyFont="1" applyProtection="1"/>
    <xf numFmtId="5" fontId="12" fillId="0" borderId="1" xfId="0" applyNumberFormat="1" applyFont="1" applyBorder="1" applyProtection="1"/>
    <xf numFmtId="7" fontId="13" fillId="0" borderId="0" xfId="0" applyNumberFormat="1" applyFont="1" applyProtection="1"/>
    <xf numFmtId="39" fontId="13" fillId="0" borderId="0" xfId="0" applyNumberFormat="1" applyFont="1" applyProtection="1"/>
    <xf numFmtId="172" fontId="13" fillId="0" borderId="0" xfId="0" applyNumberFormat="1" applyFont="1" applyProtection="1"/>
    <xf numFmtId="173" fontId="13" fillId="0" borderId="0" xfId="0" applyNumberFormat="1" applyFont="1" applyProtection="1"/>
    <xf numFmtId="0" fontId="15" fillId="0" borderId="0" xfId="0" applyFont="1" applyProtection="1"/>
    <xf numFmtId="168" fontId="13" fillId="0" borderId="0" xfId="0" applyNumberFormat="1" applyFont="1" applyProtection="1"/>
    <xf numFmtId="174" fontId="13" fillId="0" borderId="0" xfId="0" applyNumberFormat="1" applyFont="1" applyProtection="1"/>
    <xf numFmtId="10" fontId="13" fillId="0" borderId="0" xfId="0" applyNumberFormat="1" applyFont="1" applyProtection="1"/>
    <xf numFmtId="164" fontId="13" fillId="0" borderId="10" xfId="0" applyNumberFormat="1" applyFont="1" applyBorder="1" applyAlignment="1" applyProtection="1">
      <alignment horizontal="center"/>
    </xf>
    <xf numFmtId="0" fontId="13" fillId="0" borderId="4" xfId="0" applyFont="1" applyBorder="1" applyAlignment="1" applyProtection="1">
      <alignment horizontal="left"/>
    </xf>
    <xf numFmtId="164" fontId="13" fillId="0" borderId="0" xfId="0" applyNumberFormat="1" applyFont="1" applyAlignment="1" applyProtection="1">
      <alignment horizontal="center"/>
    </xf>
    <xf numFmtId="164" fontId="13" fillId="0" borderId="21" xfId="0" applyNumberFormat="1" applyFont="1" applyBorder="1" applyAlignment="1" applyProtection="1">
      <alignment horizontal="center"/>
    </xf>
    <xf numFmtId="0" fontId="11" fillId="0" borderId="5" xfId="0" applyFont="1" applyBorder="1" applyProtection="1">
      <protection locked="0"/>
    </xf>
    <xf numFmtId="0" fontId="11" fillId="0" borderId="1" xfId="0" applyFont="1" applyBorder="1" applyProtection="1">
      <protection locked="0"/>
    </xf>
    <xf numFmtId="0" fontId="11" fillId="0" borderId="7" xfId="0" applyFont="1" applyBorder="1" applyProtection="1">
      <protection locked="0"/>
    </xf>
    <xf numFmtId="0" fontId="11" fillId="0" borderId="55" xfId="0" applyFont="1" applyBorder="1" applyProtection="1">
      <protection locked="0"/>
    </xf>
    <xf numFmtId="0" fontId="13" fillId="0" borderId="19" xfId="0" applyFont="1" applyBorder="1" applyAlignment="1" applyProtection="1">
      <alignment horizontal="left"/>
    </xf>
    <xf numFmtId="164" fontId="13" fillId="0" borderId="17" xfId="0" applyNumberFormat="1" applyFont="1" applyBorder="1" applyAlignment="1" applyProtection="1">
      <alignment horizontal="center"/>
    </xf>
    <xf numFmtId="164" fontId="13" fillId="0" borderId="26" xfId="0" applyNumberFormat="1" applyFont="1" applyBorder="1" applyAlignment="1" applyProtection="1">
      <alignment horizontal="center"/>
    </xf>
    <xf numFmtId="37" fontId="13" fillId="0" borderId="28" xfId="0" applyNumberFormat="1" applyFont="1" applyBorder="1" applyProtection="1"/>
    <xf numFmtId="37" fontId="13" fillId="0" borderId="27" xfId="0" applyNumberFormat="1" applyFont="1" applyBorder="1" applyProtection="1"/>
    <xf numFmtId="7" fontId="13" fillId="0" borderId="38" xfId="0" applyNumberFormat="1" applyFont="1" applyBorder="1" applyProtection="1"/>
    <xf numFmtId="0" fontId="13" fillId="0" borderId="46" xfId="0" applyFont="1" applyBorder="1" applyAlignment="1" applyProtection="1">
      <alignment horizontal="center"/>
    </xf>
    <xf numFmtId="37" fontId="13" fillId="9" borderId="46" xfId="0" applyNumberFormat="1" applyFont="1" applyFill="1" applyBorder="1" applyProtection="1"/>
    <xf numFmtId="10" fontId="11" fillId="0" borderId="51" xfId="0" applyNumberFormat="1" applyFont="1" applyBorder="1" applyProtection="1">
      <protection locked="0"/>
    </xf>
    <xf numFmtId="10" fontId="13" fillId="0" borderId="46" xfId="0" applyNumberFormat="1" applyFont="1" applyBorder="1" applyProtection="1"/>
    <xf numFmtId="0" fontId="13" fillId="9" borderId="28" xfId="0" applyFont="1" applyFill="1" applyBorder="1" applyProtection="1"/>
    <xf numFmtId="10" fontId="13" fillId="0" borderId="1" xfId="0" applyNumberFormat="1" applyFont="1" applyBorder="1" applyProtection="1"/>
    <xf numFmtId="0" fontId="36" fillId="0" borderId="0" xfId="0" applyFont="1" applyProtection="1">
      <protection locked="0"/>
    </xf>
    <xf numFmtId="0" fontId="13" fillId="0" borderId="5" xfId="0" applyFont="1" applyBorder="1" applyAlignment="1" applyProtection="1">
      <alignment horizontal="left"/>
    </xf>
    <xf numFmtId="0" fontId="11" fillId="0" borderId="63" xfId="0" applyFont="1" applyBorder="1" applyProtection="1">
      <protection locked="0"/>
    </xf>
    <xf numFmtId="0" fontId="11" fillId="0" borderId="56" xfId="0" applyFont="1" applyBorder="1" applyProtection="1">
      <protection locked="0"/>
    </xf>
    <xf numFmtId="0" fontId="11" fillId="0" borderId="64" xfId="0" applyFont="1" applyBorder="1" applyProtection="1">
      <protection locked="0"/>
    </xf>
    <xf numFmtId="0" fontId="13" fillId="3" borderId="8" xfId="0" applyFont="1" applyFill="1" applyBorder="1" applyProtection="1"/>
    <xf numFmtId="0" fontId="13" fillId="3" borderId="2" xfId="0" applyFont="1" applyFill="1" applyBorder="1" applyProtection="1"/>
    <xf numFmtId="0" fontId="37" fillId="3" borderId="2" xfId="0" applyFont="1" applyFill="1" applyBorder="1" applyAlignment="1" applyProtection="1">
      <alignment horizontal="left"/>
    </xf>
    <xf numFmtId="0" fontId="38" fillId="3" borderId="2" xfId="0" applyFont="1" applyFill="1" applyBorder="1" applyProtection="1"/>
    <xf numFmtId="0" fontId="13" fillId="3" borderId="3" xfId="0" applyFont="1" applyFill="1" applyBorder="1" applyProtection="1"/>
    <xf numFmtId="0" fontId="13" fillId="3" borderId="4" xfId="0" applyFont="1" applyFill="1" applyBorder="1" applyProtection="1"/>
    <xf numFmtId="0" fontId="13" fillId="3" borderId="0" xfId="0" applyFont="1" applyFill="1" applyProtection="1"/>
    <xf numFmtId="0" fontId="13" fillId="3" borderId="5" xfId="0" applyFont="1" applyFill="1" applyBorder="1" applyProtection="1"/>
    <xf numFmtId="0" fontId="39" fillId="3" borderId="4" xfId="0" applyFont="1" applyFill="1" applyBorder="1" applyAlignment="1" applyProtection="1">
      <alignment horizontal="centerContinuous" vertical="center"/>
    </xf>
    <xf numFmtId="0" fontId="13" fillId="3" borderId="0" xfId="0" applyFont="1" applyFill="1" applyAlignment="1" applyProtection="1">
      <alignment horizontal="centerContinuous"/>
    </xf>
    <xf numFmtId="0" fontId="13" fillId="3" borderId="5" xfId="0" applyFont="1" applyFill="1" applyBorder="1" applyAlignment="1" applyProtection="1">
      <alignment horizontal="centerContinuous"/>
    </xf>
    <xf numFmtId="0" fontId="40" fillId="3" borderId="4" xfId="0" applyFont="1" applyFill="1" applyBorder="1" applyAlignment="1" applyProtection="1">
      <alignment horizontal="centerContinuous" vertical="center"/>
    </xf>
    <xf numFmtId="0" fontId="41" fillId="3" borderId="4" xfId="0" applyFont="1" applyFill="1" applyBorder="1" applyAlignment="1" applyProtection="1">
      <alignment horizontal="centerContinuous" vertical="center"/>
    </xf>
    <xf numFmtId="0" fontId="39" fillId="3" borderId="0" xfId="0" applyFont="1" applyFill="1" applyAlignment="1" applyProtection="1">
      <alignment horizontal="centerContinuous"/>
    </xf>
    <xf numFmtId="0" fontId="39" fillId="3" borderId="5" xfId="0" applyFont="1" applyFill="1" applyBorder="1" applyAlignment="1" applyProtection="1">
      <alignment horizontal="centerContinuous"/>
    </xf>
    <xf numFmtId="0" fontId="12" fillId="3" borderId="4" xfId="0" applyFont="1" applyFill="1" applyBorder="1" applyAlignment="1" applyProtection="1">
      <alignment horizontal="centerContinuous"/>
    </xf>
    <xf numFmtId="0" fontId="19" fillId="3" borderId="4" xfId="0" applyFont="1" applyFill="1" applyBorder="1" applyProtection="1"/>
    <xf numFmtId="0" fontId="30" fillId="3" borderId="2" xfId="0" applyFont="1" applyFill="1" applyBorder="1" applyAlignment="1" applyProtection="1">
      <alignment horizontal="centerContinuous"/>
    </xf>
    <xf numFmtId="0" fontId="22" fillId="3" borderId="2" xfId="0" applyFont="1" applyFill="1" applyBorder="1" applyAlignment="1" applyProtection="1">
      <alignment horizontal="centerContinuous"/>
    </xf>
    <xf numFmtId="0" fontId="30" fillId="3" borderId="4" xfId="0" applyFont="1" applyFill="1" applyBorder="1" applyAlignment="1" applyProtection="1">
      <alignment horizontal="centerContinuous"/>
    </xf>
    <xf numFmtId="0" fontId="42" fillId="3" borderId="0" xfId="0" applyFont="1" applyFill="1" applyAlignment="1" applyProtection="1">
      <alignment horizontal="centerContinuous"/>
    </xf>
    <xf numFmtId="0" fontId="42" fillId="3" borderId="5" xfId="0" applyFont="1" applyFill="1" applyBorder="1" applyAlignment="1" applyProtection="1">
      <alignment horizontal="centerContinuous"/>
    </xf>
    <xf numFmtId="0" fontId="13" fillId="3" borderId="1" xfId="0" applyFont="1" applyFill="1" applyBorder="1" applyAlignment="1" applyProtection="1">
      <alignment horizontal="centerContinuous"/>
    </xf>
    <xf numFmtId="0" fontId="21" fillId="3" borderId="4" xfId="0" applyFont="1" applyFill="1" applyBorder="1" applyProtection="1"/>
    <xf numFmtId="0" fontId="43" fillId="3" borderId="0" xfId="0" applyFont="1" applyFill="1" applyAlignment="1" applyProtection="1">
      <alignment horizontal="centerContinuous"/>
    </xf>
    <xf numFmtId="0" fontId="13" fillId="3" borderId="0" xfId="0" applyFont="1" applyFill="1" applyAlignment="1" applyProtection="1">
      <alignment horizontal="right"/>
    </xf>
    <xf numFmtId="0" fontId="12" fillId="3" borderId="0" xfId="0" applyFont="1" applyFill="1" applyAlignment="1" applyProtection="1">
      <alignment horizontal="centerContinuous"/>
    </xf>
    <xf numFmtId="0" fontId="44" fillId="3" borderId="4" xfId="0" applyFont="1" applyFill="1" applyBorder="1" applyProtection="1"/>
    <xf numFmtId="0" fontId="44" fillId="3" borderId="0" xfId="0" applyFont="1" applyFill="1" applyAlignment="1" applyProtection="1">
      <alignment horizontal="centerContinuous"/>
    </xf>
    <xf numFmtId="0" fontId="45" fillId="3" borderId="0" xfId="0" applyFont="1" applyFill="1" applyAlignment="1" applyProtection="1">
      <alignment horizontal="centerContinuous"/>
    </xf>
    <xf numFmtId="0" fontId="16" fillId="3" borderId="0" xfId="0" applyFont="1" applyFill="1" applyAlignment="1" applyProtection="1">
      <alignment horizontal="centerContinuous"/>
    </xf>
    <xf numFmtId="0" fontId="13" fillId="3" borderId="6" xfId="0" applyFont="1" applyFill="1" applyBorder="1" applyProtection="1"/>
    <xf numFmtId="0" fontId="13" fillId="3" borderId="1" xfId="0" applyFont="1" applyFill="1" applyBorder="1" applyProtection="1"/>
    <xf numFmtId="0" fontId="13" fillId="3" borderId="7" xfId="0" applyFont="1" applyFill="1" applyBorder="1" applyProtection="1"/>
    <xf numFmtId="0" fontId="19" fillId="4" borderId="0" xfId="0" applyFont="1" applyFill="1" applyAlignment="1" applyProtection="1">
      <alignment horizontal="right"/>
    </xf>
    <xf numFmtId="0" fontId="11" fillId="0" borderId="0" xfId="0" applyFont="1" applyAlignment="1" applyProtection="1">
      <alignment horizontal="left"/>
      <protection locked="0"/>
    </xf>
    <xf numFmtId="0" fontId="10" fillId="0" borderId="0" xfId="0" applyFont="1" applyAlignment="1" applyProtection="1">
      <alignment horizontal="left" wrapText="1"/>
      <protection locked="0"/>
    </xf>
    <xf numFmtId="0" fontId="34" fillId="0" borderId="0" xfId="0" applyFont="1" applyFill="1" applyAlignment="1">
      <alignment horizontal="centerContinuous"/>
    </xf>
    <xf numFmtId="0" fontId="46" fillId="13" borderId="0" xfId="0" applyFont="1" applyFill="1" applyAlignment="1" applyProtection="1">
      <alignment horizontal="left"/>
      <protection locked="0"/>
    </xf>
    <xf numFmtId="0" fontId="46" fillId="15" borderId="0" xfId="0" applyFont="1" applyFill="1" applyAlignment="1" applyProtection="1">
      <alignment horizontal="left"/>
      <protection locked="0"/>
    </xf>
    <xf numFmtId="0" fontId="47" fillId="0" borderId="0" xfId="0" applyFont="1" applyAlignment="1" applyProtection="1">
      <alignment horizontal="centerContinuous"/>
      <protection locked="0"/>
    </xf>
    <xf numFmtId="0" fontId="46" fillId="0" borderId="0" xfId="0" applyFont="1" applyFill="1" applyAlignment="1" applyProtection="1">
      <alignment horizontal="left"/>
      <protection locked="0"/>
    </xf>
    <xf numFmtId="0" fontId="28" fillId="0" borderId="0" xfId="0" applyFont="1" applyProtection="1">
      <protection locked="0"/>
    </xf>
    <xf numFmtId="0" fontId="7" fillId="16" borderId="46" xfId="0" applyFont="1" applyFill="1" applyBorder="1" applyProtection="1">
      <protection locked="0"/>
    </xf>
    <xf numFmtId="0" fontId="28" fillId="17" borderId="46" xfId="0" applyFont="1" applyFill="1" applyBorder="1" applyProtection="1">
      <protection locked="0"/>
    </xf>
    <xf numFmtId="0" fontId="7" fillId="17" borderId="46" xfId="0" applyFont="1" applyFill="1" applyBorder="1" applyProtection="1">
      <protection locked="0"/>
    </xf>
    <xf numFmtId="0" fontId="7" fillId="0" borderId="46" xfId="0" applyFont="1" applyBorder="1" applyProtection="1">
      <protection locked="0"/>
    </xf>
    <xf numFmtId="0" fontId="9" fillId="17" borderId="46" xfId="0" applyFont="1" applyFill="1" applyBorder="1" applyProtection="1">
      <protection locked="0"/>
    </xf>
    <xf numFmtId="0" fontId="28" fillId="16" borderId="46" xfId="0" applyFont="1" applyFill="1" applyBorder="1" applyProtection="1">
      <protection locked="0"/>
    </xf>
    <xf numFmtId="0" fontId="9" fillId="16" borderId="46" xfId="0" applyFont="1" applyFill="1" applyBorder="1" applyProtection="1">
      <protection locked="0"/>
    </xf>
    <xf numFmtId="0" fontId="10" fillId="16" borderId="46" xfId="0" applyFont="1" applyFill="1" applyBorder="1" applyProtection="1">
      <protection locked="0"/>
    </xf>
    <xf numFmtId="0" fontId="31" fillId="16" borderId="46" xfId="0" applyFont="1" applyFill="1" applyBorder="1" applyProtection="1">
      <protection locked="0"/>
    </xf>
    <xf numFmtId="0" fontId="11" fillId="16" borderId="46" xfId="0" applyFont="1" applyFill="1" applyBorder="1" applyProtection="1">
      <protection locked="0"/>
    </xf>
    <xf numFmtId="0" fontId="21" fillId="16" borderId="46" xfId="0" applyFont="1" applyFill="1" applyBorder="1" applyProtection="1">
      <protection locked="0"/>
    </xf>
    <xf numFmtId="0" fontId="21" fillId="17" borderId="46" xfId="0" applyFont="1" applyFill="1" applyBorder="1" applyProtection="1">
      <protection locked="0"/>
    </xf>
    <xf numFmtId="0" fontId="11" fillId="17" borderId="46" xfId="0" applyFont="1" applyFill="1" applyBorder="1" applyProtection="1">
      <protection locked="0"/>
    </xf>
    <xf numFmtId="0" fontId="11" fillId="4" borderId="46" xfId="0" applyFont="1" applyFill="1" applyBorder="1" applyProtection="1">
      <protection locked="0"/>
    </xf>
    <xf numFmtId="0" fontId="7" fillId="0" borderId="0" xfId="0" applyFont="1"/>
    <xf numFmtId="0" fontId="7" fillId="0" borderId="0" xfId="0" applyFont="1" applyAlignment="1" applyProtection="1">
      <alignment horizontal="left"/>
      <protection locked="0"/>
    </xf>
    <xf numFmtId="0" fontId="7" fillId="0" borderId="0" xfId="0" applyFont="1" applyAlignment="1" applyProtection="1">
      <alignment horizontal="left" wrapText="1"/>
      <protection locked="0"/>
    </xf>
    <xf numFmtId="0" fontId="13" fillId="0" borderId="0" xfId="0" applyFont="1" applyAlignment="1">
      <alignment horizontal="left" wrapText="1"/>
    </xf>
    <xf numFmtId="0" fontId="15" fillId="0" borderId="0" xfId="0" applyFont="1" applyAlignment="1">
      <alignment horizontal="left" wrapText="1"/>
    </xf>
    <xf numFmtId="0" fontId="15" fillId="0" borderId="0" xfId="0" applyFont="1" applyAlignment="1">
      <alignment horizontal="center"/>
    </xf>
    <xf numFmtId="0" fontId="14" fillId="0" borderId="0" xfId="0" applyFont="1" applyAlignment="1">
      <alignment horizontal="left"/>
    </xf>
    <xf numFmtId="0" fontId="15" fillId="0" borderId="0" xfId="0" applyFont="1" applyAlignment="1">
      <alignment horizontal="left"/>
    </xf>
    <xf numFmtId="0" fontId="13" fillId="0" borderId="0" xfId="0" applyFont="1" applyAlignment="1">
      <alignment wrapText="1"/>
    </xf>
    <xf numFmtId="0" fontId="19" fillId="0" borderId="0" xfId="0" applyFont="1" applyAlignment="1" applyProtection="1">
      <alignment horizontal="left"/>
    </xf>
    <xf numFmtId="0" fontId="19" fillId="0" borderId="4" xfId="0" quotePrefix="1" applyFont="1" applyBorder="1" applyProtection="1"/>
    <xf numFmtId="0" fontId="19" fillId="0" borderId="8" xfId="0" applyFont="1" applyBorder="1" applyAlignment="1" applyProtection="1">
      <alignment horizontal="left"/>
    </xf>
    <xf numFmtId="0" fontId="0" fillId="0" borderId="5" xfId="0" applyBorder="1"/>
    <xf numFmtId="0" fontId="9" fillId="0" borderId="10" xfId="0" applyFont="1" applyBorder="1" applyAlignment="1" applyProtection="1">
      <alignment horizontal="left"/>
    </xf>
    <xf numFmtId="0" fontId="9" fillId="0" borderId="21" xfId="0" applyFont="1" applyBorder="1" applyAlignment="1" applyProtection="1">
      <alignment horizontal="left"/>
    </xf>
    <xf numFmtId="5" fontId="9" fillId="0" borderId="21" xfId="0" applyNumberFormat="1" applyFont="1" applyBorder="1" applyAlignment="1" applyProtection="1">
      <alignment horizontal="right"/>
    </xf>
    <xf numFmtId="37" fontId="9" fillId="0" borderId="21" xfId="0" applyNumberFormat="1" applyFont="1" applyBorder="1" applyAlignment="1" applyProtection="1">
      <alignment horizontal="right"/>
    </xf>
    <xf numFmtId="37" fontId="9" fillId="0" borderId="17" xfId="0" applyNumberFormat="1" applyFont="1" applyBorder="1" applyAlignment="1" applyProtection="1">
      <alignment horizontal="right"/>
    </xf>
    <xf numFmtId="5" fontId="9" fillId="0" borderId="17" xfId="0" applyNumberFormat="1" applyFont="1" applyBorder="1" applyAlignment="1" applyProtection="1">
      <alignment horizontal="right"/>
    </xf>
    <xf numFmtId="5" fontId="9" fillId="0" borderId="22" xfId="0" applyNumberFormat="1" applyFont="1" applyBorder="1" applyAlignment="1" applyProtection="1">
      <alignment horizontal="right"/>
      <protection locked="0"/>
    </xf>
    <xf numFmtId="5" fontId="9" fillId="0" borderId="20" xfId="0" applyNumberFormat="1" applyFont="1" applyBorder="1" applyAlignment="1" applyProtection="1">
      <alignment horizontal="right"/>
      <protection locked="0"/>
    </xf>
    <xf numFmtId="5" fontId="9" fillId="0" borderId="26" xfId="0" applyNumberFormat="1" applyFont="1" applyBorder="1" applyAlignment="1" applyProtection="1">
      <alignment horizontal="right"/>
      <protection locked="0"/>
    </xf>
    <xf numFmtId="37" fontId="9" fillId="0" borderId="22" xfId="0" applyNumberFormat="1" applyFont="1" applyBorder="1" applyAlignment="1" applyProtection="1">
      <alignment horizontal="right"/>
      <protection locked="0"/>
    </xf>
    <xf numFmtId="37" fontId="9" fillId="0" borderId="20" xfId="0" applyNumberFormat="1" applyFont="1" applyBorder="1" applyAlignment="1" applyProtection="1">
      <alignment horizontal="right"/>
      <protection locked="0"/>
    </xf>
    <xf numFmtId="37" fontId="9" fillId="0" borderId="26" xfId="0" applyNumberFormat="1" applyFont="1" applyBorder="1" applyAlignment="1" applyProtection="1">
      <alignment horizontal="right"/>
      <protection locked="0"/>
    </xf>
    <xf numFmtId="37" fontId="9" fillId="0" borderId="22" xfId="0" applyNumberFormat="1" applyFont="1" applyBorder="1" applyAlignment="1" applyProtection="1">
      <alignment horizontal="right"/>
    </xf>
    <xf numFmtId="37" fontId="9" fillId="0" borderId="20" xfId="0" applyNumberFormat="1" applyFont="1" applyBorder="1" applyAlignment="1" applyProtection="1">
      <alignment horizontal="right"/>
    </xf>
    <xf numFmtId="37" fontId="9" fillId="0" borderId="26" xfId="0" applyNumberFormat="1" applyFont="1" applyBorder="1" applyAlignment="1" applyProtection="1">
      <alignment horizontal="right"/>
    </xf>
    <xf numFmtId="5" fontId="9" fillId="0" borderId="22" xfId="0" applyNumberFormat="1" applyFont="1" applyBorder="1" applyAlignment="1" applyProtection="1">
      <alignment horizontal="right"/>
    </xf>
    <xf numFmtId="5" fontId="9" fillId="0" borderId="20" xfId="0" applyNumberFormat="1" applyFont="1" applyBorder="1" applyAlignment="1" applyProtection="1">
      <alignment horizontal="right"/>
    </xf>
    <xf numFmtId="5" fontId="9" fillId="0" borderId="26" xfId="0" applyNumberFormat="1" applyFont="1" applyBorder="1" applyAlignment="1" applyProtection="1">
      <alignment horizontal="right"/>
    </xf>
    <xf numFmtId="0" fontId="9" fillId="0" borderId="0" xfId="0" applyFont="1" applyBorder="1" applyAlignment="1" applyProtection="1">
      <alignment horizontal="centerContinuous"/>
    </xf>
    <xf numFmtId="37" fontId="9" fillId="0" borderId="10" xfId="0" applyNumberFormat="1" applyFont="1" applyBorder="1" applyAlignment="1" applyProtection="1">
      <alignment horizontal="right"/>
    </xf>
    <xf numFmtId="37" fontId="0" fillId="0" borderId="67" xfId="0" applyNumberFormat="1" applyBorder="1" applyAlignment="1">
      <alignment horizontal="right"/>
    </xf>
    <xf numFmtId="37" fontId="9" fillId="0" borderId="68" xfId="0" applyNumberFormat="1" applyFont="1" applyBorder="1" applyAlignment="1" applyProtection="1">
      <alignment horizontal="right"/>
    </xf>
    <xf numFmtId="0" fontId="21" fillId="0" borderId="0" xfId="0" applyFont="1" applyAlignment="1" applyProtection="1"/>
    <xf numFmtId="0" fontId="0" fillId="0" borderId="0" xfId="0" applyAlignment="1">
      <alignment horizontal="center"/>
    </xf>
    <xf numFmtId="0" fontId="13" fillId="0" borderId="0" xfId="0" applyFont="1" applyBorder="1" applyProtection="1"/>
    <xf numFmtId="0" fontId="0" fillId="0" borderId="0" xfId="0" applyBorder="1"/>
    <xf numFmtId="0" fontId="13" fillId="0" borderId="0" xfId="0" applyFont="1" applyBorder="1"/>
    <xf numFmtId="0" fontId="0" fillId="0" borderId="4" xfId="0" applyBorder="1"/>
    <xf numFmtId="0" fontId="14" fillId="0" borderId="0" xfId="0" applyFont="1" applyBorder="1" applyAlignment="1" applyProtection="1">
      <alignment horizontal="centerContinuous"/>
    </xf>
    <xf numFmtId="0" fontId="13" fillId="0" borderId="0" xfId="0" applyFont="1" applyBorder="1" applyAlignment="1" applyProtection="1">
      <alignment horizontal="left"/>
    </xf>
    <xf numFmtId="0" fontId="13" fillId="0" borderId="0" xfId="0" applyFont="1" applyBorder="1" applyAlignment="1" applyProtection="1">
      <alignment horizontal="center"/>
    </xf>
    <xf numFmtId="0" fontId="13" fillId="0" borderId="8" xfId="0" applyFont="1" applyBorder="1"/>
    <xf numFmtId="0" fontId="13" fillId="0" borderId="12" xfId="0" applyFont="1" applyBorder="1"/>
    <xf numFmtId="0" fontId="13" fillId="0" borderId="24" xfId="0" applyFont="1" applyBorder="1"/>
    <xf numFmtId="0" fontId="13" fillId="0" borderId="2" xfId="0" applyFont="1" applyBorder="1"/>
    <xf numFmtId="0" fontId="13" fillId="0" borderId="14" xfId="0" applyFont="1" applyBorder="1"/>
    <xf numFmtId="0" fontId="13" fillId="0" borderId="4" xfId="0" applyFont="1" applyBorder="1"/>
    <xf numFmtId="0" fontId="13" fillId="0" borderId="25" xfId="0" applyFont="1" applyBorder="1"/>
    <xf numFmtId="0" fontId="9" fillId="0" borderId="0" xfId="0" applyFont="1"/>
    <xf numFmtId="0" fontId="13" fillId="0" borderId="16" xfId="0" applyFont="1" applyBorder="1"/>
    <xf numFmtId="0" fontId="13" fillId="0" borderId="9" xfId="0" applyFont="1" applyBorder="1"/>
    <xf numFmtId="0" fontId="13" fillId="0" borderId="26" xfId="0" applyFont="1" applyBorder="1"/>
    <xf numFmtId="0" fontId="13" fillId="0" borderId="9" xfId="0" applyFont="1" applyBorder="1" applyAlignment="1">
      <alignment horizontal="centerContinuous"/>
    </xf>
    <xf numFmtId="0" fontId="13" fillId="0" borderId="10" xfId="0" applyFont="1" applyBorder="1" applyAlignment="1">
      <alignment horizontal="centerContinuous"/>
    </xf>
    <xf numFmtId="0" fontId="13"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13" fillId="0" borderId="5" xfId="0" applyFont="1" applyBorder="1" applyAlignment="1">
      <alignment horizontal="centerContinuous"/>
    </xf>
    <xf numFmtId="0" fontId="0" fillId="0" borderId="0" xfId="0" applyAlignment="1"/>
    <xf numFmtId="0" fontId="0" fillId="0" borderId="5" xfId="0" applyBorder="1" applyAlignment="1"/>
    <xf numFmtId="0" fontId="13" fillId="0" borderId="0" xfId="0" applyFont="1" applyAlignment="1">
      <alignment horizontal="left" vertical="top" wrapText="1"/>
    </xf>
    <xf numFmtId="0" fontId="13" fillId="0" borderId="6" xfId="0" applyFont="1" applyBorder="1"/>
    <xf numFmtId="0" fontId="13" fillId="0" borderId="1" xfId="0" applyFont="1" applyBorder="1"/>
    <xf numFmtId="0" fontId="13" fillId="0" borderId="1" xfId="0" applyFont="1" applyBorder="1" applyAlignment="1">
      <alignment horizontal="centerContinuous"/>
    </xf>
    <xf numFmtId="0" fontId="13" fillId="0" borderId="7" xfId="0" applyFont="1" applyBorder="1" applyAlignment="1">
      <alignment horizontal="centerContinuous"/>
    </xf>
    <xf numFmtId="0" fontId="9" fillId="0" borderId="9" xfId="0" applyFont="1" applyBorder="1" applyAlignment="1">
      <alignment horizontal="centerContinuous"/>
    </xf>
    <xf numFmtId="0" fontId="9" fillId="0" borderId="10" xfId="0" applyFont="1" applyBorder="1" applyAlignment="1">
      <alignment horizontal="centerContinuous"/>
    </xf>
    <xf numFmtId="0" fontId="9" fillId="0" borderId="11" xfId="0" applyFont="1" applyBorder="1" applyAlignment="1">
      <alignment horizontal="centerContinuous"/>
    </xf>
    <xf numFmtId="0" fontId="9" fillId="0" borderId="4" xfId="0" applyFont="1" applyBorder="1"/>
    <xf numFmtId="0" fontId="9" fillId="0" borderId="0" xfId="0" applyFont="1" applyAlignment="1">
      <alignment horizontal="centerContinuous"/>
    </xf>
    <xf numFmtId="0" fontId="9" fillId="0" borderId="5" xfId="0" applyFont="1" applyBorder="1" applyAlignment="1">
      <alignment horizontal="centerContinuous"/>
    </xf>
    <xf numFmtId="0" fontId="9" fillId="0" borderId="0" xfId="0" applyFont="1" applyAlignment="1">
      <alignment horizontal="left" vertical="top" wrapText="1"/>
    </xf>
    <xf numFmtId="0" fontId="9" fillId="0" borderId="9" xfId="0" applyFont="1" applyBorder="1"/>
    <xf numFmtId="0" fontId="9" fillId="0" borderId="10" xfId="0" applyFont="1" applyBorder="1"/>
    <xf numFmtId="0" fontId="9" fillId="0" borderId="5" xfId="0" applyFont="1" applyBorder="1"/>
    <xf numFmtId="0" fontId="9" fillId="0" borderId="6" xfId="0" applyFont="1" applyBorder="1"/>
    <xf numFmtId="0" fontId="9" fillId="0" borderId="1" xfId="0" applyFont="1" applyBorder="1"/>
    <xf numFmtId="0" fontId="9" fillId="0" borderId="1" xfId="0" applyFont="1" applyBorder="1" applyAlignment="1">
      <alignment horizontal="centerContinuous"/>
    </xf>
    <xf numFmtId="0" fontId="9" fillId="0" borderId="7" xfId="0" applyFont="1" applyBorder="1" applyAlignment="1">
      <alignment horizontal="centerContinuous"/>
    </xf>
    <xf numFmtId="0" fontId="9" fillId="0" borderId="0" xfId="0" applyFont="1" applyAlignment="1">
      <alignment horizontal="left"/>
    </xf>
    <xf numFmtId="0" fontId="9" fillId="0" borderId="14" xfId="0" applyFont="1" applyBorder="1" applyAlignment="1" applyProtection="1">
      <alignment horizontal="centerContinuous"/>
    </xf>
    <xf numFmtId="0" fontId="19" fillId="0" borderId="22" xfId="0" applyFont="1" applyBorder="1" applyAlignment="1" applyProtection="1">
      <alignment horizontal="centerContinuous"/>
    </xf>
    <xf numFmtId="0" fontId="9" fillId="0" borderId="0" xfId="0" applyFont="1" applyAlignment="1" applyProtection="1">
      <alignment vertical="top" wrapText="1"/>
    </xf>
    <xf numFmtId="0" fontId="0" fillId="0" borderId="0" xfId="0" applyAlignment="1">
      <alignment vertical="top" wrapText="1"/>
    </xf>
    <xf numFmtId="0" fontId="9"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9" fillId="0" borderId="0" xfId="0" applyFont="1" applyAlignment="1" applyProtection="1">
      <alignment horizontal="left" wrapText="1"/>
    </xf>
    <xf numFmtId="0" fontId="0" fillId="0" borderId="0" xfId="0" applyAlignment="1">
      <alignment horizontal="left"/>
    </xf>
    <xf numFmtId="0" fontId="9" fillId="0" borderId="32" xfId="0" applyFont="1" applyBorder="1" applyAlignment="1" applyProtection="1">
      <alignment horizontal="centerContinuous"/>
    </xf>
    <xf numFmtId="0" fontId="9" fillId="0" borderId="19" xfId="0" applyFont="1" applyBorder="1" applyAlignment="1" applyProtection="1">
      <alignment horizontal="left"/>
    </xf>
    <xf numFmtId="0" fontId="9" fillId="0" borderId="19" xfId="0" applyFont="1" applyBorder="1" applyAlignment="1" applyProtection="1">
      <alignment horizontal="right"/>
    </xf>
    <xf numFmtId="0" fontId="9" fillId="0" borderId="32" xfId="0" applyFont="1" applyBorder="1" applyAlignment="1" applyProtection="1">
      <alignment horizontal="centerContinuous" wrapText="1"/>
    </xf>
    <xf numFmtId="0" fontId="9" fillId="0" borderId="5" xfId="0" applyFont="1" applyBorder="1" applyAlignment="1" applyProtection="1">
      <alignment horizontal="centerContinuous" wrapText="1"/>
    </xf>
    <xf numFmtId="0" fontId="9" fillId="0" borderId="19" xfId="0" applyFont="1" applyBorder="1" applyAlignment="1" applyProtection="1">
      <alignment horizontal="centerContinuous" wrapText="1"/>
    </xf>
    <xf numFmtId="0" fontId="9" fillId="0" borderId="38" xfId="0" applyFont="1" applyBorder="1" applyAlignment="1" applyProtection="1">
      <alignment horizontal="left"/>
    </xf>
    <xf numFmtId="0" fontId="9" fillId="0" borderId="38" xfId="0" applyFont="1" applyBorder="1" applyAlignment="1" applyProtection="1">
      <alignment horizontal="right"/>
    </xf>
    <xf numFmtId="0" fontId="9" fillId="0" borderId="7" xfId="0" applyFont="1" applyBorder="1" applyAlignment="1" applyProtection="1">
      <alignment horizontal="centerContinuous" wrapText="1"/>
    </xf>
    <xf numFmtId="0" fontId="9" fillId="0" borderId="0" xfId="0" applyFont="1" applyAlignment="1" applyProtection="1">
      <alignment horizontal="centerContinuous" wrapText="1"/>
    </xf>
    <xf numFmtId="0" fontId="9" fillId="0" borderId="2" xfId="0" applyFont="1" applyBorder="1" applyAlignment="1" applyProtection="1">
      <alignment horizontal="center"/>
    </xf>
    <xf numFmtId="0" fontId="9" fillId="0" borderId="12" xfId="0" applyFont="1" applyBorder="1" applyAlignment="1" applyProtection="1">
      <alignment horizontal="left"/>
    </xf>
    <xf numFmtId="0" fontId="9" fillId="0" borderId="3" xfId="0" applyFont="1" applyBorder="1" applyAlignment="1" applyProtection="1">
      <alignment horizontal="centerContinuous" wrapText="1"/>
    </xf>
    <xf numFmtId="0" fontId="9" fillId="0" borderId="25" xfId="0" applyFont="1" applyBorder="1" applyAlignment="1" applyProtection="1">
      <alignment horizontal="left"/>
    </xf>
    <xf numFmtId="0" fontId="9" fillId="0" borderId="26" xfId="0" applyFont="1" applyBorder="1" applyAlignment="1" applyProtection="1">
      <alignment horizontal="left"/>
    </xf>
    <xf numFmtId="0" fontId="19" fillId="0" borderId="22" xfId="0" applyFont="1" applyBorder="1" applyAlignment="1" applyProtection="1">
      <alignment horizontal="centerContinuous" wrapText="1"/>
    </xf>
    <xf numFmtId="0" fontId="9" fillId="0" borderId="10" xfId="0" applyFont="1" applyBorder="1" applyAlignment="1" applyProtection="1">
      <alignment horizontal="centerContinuous" wrapText="1"/>
    </xf>
    <xf numFmtId="0" fontId="9" fillId="0" borderId="11" xfId="0" applyFont="1" applyBorder="1" applyAlignment="1" applyProtection="1">
      <alignment horizontal="centerContinuous" wrapText="1"/>
    </xf>
    <xf numFmtId="0" fontId="9" fillId="0" borderId="15" xfId="0" applyFont="1" applyBorder="1" applyAlignment="1" applyProtection="1">
      <alignment horizontal="left"/>
    </xf>
    <xf numFmtId="0" fontId="9" fillId="0" borderId="17" xfId="0" applyFont="1" applyBorder="1" applyAlignment="1" applyProtection="1">
      <alignment horizontal="center"/>
    </xf>
    <xf numFmtId="0" fontId="9" fillId="0" borderId="25" xfId="0" applyFont="1" applyBorder="1" applyAlignment="1" applyProtection="1">
      <alignment horizontal="right"/>
    </xf>
    <xf numFmtId="0" fontId="9" fillId="0" borderId="0" xfId="0" applyFont="1" applyBorder="1" applyAlignment="1" applyProtection="1">
      <alignment horizontal="centerContinuous" wrapText="1"/>
    </xf>
    <xf numFmtId="0" fontId="13" fillId="0" borderId="15" xfId="0" applyFont="1" applyBorder="1" applyAlignment="1" applyProtection="1">
      <alignment horizontal="left"/>
    </xf>
    <xf numFmtId="0" fontId="13" fillId="0" borderId="25" xfId="0" applyFont="1" applyBorder="1" applyAlignment="1" applyProtection="1">
      <alignment horizontal="right"/>
    </xf>
    <xf numFmtId="0" fontId="13" fillId="0" borderId="0" xfId="0" applyFont="1" applyBorder="1" applyAlignment="1" applyProtection="1">
      <alignment horizontal="centerContinuous" wrapText="1"/>
    </xf>
    <xf numFmtId="0" fontId="13" fillId="0" borderId="5" xfId="0" applyFont="1" applyBorder="1" applyAlignment="1" applyProtection="1">
      <alignment horizontal="centerContinuous" wrapText="1"/>
    </xf>
    <xf numFmtId="0" fontId="13" fillId="0" borderId="38" xfId="0" applyFont="1" applyBorder="1" applyAlignment="1" applyProtection="1">
      <alignment horizontal="left"/>
    </xf>
    <xf numFmtId="0" fontId="13" fillId="0" borderId="35" xfId="0" applyFont="1" applyBorder="1" applyAlignment="1" applyProtection="1">
      <alignment horizontal="left"/>
    </xf>
    <xf numFmtId="0" fontId="13" fillId="0" borderId="36" xfId="0" applyFont="1" applyBorder="1" applyAlignment="1" applyProtection="1">
      <alignment horizontal="right"/>
    </xf>
    <xf numFmtId="0" fontId="13" fillId="0" borderId="1" xfId="0" applyFont="1" applyBorder="1" applyAlignment="1" applyProtection="1">
      <alignment horizontal="centerContinuous" wrapText="1"/>
    </xf>
    <xf numFmtId="0" fontId="13" fillId="0" borderId="7" xfId="0" applyFont="1" applyBorder="1" applyAlignment="1" applyProtection="1">
      <alignment horizontal="centerContinuous" wrapText="1"/>
    </xf>
    <xf numFmtId="0" fontId="48"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49"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48" fillId="0" borderId="0" xfId="0" applyFont="1" applyProtection="1"/>
    <xf numFmtId="0" fontId="13" fillId="0" borderId="0" xfId="0" applyFont="1" applyBorder="1" applyAlignment="1" applyProtection="1">
      <alignment horizontal="centerContinuous"/>
    </xf>
    <xf numFmtId="37" fontId="13" fillId="0" borderId="0" xfId="0" applyNumberFormat="1" applyFont="1" applyBorder="1" applyProtection="1"/>
    <xf numFmtId="5" fontId="13"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5"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21" fillId="0" borderId="0" xfId="0" applyFont="1" applyAlignment="1" applyProtection="1">
      <alignment horizontal="left" vertical="justify" wrapText="1"/>
    </xf>
    <xf numFmtId="164" fontId="13" fillId="0" borderId="1" xfId="0" applyNumberFormat="1" applyFont="1" applyBorder="1" applyAlignment="1" applyProtection="1">
      <alignment horizontal="center"/>
    </xf>
    <xf numFmtId="0" fontId="13" fillId="0" borderId="0" xfId="0" applyFont="1" applyAlignment="1">
      <alignment horizontal="right"/>
    </xf>
    <xf numFmtId="0" fontId="13" fillId="0" borderId="3" xfId="0" applyFont="1" applyBorder="1"/>
    <xf numFmtId="0" fontId="14" fillId="0" borderId="4" xfId="0" applyFont="1" applyBorder="1" applyAlignment="1">
      <alignment horizontal="centerContinuous"/>
    </xf>
    <xf numFmtId="0" fontId="14" fillId="0" borderId="0" xfId="0" applyFont="1" applyAlignment="1">
      <alignment horizontal="centerContinuous"/>
    </xf>
    <xf numFmtId="0" fontId="13" fillId="0" borderId="5" xfId="0" applyFont="1" applyBorder="1"/>
    <xf numFmtId="0" fontId="13" fillId="0" borderId="4" xfId="0" applyFont="1" applyBorder="1" applyAlignment="1">
      <alignment horizontal="center"/>
    </xf>
    <xf numFmtId="0" fontId="13" fillId="0" borderId="11" xfId="0" applyFont="1" applyBorder="1"/>
    <xf numFmtId="0" fontId="13" fillId="0" borderId="15" xfId="0" applyFont="1" applyBorder="1"/>
    <xf numFmtId="0" fontId="13" fillId="0" borderId="19" xfId="0" applyFont="1" applyBorder="1" applyAlignment="1">
      <alignment horizontal="centerContinuous"/>
    </xf>
    <xf numFmtId="0" fontId="13" fillId="0" borderId="18" xfId="0" applyFont="1" applyBorder="1"/>
    <xf numFmtId="0" fontId="13" fillId="0" borderId="27" xfId="0" applyFont="1" applyBorder="1"/>
    <xf numFmtId="0" fontId="13" fillId="0" borderId="28" xfId="0" applyFont="1" applyBorder="1" applyAlignment="1">
      <alignment horizontal="center"/>
    </xf>
    <xf numFmtId="0" fontId="13" fillId="0" borderId="29" xfId="0" applyFont="1" applyBorder="1" applyAlignment="1">
      <alignment horizontal="center"/>
    </xf>
    <xf numFmtId="0" fontId="13" fillId="0" borderId="18" xfId="0" applyFont="1" applyBorder="1" applyAlignment="1">
      <alignment horizontal="center"/>
    </xf>
    <xf numFmtId="0" fontId="13" fillId="0" borderId="25" xfId="0" applyFont="1" applyBorder="1" applyAlignment="1">
      <alignment horizontal="center"/>
    </xf>
    <xf numFmtId="0" fontId="13" fillId="0" borderId="0" xfId="0" applyFont="1" applyAlignment="1">
      <alignment horizontal="center"/>
    </xf>
    <xf numFmtId="0" fontId="13" fillId="0" borderId="16" xfId="0" applyFont="1" applyBorder="1" applyAlignment="1">
      <alignment horizontal="center"/>
    </xf>
    <xf numFmtId="0" fontId="13" fillId="0" borderId="15" xfId="0" applyFont="1" applyBorder="1" applyAlignment="1">
      <alignment horizontal="center"/>
    </xf>
    <xf numFmtId="0" fontId="13" fillId="0" borderId="5" xfId="0" applyFont="1" applyBorder="1" applyAlignment="1">
      <alignment horizontal="center"/>
    </xf>
    <xf numFmtId="0" fontId="13" fillId="0" borderId="30" xfId="0" applyFont="1" applyBorder="1" applyAlignment="1">
      <alignment horizontal="center"/>
    </xf>
    <xf numFmtId="0" fontId="13" fillId="0" borderId="31" xfId="0" applyFont="1" applyBorder="1"/>
    <xf numFmtId="0" fontId="13" fillId="0" borderId="32" xfId="0" applyFont="1" applyBorder="1"/>
    <xf numFmtId="0" fontId="13" fillId="0" borderId="34" xfId="0" applyFont="1" applyBorder="1" applyAlignment="1">
      <alignment horizontal="center"/>
    </xf>
    <xf numFmtId="0" fontId="13" fillId="0" borderId="9" xfId="0" applyFont="1" applyBorder="1" applyAlignment="1">
      <alignment horizontal="center"/>
    </xf>
    <xf numFmtId="0" fontId="13" fillId="0" borderId="22" xfId="0" applyFont="1" applyBorder="1" applyAlignment="1">
      <alignment horizontal="center"/>
    </xf>
    <xf numFmtId="0" fontId="13" fillId="0" borderId="7" xfId="0" applyFont="1" applyBorder="1"/>
    <xf numFmtId="0" fontId="14" fillId="0" borderId="0" xfId="0" applyFont="1"/>
    <xf numFmtId="0" fontId="14" fillId="0" borderId="0" xfId="0" applyFont="1" applyAlignment="1">
      <alignment horizontal="right"/>
    </xf>
    <xf numFmtId="0" fontId="19"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9" fillId="0" borderId="0" xfId="0" applyFont="1" applyBorder="1" applyAlignment="1">
      <alignment horizontal="left" vertical="top" wrapText="1"/>
    </xf>
    <xf numFmtId="0" fontId="0" fillId="0" borderId="0" xfId="0" applyAlignment="1">
      <alignment horizontal="left" vertical="justify"/>
    </xf>
    <xf numFmtId="0" fontId="21"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22" fillId="0" borderId="10" xfId="0" applyFont="1" applyBorder="1" applyAlignment="1" applyProtection="1">
      <alignment horizontal="centerContinuous"/>
    </xf>
    <xf numFmtId="0" fontId="9" fillId="0" borderId="0" xfId="0" applyFont="1" applyBorder="1" applyProtection="1"/>
    <xf numFmtId="0" fontId="9" fillId="0" borderId="0" xfId="0" applyFont="1" applyBorder="1" applyAlignment="1" applyProtection="1">
      <alignment horizontal="left"/>
    </xf>
    <xf numFmtId="37" fontId="9" fillId="0" borderId="0" xfId="0" applyNumberFormat="1" applyFont="1" applyBorder="1" applyProtection="1"/>
    <xf numFmtId="0" fontId="9" fillId="0" borderId="10" xfId="0" applyFont="1" applyBorder="1" applyAlignment="1" applyProtection="1"/>
    <xf numFmtId="0" fontId="13" fillId="0" borderId="55" xfId="0" applyFont="1" applyBorder="1"/>
    <xf numFmtId="0" fontId="13" fillId="0" borderId="13" xfId="0" applyFont="1" applyBorder="1"/>
    <xf numFmtId="0" fontId="13" fillId="0" borderId="41" xfId="0" applyFont="1" applyBorder="1" applyAlignment="1">
      <alignment horizontal="centerContinuous"/>
    </xf>
    <xf numFmtId="0" fontId="13" fillId="0" borderId="42" xfId="0" applyFont="1" applyBorder="1" applyAlignment="1">
      <alignment horizontal="centerContinuous"/>
    </xf>
    <xf numFmtId="0" fontId="13" fillId="0" borderId="39" xfId="0" applyFont="1" applyBorder="1" applyAlignment="1">
      <alignment horizontal="centerContinuous"/>
    </xf>
    <xf numFmtId="0" fontId="13" fillId="0" borderId="30" xfId="0" applyFont="1" applyBorder="1"/>
    <xf numFmtId="0" fontId="13" fillId="0" borderId="33" xfId="0" applyFont="1" applyBorder="1"/>
    <xf numFmtId="0" fontId="13" fillId="0" borderId="28" xfId="0" applyFont="1" applyBorder="1"/>
    <xf numFmtId="0" fontId="13" fillId="0" borderId="31" xfId="0" applyFont="1" applyBorder="1" applyAlignment="1">
      <alignment horizontal="center"/>
    </xf>
    <xf numFmtId="0" fontId="13" fillId="0" borderId="55" xfId="0" applyFont="1" applyBorder="1" applyAlignment="1">
      <alignment horizontal="center"/>
    </xf>
    <xf numFmtId="0" fontId="13" fillId="0" borderId="32" xfId="0" applyFont="1" applyBorder="1" applyAlignment="1">
      <alignment horizontal="center"/>
    </xf>
    <xf numFmtId="0" fontId="13" fillId="0" borderId="34" xfId="0" applyFont="1" applyBorder="1"/>
    <xf numFmtId="0" fontId="13" fillId="0" borderId="0" xfId="0" applyFont="1" applyBorder="1" applyAlignment="1">
      <alignment horizontal="center"/>
    </xf>
    <xf numFmtId="0" fontId="13" fillId="0" borderId="19" xfId="0" applyFont="1" applyBorder="1" applyAlignment="1">
      <alignment horizontal="center"/>
    </xf>
    <xf numFmtId="0" fontId="13" fillId="0" borderId="25" xfId="0" applyFont="1" applyBorder="1" applyAlignment="1">
      <alignment horizontal="centerContinuous"/>
    </xf>
    <xf numFmtId="0" fontId="13" fillId="0" borderId="20" xfId="0" applyFont="1" applyBorder="1"/>
    <xf numFmtId="0" fontId="13" fillId="0" borderId="21" xfId="0" applyFont="1" applyBorder="1" applyAlignment="1">
      <alignment horizontal="centerContinuous"/>
    </xf>
    <xf numFmtId="0" fontId="13" fillId="0" borderId="26" xfId="0" applyFont="1" applyBorder="1" applyAlignment="1">
      <alignment horizontal="centerContinuous"/>
    </xf>
    <xf numFmtId="0" fontId="13" fillId="0" borderId="10" xfId="0" applyFont="1" applyBorder="1" applyAlignment="1">
      <alignment horizontal="center"/>
    </xf>
    <xf numFmtId="0" fontId="13" fillId="0" borderId="17" xfId="0" applyFont="1" applyBorder="1" applyAlignment="1">
      <alignment horizontal="center"/>
    </xf>
    <xf numFmtId="0" fontId="13" fillId="0" borderId="21" xfId="0" applyFont="1" applyBorder="1" applyAlignment="1">
      <alignment horizontal="center"/>
    </xf>
    <xf numFmtId="0" fontId="13" fillId="0" borderId="22" xfId="0" applyFont="1" applyBorder="1"/>
    <xf numFmtId="0" fontId="13" fillId="0" borderId="38" xfId="0" applyFont="1" applyBorder="1"/>
    <xf numFmtId="0" fontId="13" fillId="0" borderId="1" xfId="0" applyFont="1" applyBorder="1" applyAlignment="1">
      <alignment horizontal="center"/>
    </xf>
    <xf numFmtId="0" fontId="13" fillId="0" borderId="37" xfId="0" applyFont="1" applyBorder="1"/>
    <xf numFmtId="0" fontId="13" fillId="0" borderId="0" xfId="0" applyFont="1" applyBorder="1" applyAlignment="1">
      <alignment horizontal="centerContinuous"/>
    </xf>
    <xf numFmtId="0" fontId="13" fillId="0" borderId="4" xfId="0" applyFont="1" applyBorder="1" applyAlignment="1">
      <alignment horizontal="centerContinuous"/>
    </xf>
    <xf numFmtId="0" fontId="13" fillId="0" borderId="27" xfId="0" applyFont="1" applyBorder="1" applyAlignment="1">
      <alignment horizontal="center"/>
    </xf>
    <xf numFmtId="0" fontId="13" fillId="0" borderId="26" xfId="0" applyFont="1" applyBorder="1" applyAlignment="1">
      <alignment horizontal="center"/>
    </xf>
    <xf numFmtId="0" fontId="13" fillId="0" borderId="23" xfId="0" applyFont="1" applyBorder="1"/>
    <xf numFmtId="0" fontId="13" fillId="0" borderId="35" xfId="0" applyFont="1" applyBorder="1"/>
    <xf numFmtId="37" fontId="13" fillId="0" borderId="38" xfId="0" applyNumberFormat="1" applyFont="1" applyBorder="1" applyProtection="1"/>
    <xf numFmtId="0" fontId="13" fillId="0" borderId="41" xfId="0" applyFont="1" applyBorder="1"/>
    <xf numFmtId="0" fontId="13" fillId="0" borderId="29" xfId="0" applyFont="1" applyBorder="1"/>
    <xf numFmtId="0" fontId="13" fillId="0" borderId="44" xfId="0" applyFont="1" applyBorder="1" applyAlignment="1">
      <alignment horizontal="centerContinuous"/>
    </xf>
    <xf numFmtId="0" fontId="13" fillId="0" borderId="33" xfId="0" applyFont="1" applyBorder="1" applyAlignment="1">
      <alignment horizontal="center"/>
    </xf>
    <xf numFmtId="0" fontId="13" fillId="0" borderId="20" xfId="0" applyFont="1" applyBorder="1" applyAlignment="1">
      <alignment horizontal="center"/>
    </xf>
    <xf numFmtId="0" fontId="13" fillId="0" borderId="11" xfId="0" applyFont="1" applyBorder="1" applyAlignment="1">
      <alignment horizontal="center"/>
    </xf>
    <xf numFmtId="0" fontId="13" fillId="0" borderId="8" xfId="0" applyFont="1" applyBorder="1" applyAlignment="1">
      <alignment horizontal="centerContinuous"/>
    </xf>
    <xf numFmtId="0" fontId="13" fillId="0" borderId="2" xfId="0" applyFont="1" applyBorder="1" applyAlignment="1">
      <alignment horizontal="centerContinuous"/>
    </xf>
    <xf numFmtId="0" fontId="13" fillId="0" borderId="3" xfId="0" applyFont="1" applyBorder="1" applyAlignment="1">
      <alignment horizontal="centerContinuous"/>
    </xf>
    <xf numFmtId="0" fontId="13" fillId="19" borderId="32" xfId="0" applyFont="1" applyFill="1" applyBorder="1"/>
    <xf numFmtId="0" fontId="13" fillId="19" borderId="31" xfId="0" applyFont="1" applyFill="1" applyBorder="1"/>
    <xf numFmtId="0" fontId="13" fillId="19" borderId="29" xfId="0" applyFont="1" applyFill="1" applyBorder="1"/>
    <xf numFmtId="0" fontId="13" fillId="19" borderId="30" xfId="0" applyFont="1" applyFill="1" applyBorder="1"/>
    <xf numFmtId="0" fontId="13" fillId="19" borderId="27" xfId="0" applyFont="1" applyFill="1" applyBorder="1"/>
    <xf numFmtId="37" fontId="13" fillId="19" borderId="21" xfId="0" applyNumberFormat="1" applyFont="1" applyFill="1" applyBorder="1" applyProtection="1"/>
    <xf numFmtId="37" fontId="13" fillId="19" borderId="10" xfId="0" applyNumberFormat="1" applyFont="1" applyFill="1" applyBorder="1" applyProtection="1"/>
    <xf numFmtId="37" fontId="13" fillId="19" borderId="11" xfId="0" applyNumberFormat="1" applyFont="1" applyFill="1" applyBorder="1" applyProtection="1"/>
    <xf numFmtId="37" fontId="13" fillId="19" borderId="9" xfId="0" applyNumberFormat="1" applyFont="1" applyFill="1" applyBorder="1" applyProtection="1"/>
    <xf numFmtId="0" fontId="13" fillId="19" borderId="10" xfId="0" applyFont="1" applyFill="1" applyBorder="1"/>
    <xf numFmtId="37" fontId="13" fillId="19" borderId="26" xfId="0" applyNumberFormat="1" applyFont="1" applyFill="1" applyBorder="1" applyProtection="1"/>
    <xf numFmtId="37" fontId="13" fillId="19" borderId="44" xfId="0" applyNumberFormat="1" applyFont="1" applyFill="1" applyBorder="1" applyProtection="1"/>
    <xf numFmtId="37" fontId="13" fillId="19" borderId="42" xfId="0" applyNumberFormat="1" applyFont="1" applyFill="1" applyBorder="1" applyProtection="1"/>
    <xf numFmtId="37" fontId="13" fillId="19" borderId="39" xfId="0" applyNumberFormat="1" applyFont="1" applyFill="1" applyBorder="1" applyProtection="1"/>
    <xf numFmtId="37" fontId="13" fillId="19" borderId="41" xfId="0" applyNumberFormat="1" applyFont="1" applyFill="1" applyBorder="1" applyProtection="1"/>
    <xf numFmtId="0" fontId="13" fillId="19" borderId="42" xfId="0" applyFont="1" applyFill="1" applyBorder="1" applyProtection="1"/>
    <xf numFmtId="37" fontId="13" fillId="19" borderId="45" xfId="0" applyNumberFormat="1" applyFont="1" applyFill="1" applyBorder="1" applyProtection="1"/>
    <xf numFmtId="37" fontId="13" fillId="19" borderId="32" xfId="0" applyNumberFormat="1" applyFont="1" applyFill="1" applyBorder="1" applyProtection="1"/>
    <xf numFmtId="37" fontId="13" fillId="19" borderId="31" xfId="0" applyNumberFormat="1" applyFont="1" applyFill="1" applyBorder="1" applyProtection="1"/>
    <xf numFmtId="37" fontId="13" fillId="19" borderId="29" xfId="0" applyNumberFormat="1" applyFont="1" applyFill="1" applyBorder="1" applyProtection="1"/>
    <xf numFmtId="37" fontId="13" fillId="19" borderId="30" xfId="0" applyNumberFormat="1" applyFont="1" applyFill="1" applyBorder="1" applyProtection="1"/>
    <xf numFmtId="0" fontId="13" fillId="19" borderId="31" xfId="0" applyFont="1" applyFill="1" applyBorder="1" applyProtection="1"/>
    <xf numFmtId="37" fontId="13" fillId="19" borderId="27" xfId="0" applyNumberFormat="1" applyFont="1" applyFill="1" applyBorder="1" applyProtection="1"/>
    <xf numFmtId="0" fontId="13" fillId="19" borderId="10" xfId="0" applyFont="1" applyFill="1" applyBorder="1" applyProtection="1"/>
    <xf numFmtId="0" fontId="13" fillId="0" borderId="0" xfId="0" applyFont="1" applyAlignment="1"/>
    <xf numFmtId="0" fontId="25" fillId="0" borderId="4" xfId="0" applyFont="1" applyBorder="1"/>
    <xf numFmtId="0" fontId="25" fillId="0" borderId="5" xfId="0" applyFont="1" applyBorder="1"/>
    <xf numFmtId="0" fontId="13" fillId="0" borderId="15" xfId="0" applyFont="1" applyBorder="1" applyAlignment="1">
      <alignment horizontal="centerContinuous"/>
    </xf>
    <xf numFmtId="0" fontId="13" fillId="11" borderId="45" xfId="0" applyFont="1" applyFill="1" applyBorder="1"/>
    <xf numFmtId="0" fontId="13" fillId="11" borderId="27" xfId="0" applyFont="1" applyFill="1" applyBorder="1"/>
    <xf numFmtId="0" fontId="13" fillId="11" borderId="21" xfId="0" applyFont="1" applyFill="1" applyBorder="1"/>
    <xf numFmtId="0" fontId="13" fillId="11" borderId="11" xfId="0" applyFont="1" applyFill="1" applyBorder="1"/>
    <xf numFmtId="0" fontId="13" fillId="11" borderId="26" xfId="0" applyFont="1" applyFill="1" applyBorder="1"/>
    <xf numFmtId="0" fontId="27" fillId="0" borderId="4" xfId="0" applyFont="1" applyBorder="1"/>
    <xf numFmtId="0" fontId="27" fillId="0" borderId="0" xfId="0" applyFont="1"/>
    <xf numFmtId="0" fontId="27" fillId="0" borderId="5" xfId="0" applyFont="1" applyBorder="1"/>
    <xf numFmtId="0" fontId="27" fillId="0" borderId="6" xfId="0" applyFont="1" applyBorder="1"/>
    <xf numFmtId="0" fontId="27" fillId="0" borderId="1" xfId="0" applyFont="1" applyBorder="1"/>
    <xf numFmtId="0" fontId="27" fillId="0" borderId="7" xfId="0" applyFont="1" applyBorder="1"/>
    <xf numFmtId="0" fontId="27" fillId="0" borderId="0" xfId="0" applyFont="1" applyAlignment="1">
      <alignment horizontal="centerContinuous"/>
    </xf>
    <xf numFmtId="0" fontId="13" fillId="0" borderId="6" xfId="0" applyFont="1" applyBorder="1" applyAlignment="1">
      <alignment horizontal="center"/>
    </xf>
    <xf numFmtId="0" fontId="13" fillId="0" borderId="37" xfId="0" applyFont="1" applyBorder="1" applyAlignment="1">
      <alignment horizontal="center"/>
    </xf>
    <xf numFmtId="0" fontId="13" fillId="0" borderId="8" xfId="0" applyFont="1" applyBorder="1" applyAlignment="1">
      <alignment horizontal="left"/>
    </xf>
    <xf numFmtId="0" fontId="13" fillId="0" borderId="66" xfId="0" applyFont="1" applyBorder="1" applyAlignment="1">
      <alignment horizontal="center"/>
    </xf>
    <xf numFmtId="0" fontId="13" fillId="0" borderId="3" xfId="0" applyFont="1" applyBorder="1" applyAlignment="1">
      <alignment horizontal="center"/>
    </xf>
    <xf numFmtId="164" fontId="13" fillId="0" borderId="23" xfId="0" applyNumberFormat="1" applyFont="1" applyBorder="1" applyAlignment="1" applyProtection="1">
      <alignment horizontal="center"/>
    </xf>
    <xf numFmtId="0" fontId="14" fillId="0" borderId="6" xfId="0" applyFont="1" applyBorder="1" applyAlignment="1">
      <alignment horizontal="centerContinuous"/>
    </xf>
    <xf numFmtId="0" fontId="14" fillId="0" borderId="1" xfId="0" applyFont="1" applyBorder="1" applyAlignment="1">
      <alignment horizontal="centerContinuous"/>
    </xf>
    <xf numFmtId="0" fontId="13" fillId="0" borderId="60" xfId="0" applyFont="1" applyBorder="1" applyAlignment="1">
      <alignment horizontal="centerContinuous"/>
    </xf>
    <xf numFmtId="0" fontId="13" fillId="0" borderId="56" xfId="0" applyFont="1" applyBorder="1" applyAlignment="1">
      <alignment horizontal="center"/>
    </xf>
    <xf numFmtId="0" fontId="13" fillId="0" borderId="7" xfId="0" applyFont="1" applyBorder="1" applyAlignment="1">
      <alignment horizontal="center"/>
    </xf>
    <xf numFmtId="0" fontId="13" fillId="0" borderId="6" xfId="0" applyFont="1" applyBorder="1" applyAlignment="1">
      <alignment horizontal="centerContinuous"/>
    </xf>
    <xf numFmtId="0" fontId="26" fillId="0" borderId="5" xfId="0" applyFont="1" applyBorder="1" applyAlignment="1">
      <alignment horizontal="center"/>
    </xf>
    <xf numFmtId="0" fontId="26" fillId="0" borderId="0" xfId="0" applyFont="1" applyAlignment="1">
      <alignment horizontal="center"/>
    </xf>
    <xf numFmtId="0" fontId="13" fillId="0" borderId="55" xfId="0" applyFont="1" applyBorder="1" applyAlignment="1">
      <alignment horizontal="right"/>
    </xf>
    <xf numFmtId="0" fontId="13" fillId="0" borderId="56" xfId="0" applyFont="1" applyBorder="1"/>
    <xf numFmtId="0" fontId="14" fillId="0" borderId="61" xfId="0" applyFont="1" applyBorder="1" applyAlignment="1">
      <alignment horizontal="centerContinuous"/>
    </xf>
    <xf numFmtId="0" fontId="14" fillId="0" borderId="59" xfId="0" applyFont="1" applyBorder="1" applyAlignment="1">
      <alignment horizontal="centerContinuous"/>
    </xf>
    <xf numFmtId="0" fontId="13" fillId="0" borderId="59" xfId="0" applyFont="1" applyBorder="1" applyAlignment="1">
      <alignment horizontal="centerContinuous"/>
    </xf>
    <xf numFmtId="0" fontId="22" fillId="0" borderId="0" xfId="0" applyFont="1" applyAlignment="1" applyProtection="1"/>
    <xf numFmtId="0" fontId="21" fillId="0" borderId="10" xfId="0" applyFont="1" applyBorder="1" applyAlignment="1" applyProtection="1"/>
    <xf numFmtId="0" fontId="7" fillId="0" borderId="0" xfId="0" applyFont="1" applyAlignment="1" applyProtection="1">
      <protection locked="0"/>
    </xf>
    <xf numFmtId="49" fontId="14" fillId="0" borderId="0" xfId="0" applyNumberFormat="1" applyFont="1" applyAlignment="1" applyProtection="1">
      <alignment horizontal="center"/>
    </xf>
    <xf numFmtId="49" fontId="7" fillId="0" borderId="46" xfId="0" applyNumberFormat="1" applyFont="1" applyBorder="1" applyProtection="1">
      <protection locked="0"/>
    </xf>
    <xf numFmtId="49" fontId="13" fillId="0" borderId="22" xfId="0" applyNumberFormat="1" applyFont="1" applyBorder="1" applyAlignment="1">
      <alignment horizontal="center"/>
    </xf>
    <xf numFmtId="49" fontId="13" fillId="0" borderId="22" xfId="0" applyNumberFormat="1" applyFont="1" applyBorder="1"/>
    <xf numFmtId="49" fontId="13" fillId="0" borderId="22" xfId="0" applyNumberFormat="1" applyFont="1" applyBorder="1" applyAlignment="1" applyProtection="1">
      <alignment horizontal="centerContinuous"/>
    </xf>
    <xf numFmtId="49" fontId="13" fillId="0" borderId="0" xfId="0" applyNumberFormat="1" applyFont="1" applyAlignment="1">
      <alignment horizontal="right"/>
    </xf>
    <xf numFmtId="49" fontId="13" fillId="0" borderId="0" xfId="0" applyNumberFormat="1" applyFont="1" applyAlignment="1">
      <alignment horizontal="left"/>
    </xf>
    <xf numFmtId="49" fontId="13" fillId="0" borderId="22" xfId="0" applyNumberFormat="1" applyFont="1" applyBorder="1" applyAlignment="1" applyProtection="1">
      <alignment horizontal="center"/>
    </xf>
    <xf numFmtId="49" fontId="13" fillId="0" borderId="21" xfId="0" applyNumberFormat="1" applyFont="1" applyBorder="1" applyAlignment="1" applyProtection="1">
      <alignment horizontal="center"/>
    </xf>
    <xf numFmtId="49" fontId="13" fillId="0" borderId="1" xfId="0" applyNumberFormat="1" applyFont="1" applyBorder="1"/>
    <xf numFmtId="49" fontId="13" fillId="0" borderId="21" xfId="0" applyNumberFormat="1" applyFont="1" applyBorder="1"/>
    <xf numFmtId="49" fontId="13" fillId="0" borderId="21" xfId="0" applyNumberFormat="1" applyFont="1" applyBorder="1" applyAlignment="1">
      <alignment horizontal="center"/>
    </xf>
    <xf numFmtId="164" fontId="13" fillId="0" borderId="26" xfId="0" applyNumberFormat="1" applyFont="1" applyBorder="1" applyAlignment="1" applyProtection="1">
      <alignment horizontal="centerContinuous"/>
    </xf>
    <xf numFmtId="164" fontId="13" fillId="0" borderId="10" xfId="0" applyNumberFormat="1" applyFont="1" applyBorder="1" applyAlignment="1" applyProtection="1">
      <alignment horizontal="left"/>
    </xf>
    <xf numFmtId="164" fontId="0" fillId="0" borderId="17" xfId="0" applyNumberForma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9" fillId="0" borderId="11" xfId="0" applyNumberFormat="1" applyFont="1" applyBorder="1" applyProtection="1"/>
    <xf numFmtId="0" fontId="0" fillId="0" borderId="37" xfId="0" applyBorder="1" applyAlignment="1" applyProtection="1">
      <alignment horizontal="center"/>
    </xf>
    <xf numFmtId="49" fontId="13" fillId="0" borderId="37" xfId="0" applyNumberFormat="1" applyFont="1" applyBorder="1" applyAlignment="1">
      <alignment horizontal="center"/>
    </xf>
    <xf numFmtId="5" fontId="9" fillId="0" borderId="20" xfId="0" applyNumberFormat="1" applyFont="1" applyBorder="1" applyAlignment="1" applyProtection="1">
      <protection locked="0"/>
    </xf>
    <xf numFmtId="5" fontId="9" fillId="0" borderId="26" xfId="0" applyNumberFormat="1" applyFont="1" applyBorder="1" applyAlignment="1" applyProtection="1">
      <protection locked="0"/>
    </xf>
    <xf numFmtId="37" fontId="9" fillId="9" borderId="16" xfId="0" applyNumberFormat="1" applyFont="1" applyFill="1" applyBorder="1" applyAlignment="1" applyProtection="1"/>
    <xf numFmtId="37" fontId="9" fillId="0" borderId="20" xfId="0" applyNumberFormat="1" applyFont="1" applyBorder="1" applyAlignment="1" applyProtection="1">
      <protection locked="0"/>
    </xf>
    <xf numFmtId="37" fontId="9" fillId="9" borderId="0" xfId="0" applyNumberFormat="1" applyFont="1" applyFill="1" applyAlignment="1" applyProtection="1"/>
    <xf numFmtId="37" fontId="9" fillId="9" borderId="25" xfId="0" applyNumberFormat="1" applyFont="1" applyFill="1" applyBorder="1" applyAlignment="1" applyProtection="1"/>
    <xf numFmtId="37" fontId="9" fillId="9" borderId="22" xfId="0" applyNumberFormat="1" applyFont="1" applyFill="1" applyBorder="1" applyAlignment="1" applyProtection="1"/>
    <xf numFmtId="37" fontId="9" fillId="9" borderId="10" xfId="0" applyNumberFormat="1" applyFont="1" applyFill="1" applyBorder="1" applyAlignment="1" applyProtection="1"/>
    <xf numFmtId="37" fontId="9" fillId="9" borderId="26" xfId="0" applyNumberFormat="1" applyFont="1" applyFill="1" applyBorder="1" applyAlignment="1" applyProtection="1"/>
    <xf numFmtId="37" fontId="9" fillId="0" borderId="22" xfId="0" applyNumberFormat="1" applyFont="1" applyBorder="1" applyAlignment="1" applyProtection="1">
      <protection locked="0"/>
    </xf>
    <xf numFmtId="0" fontId="0" fillId="0" borderId="46" xfId="0" applyBorder="1" applyAlignment="1"/>
    <xf numFmtId="37" fontId="9" fillId="0" borderId="26" xfId="0" applyNumberFormat="1" applyFont="1" applyBorder="1" applyAlignment="1" applyProtection="1">
      <protection locked="0"/>
    </xf>
    <xf numFmtId="0" fontId="0" fillId="0" borderId="45" xfId="0" applyBorder="1"/>
    <xf numFmtId="0" fontId="9" fillId="0" borderId="73" xfId="0" applyFont="1" applyBorder="1" applyAlignment="1" applyProtection="1">
      <alignment horizontal="centerContinuous"/>
    </xf>
    <xf numFmtId="0" fontId="9" fillId="0" borderId="19" xfId="0" applyFont="1" applyBorder="1" applyAlignment="1" applyProtection="1"/>
    <xf numFmtId="0" fontId="9" fillId="0" borderId="21" xfId="0" applyFont="1" applyBorder="1" applyAlignment="1" applyProtection="1"/>
    <xf numFmtId="0" fontId="9" fillId="0" borderId="0" xfId="0" applyFont="1" applyAlignment="1" applyProtection="1"/>
    <xf numFmtId="5" fontId="9" fillId="0" borderId="17" xfId="0" applyNumberFormat="1" applyFont="1" applyBorder="1" applyAlignment="1" applyProtection="1">
      <protection locked="0"/>
    </xf>
    <xf numFmtId="5" fontId="9" fillId="0" borderId="11" xfId="0" applyNumberFormat="1" applyFont="1" applyBorder="1" applyAlignment="1" applyProtection="1">
      <protection locked="0"/>
    </xf>
    <xf numFmtId="37" fontId="9" fillId="0" borderId="22" xfId="0" applyNumberFormat="1" applyFont="1" applyBorder="1" applyProtection="1">
      <protection locked="0"/>
    </xf>
    <xf numFmtId="37" fontId="9" fillId="9" borderId="22" xfId="0" applyNumberFormat="1" applyFont="1" applyFill="1" applyBorder="1" applyProtection="1"/>
    <xf numFmtId="37" fontId="9" fillId="9" borderId="5" xfId="0" applyNumberFormat="1" applyFont="1" applyFill="1" applyBorder="1" applyProtection="1"/>
    <xf numFmtId="37" fontId="9" fillId="9" borderId="11" xfId="0" applyNumberFormat="1" applyFont="1" applyFill="1" applyBorder="1" applyProtection="1"/>
    <xf numFmtId="37" fontId="9" fillId="0" borderId="15" xfId="0" applyNumberFormat="1" applyFont="1" applyBorder="1" applyAlignment="1" applyProtection="1"/>
    <xf numFmtId="37" fontId="9" fillId="0" borderId="17" xfId="0" applyNumberFormat="1" applyFont="1" applyBorder="1" applyAlignment="1" applyProtection="1">
      <protection locked="0"/>
    </xf>
    <xf numFmtId="0" fontId="9" fillId="0" borderId="9" xfId="0" applyFont="1" applyBorder="1" applyAlignment="1" applyProtection="1">
      <protection locked="0"/>
    </xf>
    <xf numFmtId="37" fontId="9" fillId="0" borderId="9" xfId="0" applyNumberFormat="1" applyFont="1" applyBorder="1" applyAlignment="1" applyProtection="1">
      <protection locked="0"/>
    </xf>
    <xf numFmtId="37" fontId="9" fillId="0" borderId="15" xfId="0" applyNumberFormat="1" applyFont="1" applyBorder="1" applyAlignment="1" applyProtection="1">
      <alignment horizontal="right"/>
    </xf>
    <xf numFmtId="37" fontId="9" fillId="0" borderId="17" xfId="0" applyNumberFormat="1" applyFont="1" applyBorder="1" applyAlignment="1" applyProtection="1"/>
    <xf numFmtId="5" fontId="9"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Alignment="1" applyProtection="1">
      <alignment horizontal="centerContinuous"/>
    </xf>
    <xf numFmtId="39" fontId="0" fillId="0" borderId="5" xfId="0" applyNumberFormat="1" applyBorder="1" applyAlignment="1" applyProtection="1">
      <alignment horizontal="center"/>
    </xf>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Alignment="1" applyProtection="1">
      <alignment horizontal="centerContinuous"/>
    </xf>
    <xf numFmtId="40" fontId="0" fillId="0" borderId="0" xfId="0" applyNumberFormat="1" applyAlignment="1" applyProtection="1">
      <alignment horizontal="center"/>
    </xf>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13" fillId="0" borderId="0" xfId="0" applyNumberFormat="1" applyFont="1"/>
    <xf numFmtId="49" fontId="13" fillId="0" borderId="22" xfId="0" applyNumberFormat="1" applyFont="1" applyBorder="1" applyAlignment="1" applyProtection="1">
      <alignment horizontal="centerContinuous" wrapText="1"/>
    </xf>
    <xf numFmtId="49" fontId="25" fillId="0" borderId="22" xfId="0" applyNumberFormat="1" applyFont="1" applyBorder="1" applyProtection="1"/>
    <xf numFmtId="49" fontId="13" fillId="0" borderId="22" xfId="0" applyNumberFormat="1" applyFont="1" applyBorder="1" applyProtection="1"/>
    <xf numFmtId="0" fontId="48" fillId="0" borderId="1" xfId="0" applyFont="1" applyBorder="1" applyProtection="1"/>
    <xf numFmtId="0" fontId="13" fillId="0" borderId="74" xfId="0" applyFont="1" applyBorder="1" applyProtection="1"/>
    <xf numFmtId="0" fontId="13" fillId="0" borderId="75" xfId="0" applyFont="1" applyBorder="1" applyProtection="1"/>
    <xf numFmtId="0" fontId="13" fillId="0" borderId="76" xfId="0" applyFont="1" applyBorder="1" applyProtection="1"/>
    <xf numFmtId="0" fontId="13" fillId="0" borderId="77" xfId="0" applyFont="1" applyBorder="1" applyProtection="1"/>
    <xf numFmtId="0" fontId="13" fillId="0" borderId="78" xfId="0" applyFont="1" applyBorder="1" applyProtection="1"/>
    <xf numFmtId="0" fontId="13" fillId="0" borderId="79" xfId="0" applyFont="1" applyBorder="1" applyProtection="1"/>
    <xf numFmtId="0" fontId="13" fillId="0" borderId="80" xfId="0" applyFont="1" applyBorder="1" applyProtection="1"/>
    <xf numFmtId="0" fontId="13" fillId="0" borderId="81" xfId="0" applyFont="1" applyBorder="1" applyProtection="1"/>
    <xf numFmtId="0" fontId="13" fillId="0" borderId="82" xfId="0" applyFont="1" applyBorder="1" applyProtection="1"/>
    <xf numFmtId="0" fontId="13" fillId="0" borderId="83" xfId="0" applyFont="1" applyBorder="1" applyProtection="1"/>
    <xf numFmtId="0" fontId="13" fillId="0" borderId="84" xfId="0" applyFont="1" applyBorder="1" applyAlignment="1" applyProtection="1">
      <alignment horizontal="centerContinuous" wrapText="1"/>
    </xf>
    <xf numFmtId="0" fontId="13" fillId="0" borderId="85" xfId="0" applyFont="1" applyBorder="1" applyAlignment="1" applyProtection="1">
      <alignment horizontal="centerContinuous"/>
    </xf>
    <xf numFmtId="0" fontId="25" fillId="0" borderId="87" xfId="0" applyFont="1" applyBorder="1" applyProtection="1"/>
    <xf numFmtId="0" fontId="25" fillId="0" borderId="88" xfId="0" applyFont="1" applyBorder="1" applyProtection="1"/>
    <xf numFmtId="0" fontId="25" fillId="0" borderId="90" xfId="0" applyFont="1" applyBorder="1" applyProtection="1"/>
    <xf numFmtId="0" fontId="25" fillId="0" borderId="80" xfId="0" applyFont="1" applyBorder="1" applyProtection="1"/>
    <xf numFmtId="0" fontId="25" fillId="0" borderId="0" xfId="0" applyFont="1" applyBorder="1" applyProtection="1"/>
    <xf numFmtId="0" fontId="25" fillId="0" borderId="81" xfId="0" applyFont="1" applyBorder="1" applyProtection="1"/>
    <xf numFmtId="0" fontId="13" fillId="0" borderId="93" xfId="0" applyFont="1" applyBorder="1" applyAlignment="1" applyProtection="1">
      <alignment horizontal="center"/>
    </xf>
    <xf numFmtId="0" fontId="13" fillId="0" borderId="94" xfId="0" applyFont="1" applyBorder="1" applyAlignment="1" applyProtection="1">
      <alignment horizontal="center"/>
    </xf>
    <xf numFmtId="0" fontId="13" fillId="0" borderId="80" xfId="0" applyFont="1" applyBorder="1" applyAlignment="1" applyProtection="1">
      <alignment horizontal="center"/>
    </xf>
    <xf numFmtId="0" fontId="13" fillId="0" borderId="96" xfId="0" applyFont="1" applyBorder="1" applyAlignment="1" applyProtection="1">
      <alignment horizontal="center"/>
    </xf>
    <xf numFmtId="0" fontId="13" fillId="0" borderId="98" xfId="0" applyFont="1" applyBorder="1" applyAlignment="1" applyProtection="1">
      <alignment horizontal="center"/>
    </xf>
    <xf numFmtId="0" fontId="13" fillId="0" borderId="81" xfId="0" applyFont="1" applyBorder="1" applyAlignment="1" applyProtection="1">
      <alignment horizontal="center"/>
    </xf>
    <xf numFmtId="0" fontId="60" fillId="0" borderId="100" xfId="0" applyFont="1" applyBorder="1" applyAlignment="1">
      <alignment horizontal="center"/>
    </xf>
    <xf numFmtId="0" fontId="13" fillId="0" borderId="102" xfId="0" applyFont="1" applyBorder="1" applyAlignment="1" applyProtection="1">
      <alignment horizontal="right"/>
    </xf>
    <xf numFmtId="0" fontId="13" fillId="0" borderId="103" xfId="0" applyFont="1" applyBorder="1" applyProtection="1"/>
    <xf numFmtId="0" fontId="13" fillId="0" borderId="104" xfId="0" applyFont="1" applyBorder="1" applyProtection="1"/>
    <xf numFmtId="0" fontId="13" fillId="0" borderId="85" xfId="0" applyFont="1" applyFill="1" applyBorder="1" applyProtection="1"/>
    <xf numFmtId="5" fontId="13" fillId="0" borderId="104" xfId="0" applyNumberFormat="1" applyFont="1" applyBorder="1" applyProtection="1"/>
    <xf numFmtId="5" fontId="13" fillId="0" borderId="85" xfId="0" applyNumberFormat="1" applyFont="1" applyBorder="1" applyProtection="1"/>
    <xf numFmtId="37" fontId="13" fillId="0" borderId="104" xfId="0" applyNumberFormat="1" applyFont="1" applyBorder="1" applyProtection="1"/>
    <xf numFmtId="37" fontId="13" fillId="0" borderId="85" xfId="0" applyNumberFormat="1" applyFont="1" applyBorder="1" applyProtection="1"/>
    <xf numFmtId="0" fontId="13" fillId="0" borderId="99" xfId="0" applyFont="1" applyBorder="1" applyAlignment="1" applyProtection="1">
      <alignment horizontal="center"/>
    </xf>
    <xf numFmtId="0" fontId="13" fillId="0" borderId="104" xfId="0" applyFont="1" applyFill="1" applyBorder="1" applyProtection="1"/>
    <xf numFmtId="37" fontId="13" fillId="0" borderId="107" xfId="0" applyNumberFormat="1" applyFont="1" applyFill="1" applyBorder="1" applyProtection="1"/>
    <xf numFmtId="37" fontId="13" fillId="0" borderId="108" xfId="0" applyNumberFormat="1" applyFont="1" applyFill="1" applyBorder="1" applyProtection="1"/>
    <xf numFmtId="37" fontId="13" fillId="0" borderId="10" xfId="0" applyNumberFormat="1" applyFont="1" applyFill="1" applyBorder="1" applyProtection="1"/>
    <xf numFmtId="37" fontId="13" fillId="0" borderId="101" xfId="0" applyNumberFormat="1" applyFont="1" applyFill="1" applyBorder="1" applyProtection="1"/>
    <xf numFmtId="37" fontId="13" fillId="0" borderId="83" xfId="0" applyNumberFormat="1" applyFont="1" applyFill="1" applyBorder="1" applyProtection="1"/>
    <xf numFmtId="37" fontId="13" fillId="0" borderId="42" xfId="0" applyNumberFormat="1" applyFont="1" applyFill="1" applyBorder="1" applyProtection="1"/>
    <xf numFmtId="37" fontId="13" fillId="0" borderId="104" xfId="0" applyNumberFormat="1" applyFont="1" applyFill="1" applyBorder="1" applyProtection="1"/>
    <xf numFmtId="37" fontId="13" fillId="0" borderId="85" xfId="0" applyNumberFormat="1" applyFont="1" applyFill="1" applyBorder="1" applyProtection="1"/>
    <xf numFmtId="0" fontId="13" fillId="0" borderId="109" xfId="0" applyFont="1" applyBorder="1" applyAlignment="1" applyProtection="1">
      <alignment horizontal="right"/>
    </xf>
    <xf numFmtId="0" fontId="13" fillId="0" borderId="94" xfId="0" applyFont="1" applyBorder="1" applyProtection="1"/>
    <xf numFmtId="0" fontId="13" fillId="0" borderId="110" xfId="0" applyFont="1" applyBorder="1" applyProtection="1"/>
    <xf numFmtId="37" fontId="13" fillId="0" borderId="110" xfId="0" applyNumberFormat="1" applyFont="1" applyBorder="1" applyProtection="1"/>
    <xf numFmtId="0" fontId="13" fillId="0" borderId="113" xfId="0" applyFont="1" applyBorder="1" applyAlignment="1" applyProtection="1">
      <alignment horizontal="right"/>
    </xf>
    <xf numFmtId="0" fontId="13" fillId="0" borderId="114" xfId="0" applyFont="1" applyBorder="1" applyProtection="1"/>
    <xf numFmtId="37" fontId="13" fillId="0" borderId="115" xfId="0" applyNumberFormat="1" applyFont="1" applyBorder="1" applyProtection="1"/>
    <xf numFmtId="0" fontId="13" fillId="0" borderId="116" xfId="0" applyFont="1" applyBorder="1" applyProtection="1"/>
    <xf numFmtId="37" fontId="13" fillId="0" borderId="116" xfId="0" applyNumberFormat="1" applyFont="1" applyBorder="1" applyProtection="1"/>
    <xf numFmtId="0" fontId="0" fillId="0" borderId="0" xfId="0" applyFill="1"/>
    <xf numFmtId="0" fontId="0" fillId="0" borderId="117" xfId="0" applyBorder="1"/>
    <xf numFmtId="0" fontId="13" fillId="0" borderId="117" xfId="0" applyFont="1" applyBorder="1"/>
    <xf numFmtId="0" fontId="13" fillId="0" borderId="84" xfId="0" applyFont="1" applyBorder="1" applyAlignment="1" applyProtection="1">
      <alignment horizontal="centerContinuous"/>
    </xf>
    <xf numFmtId="0" fontId="13" fillId="0" borderId="88" xfId="0" applyFont="1" applyBorder="1" applyProtection="1"/>
    <xf numFmtId="0" fontId="13" fillId="0" borderId="90" xfId="0" applyFont="1" applyBorder="1" applyProtection="1"/>
    <xf numFmtId="0" fontId="13" fillId="0" borderId="120" xfId="0" applyFont="1" applyBorder="1" applyAlignment="1" applyProtection="1">
      <alignment horizontal="center"/>
    </xf>
    <xf numFmtId="0" fontId="60" fillId="0" borderId="95" xfId="0" applyFont="1" applyBorder="1" applyAlignment="1">
      <alignment horizontal="center"/>
    </xf>
    <xf numFmtId="0" fontId="13" fillId="0" borderId="121" xfId="0" applyFont="1" applyBorder="1" applyProtection="1"/>
    <xf numFmtId="0" fontId="13" fillId="0" borderId="122" xfId="0" applyFont="1" applyBorder="1" applyAlignment="1" applyProtection="1">
      <alignment horizontal="center"/>
    </xf>
    <xf numFmtId="0" fontId="60" fillId="0" borderId="99" xfId="0" applyFont="1" applyBorder="1" applyAlignment="1">
      <alignment horizontal="center"/>
    </xf>
    <xf numFmtId="0" fontId="13" fillId="0" borderId="123" xfId="0" applyFont="1" applyBorder="1" applyAlignment="1" applyProtection="1">
      <alignment horizontal="center"/>
    </xf>
    <xf numFmtId="0" fontId="13" fillId="0" borderId="122" xfId="0" applyFont="1" applyBorder="1" applyProtection="1"/>
    <xf numFmtId="0" fontId="13" fillId="0" borderId="101" xfId="0" applyFont="1" applyBorder="1" applyAlignment="1" applyProtection="1">
      <alignment horizontal="center"/>
    </xf>
    <xf numFmtId="0" fontId="13" fillId="0" borderId="124" xfId="0" applyFont="1" applyBorder="1" applyAlignment="1" applyProtection="1">
      <alignment horizontal="center"/>
    </xf>
    <xf numFmtId="0" fontId="13" fillId="0" borderId="125" xfId="0" applyFont="1" applyBorder="1" applyAlignment="1" applyProtection="1">
      <alignment horizontal="center"/>
    </xf>
    <xf numFmtId="0" fontId="60" fillId="0" borderId="126" xfId="0" applyFont="1" applyBorder="1" applyAlignment="1">
      <alignment horizontal="center"/>
    </xf>
    <xf numFmtId="0" fontId="13" fillId="0" borderId="127" xfId="0" applyFont="1" applyBorder="1" applyProtection="1"/>
    <xf numFmtId="0" fontId="13" fillId="0" borderId="102" xfId="0" applyFont="1" applyBorder="1" applyAlignment="1" applyProtection="1">
      <alignment horizontal="center"/>
    </xf>
    <xf numFmtId="0" fontId="13" fillId="0" borderId="129" xfId="0" applyFont="1" applyFill="1" applyBorder="1" applyProtection="1"/>
    <xf numFmtId="0" fontId="13" fillId="0" borderId="130" xfId="0" applyFont="1" applyFill="1" applyBorder="1" applyProtection="1"/>
    <xf numFmtId="0" fontId="13" fillId="0" borderId="131" xfId="0" applyFont="1" applyFill="1" applyBorder="1" applyProtection="1"/>
    <xf numFmtId="0" fontId="13" fillId="0" borderId="132" xfId="0" applyFont="1" applyFill="1" applyBorder="1" applyProtection="1"/>
    <xf numFmtId="176" fontId="13" fillId="0" borderId="133" xfId="0" applyNumberFormat="1" applyFont="1" applyBorder="1" applyProtection="1"/>
    <xf numFmtId="0" fontId="13" fillId="0" borderId="134" xfId="0" applyFont="1" applyBorder="1" applyAlignment="1" applyProtection="1">
      <alignment horizontal="center"/>
    </xf>
    <xf numFmtId="5" fontId="13" fillId="0" borderId="100" xfId="0" applyNumberFormat="1" applyFont="1" applyBorder="1" applyProtection="1"/>
    <xf numFmtId="5" fontId="13" fillId="0" borderId="133" xfId="0" applyNumberFormat="1" applyFont="1" applyBorder="1" applyProtection="1"/>
    <xf numFmtId="0" fontId="13" fillId="0" borderId="133" xfId="0" applyFont="1" applyBorder="1" applyProtection="1"/>
    <xf numFmtId="0" fontId="13" fillId="0" borderId="85" xfId="0" applyFont="1" applyBorder="1" applyAlignment="1" applyProtection="1">
      <alignment horizontal="center"/>
    </xf>
    <xf numFmtId="37" fontId="13" fillId="0" borderId="102" xfId="0" applyNumberFormat="1" applyFont="1" applyBorder="1" applyProtection="1"/>
    <xf numFmtId="37" fontId="13" fillId="0" borderId="133" xfId="0" applyNumberFormat="1" applyFont="1" applyBorder="1" applyProtection="1"/>
    <xf numFmtId="37" fontId="13" fillId="0" borderId="86" xfId="0" applyNumberFormat="1" applyFont="1" applyBorder="1" applyProtection="1"/>
    <xf numFmtId="37" fontId="13" fillId="0" borderId="135" xfId="0" applyNumberFormat="1" applyFont="1" applyFill="1" applyBorder="1" applyProtection="1"/>
    <xf numFmtId="37" fontId="13" fillId="0" borderId="130" xfId="0" applyNumberFormat="1" applyFont="1" applyFill="1" applyBorder="1" applyProtection="1"/>
    <xf numFmtId="37" fontId="13" fillId="0" borderId="131" xfId="0" applyNumberFormat="1" applyFont="1" applyFill="1" applyBorder="1" applyProtection="1"/>
    <xf numFmtId="37" fontId="13" fillId="0" borderId="82" xfId="0" applyNumberFormat="1" applyFont="1" applyFill="1" applyBorder="1" applyProtection="1"/>
    <xf numFmtId="37" fontId="13" fillId="0" borderId="126" xfId="0" applyNumberFormat="1" applyFont="1" applyFill="1" applyBorder="1" applyProtection="1"/>
    <xf numFmtId="37" fontId="13" fillId="0" borderId="89" xfId="0" applyNumberFormat="1" applyFont="1" applyFill="1" applyBorder="1" applyProtection="1"/>
    <xf numFmtId="37" fontId="13" fillId="0" borderId="136" xfId="0" applyNumberFormat="1" applyFont="1" applyBorder="1" applyProtection="1"/>
    <xf numFmtId="5" fontId="13" fillId="0" borderId="102" xfId="0" applyNumberFormat="1" applyFont="1" applyBorder="1" applyProtection="1"/>
    <xf numFmtId="37" fontId="13" fillId="0" borderId="84" xfId="0" applyNumberFormat="1" applyFont="1" applyFill="1" applyBorder="1" applyProtection="1"/>
    <xf numFmtId="37" fontId="13" fillId="0" borderId="133" xfId="0" applyNumberFormat="1" applyFont="1" applyFill="1" applyBorder="1" applyProtection="1"/>
    <xf numFmtId="37" fontId="13" fillId="0" borderId="102" xfId="0" applyNumberFormat="1" applyFont="1" applyFill="1" applyBorder="1" applyProtection="1"/>
    <xf numFmtId="37" fontId="13" fillId="0" borderId="26" xfId="0" applyNumberFormat="1" applyFont="1" applyFill="1" applyBorder="1" applyProtection="1"/>
    <xf numFmtId="37" fontId="13" fillId="0" borderId="137" xfId="0" applyNumberFormat="1" applyFont="1" applyFill="1" applyBorder="1" applyProtection="1"/>
    <xf numFmtId="0" fontId="13" fillId="0" borderId="113" xfId="0" applyFont="1" applyBorder="1" applyAlignment="1" applyProtection="1">
      <alignment horizontal="center"/>
    </xf>
    <xf numFmtId="0" fontId="13" fillId="0" borderId="115" xfId="0" applyFont="1" applyBorder="1" applyAlignment="1" applyProtection="1">
      <alignment horizontal="center"/>
    </xf>
    <xf numFmtId="0" fontId="13" fillId="0" borderId="0" xfId="0" applyFont="1" applyBorder="1" applyAlignment="1" applyProtection="1">
      <alignment horizontal="right"/>
    </xf>
    <xf numFmtId="0" fontId="13" fillId="0" borderId="0" xfId="0" applyFont="1" applyFill="1"/>
    <xf numFmtId="0" fontId="60" fillId="0" borderId="95" xfId="0" applyFont="1" applyBorder="1"/>
    <xf numFmtId="0" fontId="60" fillId="0" borderId="92" xfId="0" applyFont="1" applyBorder="1"/>
    <xf numFmtId="0" fontId="60" fillId="0" borderId="0" xfId="0" applyFont="1"/>
    <xf numFmtId="0" fontId="60" fillId="0" borderId="0" xfId="0" applyFont="1" applyAlignment="1">
      <alignment horizontal="center"/>
    </xf>
    <xf numFmtId="0" fontId="14" fillId="0" borderId="103" xfId="0" applyFont="1" applyBorder="1" applyProtection="1"/>
    <xf numFmtId="0" fontId="13" fillId="22" borderId="104" xfId="0" applyFont="1" applyFill="1" applyBorder="1" applyProtection="1"/>
    <xf numFmtId="37" fontId="13" fillId="22" borderId="104" xfId="0" applyNumberFormat="1" applyFont="1" applyFill="1" applyBorder="1" applyProtection="1"/>
    <xf numFmtId="0" fontId="14" fillId="0" borderId="103" xfId="0" applyFont="1" applyFill="1" applyBorder="1" applyProtection="1"/>
    <xf numFmtId="0" fontId="13" fillId="0" borderId="103" xfId="0" applyFont="1" applyFill="1" applyBorder="1" applyProtection="1"/>
    <xf numFmtId="5" fontId="13" fillId="0" borderId="104" xfId="0" applyNumberFormat="1" applyFont="1" applyFill="1" applyBorder="1" applyProtection="1"/>
    <xf numFmtId="5" fontId="13" fillId="0" borderId="85" xfId="0" applyNumberFormat="1" applyFont="1" applyFill="1" applyBorder="1" applyProtection="1"/>
    <xf numFmtId="0" fontId="13" fillId="0" borderId="140" xfId="0" applyFont="1" applyBorder="1" applyProtection="1"/>
    <xf numFmtId="0" fontId="60" fillId="0" borderId="92" xfId="0" applyFont="1" applyBorder="1" applyAlignment="1">
      <alignment horizontal="center"/>
    </xf>
    <xf numFmtId="0" fontId="13" fillId="0" borderId="31" xfId="0" applyFont="1" applyBorder="1" applyAlignment="1" applyProtection="1"/>
    <xf numFmtId="0" fontId="13" fillId="0" borderId="10" xfId="0" applyFont="1" applyBorder="1" applyAlignment="1" applyProtection="1"/>
    <xf numFmtId="0" fontId="13" fillId="0" borderId="78" xfId="0" applyFont="1" applyBorder="1" applyAlignment="1" applyProtection="1">
      <alignment horizontal="left"/>
    </xf>
    <xf numFmtId="0" fontId="13" fillId="0" borderId="42" xfId="0" applyFont="1" applyBorder="1" applyAlignment="1" applyProtection="1">
      <alignment horizontal="centerContinuous" wrapText="1"/>
    </xf>
    <xf numFmtId="0" fontId="13" fillId="0" borderId="120" xfId="0" applyFont="1" applyBorder="1" applyAlignment="1" applyProtection="1">
      <alignment horizontal="left"/>
    </xf>
    <xf numFmtId="0" fontId="13" fillId="0" borderId="81" xfId="0" applyFont="1" applyBorder="1" applyAlignment="1" applyProtection="1">
      <alignment horizontal="centerContinuous"/>
    </xf>
    <xf numFmtId="0" fontId="13" fillId="0" borderId="80" xfId="0" applyFont="1" applyBorder="1" applyAlignment="1" applyProtection="1">
      <alignment horizontal="left"/>
    </xf>
    <xf numFmtId="0" fontId="13" fillId="0" borderId="80" xfId="0" applyFont="1" applyBorder="1" applyAlignment="1" applyProtection="1">
      <alignment horizontal="centerContinuous"/>
    </xf>
    <xf numFmtId="0" fontId="25" fillId="0" borderId="123" xfId="0" applyFont="1" applyBorder="1" applyProtection="1"/>
    <xf numFmtId="0" fontId="25" fillId="0" borderId="95" xfId="0" applyFont="1" applyBorder="1" applyProtection="1"/>
    <xf numFmtId="0" fontId="25" fillId="0" borderId="141" xfId="0" applyFont="1" applyBorder="1" applyProtection="1"/>
    <xf numFmtId="0" fontId="25" fillId="0" borderId="101" xfId="0" applyFont="1" applyBorder="1" applyProtection="1"/>
    <xf numFmtId="0" fontId="13" fillId="0" borderId="86" xfId="0" applyFont="1" applyBorder="1" applyAlignment="1" applyProtection="1">
      <alignment horizontal="center"/>
    </xf>
    <xf numFmtId="0" fontId="13" fillId="0" borderId="142" xfId="0" applyFont="1" applyBorder="1" applyAlignment="1" applyProtection="1">
      <alignment horizontal="center"/>
    </xf>
    <xf numFmtId="0" fontId="13" fillId="0" borderId="42" xfId="0" applyFont="1" applyBorder="1" applyAlignment="1" applyProtection="1"/>
    <xf numFmtId="0" fontId="13" fillId="0" borderId="46" xfId="0" applyFont="1" applyBorder="1" applyAlignment="1" applyProtection="1">
      <alignment horizontal="right"/>
    </xf>
    <xf numFmtId="0" fontId="13" fillId="0" borderId="42" xfId="0" applyFont="1" applyBorder="1" applyAlignment="1" applyProtection="1">
      <alignment horizontal="right"/>
    </xf>
    <xf numFmtId="0" fontId="13" fillId="0" borderId="42" xfId="0" applyFont="1" applyFill="1" applyBorder="1" applyAlignment="1" applyProtection="1">
      <alignment horizontal="right"/>
    </xf>
    <xf numFmtId="0" fontId="13" fillId="0" borderId="120" xfId="0" applyFont="1" applyBorder="1" applyAlignment="1" applyProtection="1">
      <alignment horizontal="right"/>
    </xf>
    <xf numFmtId="0" fontId="13" fillId="0" borderId="31" xfId="0" applyFont="1" applyBorder="1" applyAlignment="1" applyProtection="1">
      <alignment horizontal="right"/>
    </xf>
    <xf numFmtId="0" fontId="13" fillId="0" borderId="31" xfId="0" applyFont="1" applyFill="1" applyBorder="1" applyAlignment="1" applyProtection="1">
      <alignment horizontal="right"/>
    </xf>
    <xf numFmtId="0" fontId="13" fillId="0" borderId="31" xfId="0" applyFont="1" applyFill="1" applyBorder="1" applyProtection="1"/>
    <xf numFmtId="0" fontId="13" fillId="0" borderId="80" xfId="0" applyFont="1" applyBorder="1" applyAlignment="1" applyProtection="1">
      <alignment horizontal="right"/>
    </xf>
    <xf numFmtId="0" fontId="13" fillId="0" borderId="0" xfId="0" applyFont="1" applyBorder="1" applyAlignment="1" applyProtection="1"/>
    <xf numFmtId="0" fontId="13" fillId="0" borderId="0" xfId="0" applyFont="1" applyFill="1" applyBorder="1" applyAlignment="1" applyProtection="1">
      <alignment horizontal="right"/>
    </xf>
    <xf numFmtId="0" fontId="13" fillId="0" borderId="0" xfId="0" applyFont="1" applyFill="1" applyBorder="1" applyProtection="1"/>
    <xf numFmtId="0" fontId="13" fillId="0" borderId="143" xfId="0" applyFont="1" applyBorder="1" applyAlignment="1" applyProtection="1">
      <alignment horizontal="right"/>
    </xf>
    <xf numFmtId="0" fontId="13" fillId="0" borderId="117" xfId="0" applyFont="1" applyBorder="1" applyAlignment="1" applyProtection="1">
      <alignment horizontal="right"/>
    </xf>
    <xf numFmtId="0" fontId="13" fillId="0" borderId="117" xfId="0" applyFont="1" applyBorder="1" applyProtection="1"/>
    <xf numFmtId="0" fontId="25" fillId="0" borderId="144" xfId="0" applyFont="1" applyBorder="1" applyProtection="1"/>
    <xf numFmtId="0" fontId="25" fillId="0" borderId="91" xfId="0" applyFont="1" applyBorder="1" applyProtection="1"/>
    <xf numFmtId="0" fontId="25" fillId="0" borderId="92" xfId="0" applyFont="1" applyBorder="1" applyProtection="1"/>
    <xf numFmtId="0" fontId="13" fillId="23" borderId="42" xfId="0" applyFont="1" applyFill="1" applyBorder="1" applyAlignment="1" applyProtection="1">
      <alignment horizontal="right"/>
    </xf>
    <xf numFmtId="0" fontId="13" fillId="23" borderId="103" xfId="0" applyFont="1" applyFill="1" applyBorder="1" applyProtection="1"/>
    <xf numFmtId="0" fontId="13" fillId="0" borderId="28" xfId="0" applyFont="1" applyBorder="1" applyAlignment="1" applyProtection="1">
      <alignment horizontal="right"/>
    </xf>
    <xf numFmtId="37" fontId="13" fillId="0" borderId="111" xfId="0" applyNumberFormat="1" applyFont="1" applyFill="1" applyBorder="1" applyProtection="1"/>
    <xf numFmtId="0" fontId="13" fillId="0" borderId="100" xfId="0" applyFont="1" applyBorder="1" applyAlignment="1" applyProtection="1">
      <alignment horizontal="right"/>
    </xf>
    <xf numFmtId="0" fontId="13" fillId="0" borderId="17" xfId="0" applyFont="1" applyBorder="1" applyAlignment="1" applyProtection="1">
      <alignment horizontal="right"/>
    </xf>
    <xf numFmtId="0" fontId="13" fillId="23" borderId="10" xfId="0" applyFont="1" applyFill="1" applyBorder="1" applyAlignment="1" applyProtection="1">
      <alignment horizontal="right"/>
    </xf>
    <xf numFmtId="0" fontId="13" fillId="23" borderId="119" xfId="0" applyFont="1" applyFill="1" applyBorder="1" applyProtection="1"/>
    <xf numFmtId="0" fontId="13" fillId="23" borderId="31" xfId="0" applyFont="1" applyFill="1" applyBorder="1" applyAlignment="1" applyProtection="1">
      <alignment horizontal="right"/>
    </xf>
    <xf numFmtId="0" fontId="13" fillId="23" borderId="94" xfId="0" applyFont="1" applyFill="1" applyBorder="1" applyProtection="1"/>
    <xf numFmtId="37" fontId="13" fillId="0" borderId="110" xfId="0" applyNumberFormat="1" applyFont="1" applyFill="1" applyBorder="1" applyProtection="1"/>
    <xf numFmtId="0" fontId="13" fillId="0" borderId="98" xfId="0" applyFont="1" applyBorder="1" applyAlignment="1" applyProtection="1">
      <alignment horizontal="right"/>
    </xf>
    <xf numFmtId="0" fontId="13" fillId="0" borderId="15" xfId="0" applyFont="1" applyBorder="1" applyAlignment="1" applyProtection="1">
      <alignment horizontal="right"/>
    </xf>
    <xf numFmtId="0" fontId="13" fillId="0" borderId="96" xfId="0" applyFont="1" applyFill="1" applyBorder="1" applyProtection="1"/>
    <xf numFmtId="0" fontId="13" fillId="0" borderId="99" xfId="0" applyFont="1" applyBorder="1" applyProtection="1"/>
    <xf numFmtId="37" fontId="13" fillId="0" borderId="99" xfId="0" applyNumberFormat="1" applyFont="1" applyFill="1" applyBorder="1" applyProtection="1"/>
    <xf numFmtId="37" fontId="13" fillId="0" borderId="81" xfId="0" applyNumberFormat="1" applyFont="1" applyFill="1" applyBorder="1" applyProtection="1"/>
    <xf numFmtId="0" fontId="13" fillId="0" borderId="145" xfId="0" applyFont="1" applyBorder="1" applyAlignment="1" applyProtection="1">
      <alignment horizontal="right"/>
    </xf>
    <xf numFmtId="0" fontId="13" fillId="0" borderId="146" xfId="0" applyFont="1" applyBorder="1" applyAlignment="1" applyProtection="1">
      <alignment horizontal="right"/>
    </xf>
    <xf numFmtId="0" fontId="13" fillId="0" borderId="147" xfId="0" applyFont="1" applyBorder="1" applyProtection="1"/>
    <xf numFmtId="0" fontId="13" fillId="0" borderId="148" xfId="0" applyFont="1" applyBorder="1" applyProtection="1"/>
    <xf numFmtId="37" fontId="13" fillId="0" borderId="149" xfId="0" applyNumberFormat="1" applyFont="1" applyBorder="1" applyProtection="1"/>
    <xf numFmtId="0" fontId="13" fillId="0" borderId="150" xfId="0" applyFont="1" applyBorder="1" applyProtection="1"/>
    <xf numFmtId="0" fontId="13" fillId="0" borderId="151" xfId="0" applyFont="1" applyBorder="1" applyProtection="1"/>
    <xf numFmtId="0" fontId="13" fillId="0" borderId="152" xfId="0" applyFont="1" applyBorder="1" applyProtection="1"/>
    <xf numFmtId="0" fontId="13" fillId="0" borderId="111" xfId="0" applyFont="1" applyBorder="1" applyProtection="1"/>
    <xf numFmtId="0" fontId="60" fillId="0" borderId="121" xfId="0" applyFont="1" applyBorder="1" applyAlignment="1">
      <alignment horizontal="center"/>
    </xf>
    <xf numFmtId="0" fontId="13" fillId="22" borderId="128" xfId="0" applyFont="1" applyFill="1" applyBorder="1" applyProtection="1"/>
    <xf numFmtId="5" fontId="13" fillId="0" borderId="128" xfId="0" applyNumberFormat="1" applyFont="1" applyBorder="1" applyProtection="1"/>
    <xf numFmtId="37" fontId="13" fillId="0" borderId="128" xfId="0" applyNumberFormat="1" applyFont="1" applyBorder="1" applyProtection="1"/>
    <xf numFmtId="37" fontId="13" fillId="0" borderId="153" xfId="0" applyNumberFormat="1" applyFont="1" applyFill="1" applyBorder="1" applyProtection="1"/>
    <xf numFmtId="37" fontId="13" fillId="0" borderId="124" xfId="0" applyNumberFormat="1" applyFont="1" applyFill="1" applyBorder="1" applyProtection="1"/>
    <xf numFmtId="37" fontId="13" fillId="0" borderId="128" xfId="0" applyNumberFormat="1" applyFont="1" applyFill="1" applyBorder="1" applyProtection="1"/>
    <xf numFmtId="37" fontId="13" fillId="22" borderId="128" xfId="0" applyNumberFormat="1" applyFont="1" applyFill="1" applyBorder="1" applyProtection="1"/>
    <xf numFmtId="37" fontId="13" fillId="0" borderId="154" xfId="0" applyNumberFormat="1" applyFont="1" applyBorder="1" applyProtection="1"/>
    <xf numFmtId="37" fontId="13" fillId="0" borderId="140" xfId="0" applyNumberFormat="1" applyFont="1" applyBorder="1" applyProtection="1"/>
    <xf numFmtId="0" fontId="54" fillId="0" borderId="0" xfId="0" applyFont="1"/>
    <xf numFmtId="0" fontId="13" fillId="0" borderId="0" xfId="0" applyFont="1" applyFill="1" applyProtection="1"/>
    <xf numFmtId="0" fontId="13" fillId="0" borderId="4" xfId="0" applyFont="1" applyFill="1" applyBorder="1" applyProtection="1"/>
    <xf numFmtId="0" fontId="13" fillId="0" borderId="66" xfId="0" applyFont="1" applyBorder="1" applyAlignment="1" applyProtection="1">
      <alignment horizontal="center"/>
    </xf>
    <xf numFmtId="0" fontId="0" fillId="0" borderId="204" xfId="0" applyBorder="1" applyProtection="1"/>
    <xf numFmtId="0" fontId="0" fillId="0" borderId="205" xfId="0" applyBorder="1" applyProtection="1"/>
    <xf numFmtId="0" fontId="0" fillId="0" borderId="202" xfId="0" applyBorder="1" applyProtection="1"/>
    <xf numFmtId="0" fontId="0" fillId="0" borderId="206" xfId="0" applyBorder="1" applyProtection="1"/>
    <xf numFmtId="0" fontId="25" fillId="0" borderId="10" xfId="0" applyFont="1" applyFill="1" applyBorder="1" applyProtection="1"/>
    <xf numFmtId="164" fontId="13" fillId="0" borderId="136" xfId="0" applyNumberFormat="1" applyFont="1" applyBorder="1" applyAlignment="1" applyProtection="1">
      <alignment horizontal="center"/>
    </xf>
    <xf numFmtId="49" fontId="13" fillId="0" borderId="10" xfId="0" applyNumberFormat="1" applyFont="1" applyBorder="1" applyAlignment="1" applyProtection="1">
      <alignment horizontal="center"/>
    </xf>
    <xf numFmtId="0" fontId="13" fillId="0" borderId="80" xfId="0" applyNumberFormat="1" applyFont="1" applyBorder="1" applyProtection="1"/>
    <xf numFmtId="0" fontId="13" fillId="0" borderId="135" xfId="0" applyFont="1" applyBorder="1" applyAlignment="1" applyProtection="1">
      <alignment horizontal="center"/>
    </xf>
    <xf numFmtId="0" fontId="13" fillId="0" borderId="106" xfId="0" applyFont="1" applyBorder="1" applyAlignment="1" applyProtection="1">
      <alignment horizontal="center"/>
    </xf>
    <xf numFmtId="0" fontId="60" fillId="0" borderId="155" xfId="0" applyFont="1" applyBorder="1" applyAlignment="1">
      <alignment horizontal="center"/>
    </xf>
    <xf numFmtId="0" fontId="13" fillId="0" borderId="156" xfId="0" applyFont="1" applyBorder="1" applyAlignment="1" applyProtection="1">
      <alignment horizontal="center"/>
    </xf>
    <xf numFmtId="0" fontId="13" fillId="0" borderId="95" xfId="0" applyFont="1" applyBorder="1" applyAlignment="1" applyProtection="1">
      <alignment horizontal="center"/>
    </xf>
    <xf numFmtId="0" fontId="13" fillId="0" borderId="157" xfId="0" applyFont="1" applyBorder="1" applyAlignment="1" applyProtection="1">
      <alignment horizontal="center"/>
    </xf>
    <xf numFmtId="0" fontId="60" fillId="0" borderId="89" xfId="0" applyFont="1" applyBorder="1" applyAlignment="1">
      <alignment horizontal="center"/>
    </xf>
    <xf numFmtId="0" fontId="13" fillId="0" borderId="158" xfId="0" applyFont="1" applyFill="1" applyBorder="1" applyProtection="1"/>
    <xf numFmtId="0" fontId="13" fillId="0" borderId="136" xfId="0" applyFont="1" applyFill="1" applyBorder="1" applyProtection="1"/>
    <xf numFmtId="5" fontId="13" fillId="0" borderId="105" xfId="0" applyNumberFormat="1" applyFont="1" applyBorder="1" applyProtection="1"/>
    <xf numFmtId="37" fontId="13" fillId="0" borderId="155" xfId="0" applyNumberFormat="1" applyFont="1" applyFill="1" applyBorder="1" applyProtection="1"/>
    <xf numFmtId="37" fontId="13" fillId="0" borderId="88" xfId="0" applyNumberFormat="1" applyFont="1" applyFill="1" applyBorder="1" applyProtection="1"/>
    <xf numFmtId="37" fontId="13" fillId="0" borderId="101" xfId="0" applyNumberFormat="1" applyFont="1" applyBorder="1" applyProtection="1"/>
    <xf numFmtId="37" fontId="13" fillId="0" borderId="159" xfId="0" applyNumberFormat="1" applyFont="1" applyFill="1" applyBorder="1" applyProtection="1"/>
    <xf numFmtId="37" fontId="13" fillId="0" borderId="107" xfId="0" applyNumberFormat="1" applyFont="1" applyBorder="1" applyProtection="1"/>
    <xf numFmtId="0" fontId="13" fillId="0" borderId="160" xfId="0" applyFont="1" applyBorder="1" applyProtection="1"/>
    <xf numFmtId="164" fontId="13" fillId="0" borderId="161" xfId="0" applyNumberFormat="1" applyFont="1" applyBorder="1" applyAlignment="1" applyProtection="1">
      <alignment horizontal="center"/>
    </xf>
    <xf numFmtId="0" fontId="13" fillId="0" borderId="162" xfId="0" applyFont="1" applyBorder="1" applyAlignment="1" applyProtection="1">
      <alignment horizontal="center"/>
    </xf>
    <xf numFmtId="0" fontId="13" fillId="0" borderId="110" xfId="0" applyFont="1" applyBorder="1" applyAlignment="1" applyProtection="1">
      <alignment horizontal="center"/>
    </xf>
    <xf numFmtId="0" fontId="60" fillId="0" borderId="158" xfId="0" applyFont="1" applyBorder="1" applyAlignment="1"/>
    <xf numFmtId="0" fontId="13" fillId="0" borderId="163" xfId="0" applyFont="1" applyBorder="1" applyAlignment="1" applyProtection="1">
      <alignment horizontal="center"/>
    </xf>
    <xf numFmtId="0" fontId="60" fillId="0" borderId="142" xfId="0" applyFont="1" applyBorder="1" applyAlignment="1">
      <alignment horizontal="center"/>
    </xf>
    <xf numFmtId="0" fontId="61" fillId="0" borderId="80" xfId="0" applyFont="1" applyBorder="1" applyAlignment="1">
      <alignment horizontal="center"/>
    </xf>
    <xf numFmtId="0" fontId="13" fillId="0" borderId="165" xfId="0" applyFont="1" applyBorder="1" applyAlignment="1" applyProtection="1">
      <alignment horizontal="center"/>
    </xf>
    <xf numFmtId="0" fontId="0" fillId="0" borderId="213" xfId="0" applyBorder="1" applyProtection="1"/>
    <xf numFmtId="0" fontId="13" fillId="0" borderId="8" xfId="1" applyFont="1" applyBorder="1" applyProtection="1"/>
    <xf numFmtId="0" fontId="13" fillId="0" borderId="12" xfId="1" applyFont="1" applyBorder="1" applyProtection="1"/>
    <xf numFmtId="0" fontId="13" fillId="0" borderId="3" xfId="1" applyFont="1" applyBorder="1" applyAlignment="1" applyProtection="1">
      <alignment horizontal="center"/>
    </xf>
    <xf numFmtId="0" fontId="13" fillId="0" borderId="0" xfId="1" applyFont="1"/>
    <xf numFmtId="0" fontId="13" fillId="0" borderId="4" xfId="1" applyFont="1" applyBorder="1" applyProtection="1"/>
    <xf numFmtId="0" fontId="13" fillId="0" borderId="25" xfId="1" applyFont="1" applyBorder="1" applyProtection="1"/>
    <xf numFmtId="0" fontId="13" fillId="0" borderId="5" xfId="1" applyFont="1" applyBorder="1" applyProtection="1"/>
    <xf numFmtId="0" fontId="13" fillId="0" borderId="9" xfId="1" applyFont="1" applyBorder="1" applyProtection="1"/>
    <xf numFmtId="0" fontId="13" fillId="0" borderId="26" xfId="1" applyFont="1" applyBorder="1" applyProtection="1"/>
    <xf numFmtId="0" fontId="13" fillId="0" borderId="11" xfId="1" applyFont="1" applyBorder="1" applyAlignment="1" applyProtection="1">
      <alignment horizontal="center"/>
    </xf>
    <xf numFmtId="0" fontId="14" fillId="0" borderId="10" xfId="1" applyFont="1" applyBorder="1" applyAlignment="1" applyProtection="1">
      <alignment horizontal="centerContinuous"/>
    </xf>
    <xf numFmtId="0" fontId="14" fillId="0" borderId="11" xfId="1" applyFont="1" applyBorder="1" applyAlignment="1" applyProtection="1">
      <alignment horizontal="centerContinuous"/>
    </xf>
    <xf numFmtId="0" fontId="13" fillId="0" borderId="4" xfId="1" applyFont="1" applyBorder="1" applyAlignment="1" applyProtection="1">
      <alignment horizontal="left"/>
    </xf>
    <xf numFmtId="0" fontId="13" fillId="0" borderId="0" xfId="1" applyFont="1" applyAlignment="1" applyProtection="1">
      <alignment horizontal="left"/>
    </xf>
    <xf numFmtId="0" fontId="13" fillId="0" borderId="5" xfId="1" applyFont="1" applyBorder="1" applyAlignment="1" applyProtection="1">
      <alignment horizontal="left"/>
    </xf>
    <xf numFmtId="0" fontId="13" fillId="0" borderId="30" xfId="1" applyFont="1" applyBorder="1" applyProtection="1"/>
    <xf numFmtId="0" fontId="13" fillId="0" borderId="27" xfId="1" applyFont="1" applyBorder="1" applyAlignment="1" applyProtection="1">
      <alignment horizontal="center"/>
    </xf>
    <xf numFmtId="0" fontId="13" fillId="0" borderId="31" xfId="1" applyFont="1" applyBorder="1" applyAlignment="1" applyProtection="1">
      <alignment horizontal="center"/>
    </xf>
    <xf numFmtId="0" fontId="13" fillId="0" borderId="28" xfId="1" applyFont="1" applyBorder="1" applyAlignment="1" applyProtection="1">
      <alignment horizontal="center"/>
    </xf>
    <xf numFmtId="0" fontId="13" fillId="0" borderId="29" xfId="1" applyFont="1" applyBorder="1" applyAlignment="1" applyProtection="1">
      <alignment horizontal="center"/>
    </xf>
    <xf numFmtId="0" fontId="13" fillId="0" borderId="0" xfId="1" applyFont="1" applyAlignment="1" applyProtection="1">
      <alignment horizontal="center"/>
    </xf>
    <xf numFmtId="0" fontId="13" fillId="0" borderId="15" xfId="1" applyFont="1" applyBorder="1" applyAlignment="1" applyProtection="1">
      <alignment horizontal="center"/>
    </xf>
    <xf numFmtId="0" fontId="13" fillId="0" borderId="26" xfId="1" applyFont="1" applyBorder="1" applyAlignment="1" applyProtection="1">
      <alignment horizontal="center"/>
    </xf>
    <xf numFmtId="0" fontId="13" fillId="0" borderId="10" xfId="1" applyFont="1" applyBorder="1" applyAlignment="1" applyProtection="1">
      <alignment horizontal="center"/>
    </xf>
    <xf numFmtId="0" fontId="13" fillId="0" borderId="17" xfId="1" applyFont="1" applyBorder="1" applyAlignment="1" applyProtection="1">
      <alignment horizontal="center"/>
    </xf>
    <xf numFmtId="0" fontId="14" fillId="0" borderId="25" xfId="1" applyFont="1" applyBorder="1" applyAlignment="1" applyProtection="1">
      <alignment horizontal="center"/>
    </xf>
    <xf numFmtId="0" fontId="13" fillId="0" borderId="0" xfId="1" applyFont="1" applyProtection="1"/>
    <xf numFmtId="165" fontId="13" fillId="0" borderId="15" xfId="1" applyNumberFormat="1" applyFont="1" applyBorder="1" applyAlignment="1" applyProtection="1">
      <alignment horizontal="center"/>
    </xf>
    <xf numFmtId="165" fontId="13" fillId="0" borderId="0" xfId="1" applyNumberFormat="1" applyFont="1" applyProtection="1"/>
    <xf numFmtId="165" fontId="13" fillId="0" borderId="0" xfId="1" applyNumberFormat="1" applyFont="1" applyAlignment="1" applyProtection="1">
      <alignment horizontal="center"/>
    </xf>
    <xf numFmtId="0" fontId="13" fillId="0" borderId="5" xfId="1" applyFont="1" applyBorder="1" applyAlignment="1" applyProtection="1">
      <alignment horizontal="center"/>
    </xf>
    <xf numFmtId="0" fontId="15" fillId="0" borderId="5" xfId="1" applyFont="1" applyBorder="1" applyProtection="1"/>
    <xf numFmtId="0" fontId="13" fillId="0" borderId="4" xfId="1" applyFont="1" applyBorder="1" applyAlignment="1" applyProtection="1">
      <alignment horizontal="center"/>
    </xf>
    <xf numFmtId="0" fontId="13" fillId="0" borderId="25" xfId="1" applyFont="1" applyBorder="1" applyAlignment="1" applyProtection="1">
      <alignment horizontal="left"/>
    </xf>
    <xf numFmtId="0" fontId="13" fillId="0" borderId="15" xfId="1" applyFont="1" applyBorder="1" applyProtection="1"/>
    <xf numFmtId="0" fontId="13" fillId="0" borderId="36" xfId="1" applyFont="1" applyBorder="1" applyProtection="1"/>
    <xf numFmtId="0" fontId="13" fillId="0" borderId="1" xfId="1" applyFont="1" applyBorder="1" applyProtection="1"/>
    <xf numFmtId="0" fontId="13" fillId="0" borderId="35" xfId="1" applyFont="1" applyBorder="1" applyProtection="1"/>
    <xf numFmtId="0" fontId="15" fillId="0" borderId="7" xfId="1" applyFont="1" applyBorder="1" applyProtection="1"/>
    <xf numFmtId="0" fontId="15" fillId="0" borderId="0" xfId="1" applyFont="1" applyProtection="1"/>
    <xf numFmtId="0" fontId="13" fillId="0" borderId="0" xfId="1" applyFont="1" applyAlignment="1" applyProtection="1">
      <alignment horizontal="centerContinuous"/>
    </xf>
    <xf numFmtId="0" fontId="13" fillId="0" borderId="31" xfId="1" applyFont="1" applyBorder="1" applyProtection="1"/>
    <xf numFmtId="0" fontId="13" fillId="0" borderId="29" xfId="1" applyFont="1" applyBorder="1" applyProtection="1"/>
    <xf numFmtId="0" fontId="14" fillId="0" borderId="4" xfId="1" applyFont="1" applyBorder="1" applyAlignment="1" applyProtection="1">
      <alignment horizontal="centerContinuous"/>
    </xf>
    <xf numFmtId="0" fontId="14" fillId="0" borderId="0" xfId="1" applyFont="1" applyAlignment="1" applyProtection="1">
      <alignment horizontal="centerContinuous"/>
    </xf>
    <xf numFmtId="0" fontId="14" fillId="0" borderId="5" xfId="1" applyFont="1" applyBorder="1" applyAlignment="1" applyProtection="1">
      <alignment horizontal="centerContinuous"/>
    </xf>
    <xf numFmtId="0" fontId="14" fillId="0" borderId="25" xfId="1" applyFont="1" applyBorder="1" applyProtection="1"/>
    <xf numFmtId="0" fontId="13" fillId="0" borderId="0" xfId="1"/>
    <xf numFmtId="0" fontId="23" fillId="0" borderId="8" xfId="1" applyFont="1" applyBorder="1"/>
    <xf numFmtId="0" fontId="9" fillId="0" borderId="12" xfId="1" applyFont="1" applyBorder="1"/>
    <xf numFmtId="0" fontId="9" fillId="0" borderId="24" xfId="1" applyFont="1" applyBorder="1"/>
    <xf numFmtId="0" fontId="9" fillId="0" borderId="2" xfId="1" applyFont="1" applyBorder="1"/>
    <xf numFmtId="0" fontId="9" fillId="0" borderId="13" xfId="1" applyFont="1" applyBorder="1"/>
    <xf numFmtId="0" fontId="13" fillId="0" borderId="3" xfId="1" applyFont="1" applyBorder="1"/>
    <xf numFmtId="0" fontId="9" fillId="0" borderId="4" xfId="1" applyFont="1" applyBorder="1"/>
    <xf numFmtId="0" fontId="13" fillId="0" borderId="25" xfId="1" applyFont="1" applyBorder="1"/>
    <xf numFmtId="0" fontId="9" fillId="0" borderId="19" xfId="1" applyFont="1" applyBorder="1" applyAlignment="1">
      <alignment horizontal="center"/>
    </xf>
    <xf numFmtId="0" fontId="9" fillId="0" borderId="0" xfId="1" applyFont="1"/>
    <xf numFmtId="0" fontId="9" fillId="0" borderId="15" xfId="1" applyFont="1" applyBorder="1"/>
    <xf numFmtId="0" fontId="9" fillId="0" borderId="5" xfId="1" applyFont="1" applyBorder="1"/>
    <xf numFmtId="0" fontId="9" fillId="0" borderId="9" xfId="1" applyFont="1" applyBorder="1"/>
    <xf numFmtId="0" fontId="9" fillId="0" borderId="10" xfId="1" applyFont="1" applyBorder="1"/>
    <xf numFmtId="0" fontId="9" fillId="0" borderId="21" xfId="1" applyFont="1" applyBorder="1" applyAlignment="1">
      <alignment horizontal="center"/>
    </xf>
    <xf numFmtId="0" fontId="13" fillId="0" borderId="10" xfId="1" applyFont="1" applyBorder="1"/>
    <xf numFmtId="164" fontId="13" fillId="0" borderId="17" xfId="1" applyNumberFormat="1" applyFont="1" applyBorder="1" applyAlignment="1" applyProtection="1">
      <alignment horizontal="center"/>
    </xf>
    <xf numFmtId="49" fontId="13" fillId="0" borderId="22" xfId="1" applyNumberFormat="1" applyFont="1" applyBorder="1"/>
    <xf numFmtId="0" fontId="22" fillId="0" borderId="9" xfId="1" applyFont="1" applyBorder="1" applyAlignment="1">
      <alignment horizontal="centerContinuous"/>
    </xf>
    <xf numFmtId="0" fontId="9" fillId="0" borderId="10" xfId="1" applyFont="1" applyBorder="1" applyAlignment="1">
      <alignment horizontal="centerContinuous"/>
    </xf>
    <xf numFmtId="0" fontId="9" fillId="0" borderId="11" xfId="1" applyFont="1" applyBorder="1" applyAlignment="1">
      <alignment horizontal="centerContinuous"/>
    </xf>
    <xf numFmtId="0" fontId="9" fillId="0" borderId="18" xfId="1" applyFont="1" applyBorder="1" applyAlignment="1">
      <alignment horizontal="center"/>
    </xf>
    <xf numFmtId="0" fontId="9" fillId="0" borderId="0" xfId="1" applyFont="1" applyAlignment="1">
      <alignment horizontal="centerContinuous"/>
    </xf>
    <xf numFmtId="0" fontId="9" fillId="0" borderId="19" xfId="1" applyFont="1" applyBorder="1" applyAlignment="1">
      <alignment horizontal="centerContinuous"/>
    </xf>
    <xf numFmtId="0" fontId="9" fillId="0" borderId="16" xfId="1" applyFont="1" applyBorder="1" applyAlignment="1">
      <alignment horizontal="centerContinuous"/>
    </xf>
    <xf numFmtId="0" fontId="9" fillId="0" borderId="20" xfId="1" applyFont="1" applyBorder="1" applyAlignment="1">
      <alignment horizontal="center"/>
    </xf>
    <xf numFmtId="0" fontId="9" fillId="0" borderId="21" xfId="1" applyFont="1" applyBorder="1" applyAlignment="1">
      <alignment horizontal="centerContinuous"/>
    </xf>
    <xf numFmtId="0" fontId="9" fillId="0" borderId="22" xfId="1" applyFont="1" applyBorder="1" applyAlignment="1">
      <alignment horizontal="centerContinuous"/>
    </xf>
    <xf numFmtId="0" fontId="9" fillId="0" borderId="20" xfId="1" applyFont="1" applyBorder="1"/>
    <xf numFmtId="0" fontId="22" fillId="0" borderId="10" xfId="1" applyFont="1" applyBorder="1" applyAlignment="1">
      <alignment horizontal="center"/>
    </xf>
    <xf numFmtId="0" fontId="9" fillId="20" borderId="21" xfId="1" applyFont="1" applyFill="1" applyBorder="1" applyAlignment="1">
      <alignment horizontal="centerContinuous"/>
    </xf>
    <xf numFmtId="39" fontId="9" fillId="20" borderId="22" xfId="1" applyNumberFormat="1" applyFont="1" applyFill="1" applyBorder="1" applyAlignment="1" applyProtection="1">
      <alignment horizontal="centerContinuous"/>
    </xf>
    <xf numFmtId="0" fontId="9" fillId="0" borderId="10" xfId="1" applyFont="1" applyBorder="1" applyAlignment="1">
      <alignment horizontal="left"/>
    </xf>
    <xf numFmtId="0" fontId="9" fillId="0" borderId="21" xfId="1" applyFont="1" applyBorder="1" applyAlignment="1">
      <alignment horizontal="center" wrapText="1"/>
    </xf>
    <xf numFmtId="5" fontId="9" fillId="0" borderId="17" xfId="1" applyNumberFormat="1" applyFont="1" applyBorder="1" applyProtection="1"/>
    <xf numFmtId="5" fontId="9" fillId="0" borderId="22" xfId="1" applyNumberFormat="1" applyFont="1" applyBorder="1" applyProtection="1"/>
    <xf numFmtId="37" fontId="9" fillId="0" borderId="17" xfId="1" applyNumberFormat="1" applyFont="1" applyBorder="1" applyProtection="1"/>
    <xf numFmtId="37" fontId="9" fillId="0" borderId="22" xfId="1" applyNumberFormat="1" applyFont="1" applyBorder="1" applyProtection="1"/>
    <xf numFmtId="37" fontId="9" fillId="0" borderId="21" xfId="1" applyNumberFormat="1" applyFont="1" applyBorder="1" applyProtection="1"/>
    <xf numFmtId="0" fontId="9" fillId="0" borderId="20" xfId="1" applyFont="1" applyFill="1" applyBorder="1"/>
    <xf numFmtId="0" fontId="9" fillId="0" borderId="10" xfId="1" applyFont="1" applyFill="1" applyBorder="1" applyAlignment="1">
      <alignment horizontal="left"/>
    </xf>
    <xf numFmtId="0" fontId="9" fillId="0" borderId="10" xfId="1" applyFont="1" applyFill="1" applyBorder="1" applyAlignment="1">
      <alignment horizontal="centerContinuous"/>
    </xf>
    <xf numFmtId="0" fontId="22" fillId="0" borderId="10" xfId="1" applyFont="1" applyFill="1" applyBorder="1" applyAlignment="1">
      <alignment horizontal="center"/>
    </xf>
    <xf numFmtId="0" fontId="9" fillId="0" borderId="1" xfId="1" applyFont="1" applyFill="1" applyBorder="1" applyAlignment="1">
      <alignment horizontal="left"/>
    </xf>
    <xf numFmtId="0" fontId="9" fillId="0" borderId="1" xfId="1" applyFont="1" applyFill="1" applyBorder="1" applyAlignment="1">
      <alignment horizontal="centerContinuous"/>
    </xf>
    <xf numFmtId="0" fontId="9" fillId="0" borderId="38" xfId="1" applyFont="1" applyBorder="1" applyAlignment="1">
      <alignment horizontal="centerContinuous" wrapText="1"/>
    </xf>
    <xf numFmtId="5" fontId="9" fillId="0" borderId="38" xfId="1" applyNumberFormat="1" applyFont="1" applyBorder="1" applyAlignment="1" applyProtection="1">
      <alignment horizontal="right"/>
    </xf>
    <xf numFmtId="0" fontId="9" fillId="0" borderId="0" xfId="1" applyFont="1" applyBorder="1"/>
    <xf numFmtId="0" fontId="9" fillId="0" borderId="0" xfId="1" applyFont="1" applyBorder="1" applyAlignment="1">
      <alignment horizontal="left"/>
    </xf>
    <xf numFmtId="0" fontId="9" fillId="0" borderId="0" xfId="1" applyFont="1" applyBorder="1" applyAlignment="1">
      <alignment horizontal="centerContinuous"/>
    </xf>
    <xf numFmtId="0" fontId="9" fillId="0" borderId="0" xfId="1" applyFont="1" applyBorder="1" applyAlignment="1">
      <alignment horizontal="centerContinuous" wrapText="1"/>
    </xf>
    <xf numFmtId="5" fontId="9" fillId="0" borderId="0" xfId="1" applyNumberFormat="1" applyFont="1" applyBorder="1" applyAlignment="1" applyProtection="1">
      <alignment horizontal="right"/>
    </xf>
    <xf numFmtId="0" fontId="9" fillId="0" borderId="0" xfId="1" applyFont="1" applyAlignment="1">
      <alignment horizontal="left"/>
    </xf>
    <xf numFmtId="37" fontId="9" fillId="0" borderId="0" xfId="1" applyNumberFormat="1" applyFont="1" applyAlignment="1" applyProtection="1">
      <alignment horizontal="centerContinuous"/>
    </xf>
    <xf numFmtId="0" fontId="13" fillId="0" borderId="0" xfId="1" applyFont="1" applyAlignment="1">
      <alignment horizontal="centerContinuous"/>
    </xf>
    <xf numFmtId="37" fontId="9" fillId="0" borderId="0" xfId="1" applyNumberFormat="1" applyFont="1" applyProtection="1"/>
    <xf numFmtId="0" fontId="9" fillId="0" borderId="8" xfId="1" applyFont="1" applyBorder="1"/>
    <xf numFmtId="0" fontId="9" fillId="0" borderId="3" xfId="1" applyFont="1" applyBorder="1"/>
    <xf numFmtId="0" fontId="9" fillId="0" borderId="25" xfId="1" applyFont="1" applyBorder="1"/>
    <xf numFmtId="0" fontId="9" fillId="0" borderId="26" xfId="1" applyFont="1" applyBorder="1"/>
    <xf numFmtId="164" fontId="13" fillId="0" borderId="26" xfId="1" applyNumberFormat="1" applyFont="1" applyBorder="1" applyAlignment="1" applyProtection="1">
      <alignment horizontal="center"/>
    </xf>
    <xf numFmtId="49" fontId="13" fillId="0" borderId="22" xfId="1" applyNumberFormat="1" applyFont="1" applyBorder="1" applyAlignment="1" applyProtection="1">
      <alignment horizontal="center"/>
    </xf>
    <xf numFmtId="0" fontId="22" fillId="0" borderId="10" xfId="1" applyFont="1" applyBorder="1" applyAlignment="1">
      <alignment horizontal="centerContinuous"/>
    </xf>
    <xf numFmtId="0" fontId="9" fillId="0" borderId="18" xfId="1" applyFont="1" applyBorder="1"/>
    <xf numFmtId="0" fontId="9" fillId="0" borderId="21" xfId="1" applyFont="1" applyFill="1" applyBorder="1"/>
    <xf numFmtId="0" fontId="9" fillId="0" borderId="21" xfId="1" applyFont="1" applyFill="1" applyBorder="1" applyAlignment="1">
      <alignment horizontal="centerContinuous"/>
    </xf>
    <xf numFmtId="39" fontId="9" fillId="0" borderId="22" xfId="1" applyNumberFormat="1" applyFont="1" applyFill="1" applyBorder="1" applyAlignment="1" applyProtection="1">
      <alignment horizontal="centerContinuous"/>
    </xf>
    <xf numFmtId="0" fontId="9" fillId="0" borderId="21" xfId="1" applyFont="1" applyFill="1" applyBorder="1" applyAlignment="1">
      <alignment horizontal="center"/>
    </xf>
    <xf numFmtId="5" fontId="9" fillId="0" borderId="21" xfId="1" applyNumberFormat="1" applyFont="1" applyFill="1" applyBorder="1" applyProtection="1"/>
    <xf numFmtId="5" fontId="9" fillId="0" borderId="22" xfId="1" applyNumberFormat="1" applyFont="1" applyFill="1" applyBorder="1" applyProtection="1"/>
    <xf numFmtId="37" fontId="9" fillId="0" borderId="21" xfId="1" applyNumberFormat="1" applyFont="1" applyFill="1" applyBorder="1" applyProtection="1"/>
    <xf numFmtId="37" fontId="9" fillId="0" borderId="22" xfId="1" applyNumberFormat="1" applyFont="1" applyFill="1" applyBorder="1" applyProtection="1"/>
    <xf numFmtId="0" fontId="9" fillId="0" borderId="0" xfId="1" applyFont="1" applyFill="1" applyAlignment="1">
      <alignment horizontal="left"/>
    </xf>
    <xf numFmtId="0" fontId="9" fillId="0" borderId="0" xfId="1" applyFont="1" applyFill="1" applyAlignment="1">
      <alignment horizontal="centerContinuous"/>
    </xf>
    <xf numFmtId="0" fontId="9" fillId="0" borderId="19" xfId="1" applyFont="1" applyFill="1" applyBorder="1"/>
    <xf numFmtId="37" fontId="9" fillId="0" borderId="19" xfId="1" applyNumberFormat="1" applyFont="1" applyFill="1" applyBorder="1" applyProtection="1"/>
    <xf numFmtId="37" fontId="9" fillId="0" borderId="16" xfId="1" applyNumberFormat="1" applyFont="1" applyFill="1" applyBorder="1" applyProtection="1"/>
    <xf numFmtId="37" fontId="9" fillId="0" borderId="5" xfId="1" applyNumberFormat="1" applyFont="1" applyBorder="1" applyProtection="1"/>
    <xf numFmtId="0" fontId="9" fillId="0" borderId="6" xfId="1" applyFont="1" applyBorder="1"/>
    <xf numFmtId="0" fontId="9" fillId="0" borderId="1" xfId="1" applyFont="1" applyBorder="1"/>
    <xf numFmtId="0" fontId="9" fillId="0" borderId="1" xfId="1" applyFont="1" applyBorder="1" applyAlignment="1">
      <alignment horizontal="centerContinuous"/>
    </xf>
    <xf numFmtId="37" fontId="9" fillId="0" borderId="1" xfId="1" applyNumberFormat="1" applyFont="1" applyBorder="1" applyProtection="1"/>
    <xf numFmtId="37" fontId="9" fillId="0" borderId="7" xfId="1" applyNumberFormat="1" applyFont="1" applyBorder="1" applyProtection="1"/>
    <xf numFmtId="0" fontId="9" fillId="0" borderId="21" xfId="1" applyFont="1" applyBorder="1"/>
    <xf numFmtId="5" fontId="9" fillId="0" borderId="21" xfId="1" applyNumberFormat="1" applyFont="1" applyBorder="1" applyProtection="1"/>
    <xf numFmtId="39" fontId="9" fillId="20" borderId="208" xfId="1" applyNumberFormat="1" applyFont="1" applyFill="1" applyBorder="1" applyAlignment="1" applyProtection="1">
      <alignment horizontal="centerContinuous"/>
    </xf>
    <xf numFmtId="5" fontId="9" fillId="0" borderId="37" xfId="1" applyNumberFormat="1" applyFont="1" applyBorder="1" applyProtection="1"/>
    <xf numFmtId="0" fontId="13" fillId="0" borderId="0" xfId="1" applyFill="1"/>
    <xf numFmtId="0" fontId="9" fillId="0" borderId="0" xfId="1" applyFont="1" applyFill="1"/>
    <xf numFmtId="0" fontId="9" fillId="0" borderId="8" xfId="1" applyFont="1" applyFill="1" applyBorder="1"/>
    <xf numFmtId="0" fontId="9" fillId="0" borderId="4" xfId="1" applyFont="1" applyFill="1" applyBorder="1"/>
    <xf numFmtId="0" fontId="9" fillId="0" borderId="9" xfId="1" applyFont="1" applyFill="1" applyBorder="1"/>
    <xf numFmtId="0" fontId="22" fillId="0" borderId="9" xfId="1" applyFont="1" applyFill="1" applyBorder="1" applyAlignment="1">
      <alignment horizontal="centerContinuous"/>
    </xf>
    <xf numFmtId="0" fontId="9" fillId="0" borderId="18" xfId="1" applyFont="1" applyFill="1" applyBorder="1"/>
    <xf numFmtId="0" fontId="9" fillId="0" borderId="0" xfId="1" applyFont="1" applyFill="1" applyAlignment="1"/>
    <xf numFmtId="37" fontId="9" fillId="0" borderId="19" xfId="1" applyNumberFormat="1" applyFont="1" applyBorder="1" applyAlignment="1" applyProtection="1">
      <alignment horizontal="centerContinuous"/>
    </xf>
    <xf numFmtId="37" fontId="9" fillId="0" borderId="16" xfId="1" applyNumberFormat="1" applyFont="1" applyBorder="1" applyAlignment="1" applyProtection="1">
      <alignment horizontal="centerContinuous"/>
    </xf>
    <xf numFmtId="0" fontId="9" fillId="0" borderId="10" xfId="1" applyFont="1" applyFill="1" applyBorder="1" applyAlignment="1"/>
    <xf numFmtId="37" fontId="9" fillId="0" borderId="5" xfId="1" applyNumberFormat="1" applyFont="1" applyBorder="1" applyAlignment="1" applyProtection="1">
      <alignment horizontal="centerContinuous"/>
    </xf>
    <xf numFmtId="0" fontId="22" fillId="0" borderId="0" xfId="1" applyFont="1" applyAlignment="1">
      <alignment horizontal="left"/>
    </xf>
    <xf numFmtId="37" fontId="9" fillId="0" borderId="1" xfId="1" applyNumberFormat="1" applyFont="1" applyBorder="1" applyAlignment="1" applyProtection="1">
      <alignment horizontal="centerContinuous"/>
    </xf>
    <xf numFmtId="37" fontId="9" fillId="0" borderId="7" xfId="1" applyNumberFormat="1" applyFont="1" applyBorder="1" applyAlignment="1" applyProtection="1">
      <alignment horizontal="centerContinuous"/>
    </xf>
    <xf numFmtId="0" fontId="9" fillId="0" borderId="8" xfId="1" applyFont="1" applyBorder="1" applyProtection="1"/>
    <xf numFmtId="0" fontId="9" fillId="0" borderId="12" xfId="1" applyFont="1" applyBorder="1" applyProtection="1"/>
    <xf numFmtId="0" fontId="9" fillId="0" borderId="24" xfId="1" applyFont="1" applyBorder="1" applyProtection="1"/>
    <xf numFmtId="0" fontId="9" fillId="0" borderId="2" xfId="1" applyFont="1" applyBorder="1" applyProtection="1"/>
    <xf numFmtId="0" fontId="9" fillId="0" borderId="3" xfId="1" applyFont="1" applyBorder="1" applyProtection="1"/>
    <xf numFmtId="0" fontId="13" fillId="0" borderId="2" xfId="1" applyFont="1" applyBorder="1" applyProtection="1"/>
    <xf numFmtId="0" fontId="9" fillId="0" borderId="14" xfId="1" applyFont="1" applyBorder="1" applyProtection="1"/>
    <xf numFmtId="0" fontId="9" fillId="0" borderId="3" xfId="1" applyFont="1" applyBorder="1" applyAlignment="1" applyProtection="1">
      <alignment horizontal="center"/>
    </xf>
    <xf numFmtId="0" fontId="9" fillId="0" borderId="4" xfId="1" applyFont="1" applyBorder="1" applyProtection="1"/>
    <xf numFmtId="0" fontId="9" fillId="0" borderId="19" xfId="1" applyFont="1" applyBorder="1" applyAlignment="1" applyProtection="1">
      <alignment horizontal="center"/>
    </xf>
    <xf numFmtId="0" fontId="9" fillId="0" borderId="0" xfId="1" applyFont="1" applyProtection="1"/>
    <xf numFmtId="0" fontId="9" fillId="0" borderId="25" xfId="1" applyFont="1" applyBorder="1" applyProtection="1"/>
    <xf numFmtId="0" fontId="9" fillId="0" borderId="5" xfId="1" applyFont="1" applyBorder="1" applyProtection="1"/>
    <xf numFmtId="0" fontId="9" fillId="0" borderId="19" xfId="1" applyFont="1" applyBorder="1" applyProtection="1"/>
    <xf numFmtId="0" fontId="9" fillId="0" borderId="16" xfId="1" applyFont="1" applyBorder="1" applyProtection="1"/>
    <xf numFmtId="0" fontId="9" fillId="0" borderId="9" xfId="1" applyFont="1" applyBorder="1" applyProtection="1"/>
    <xf numFmtId="0" fontId="9" fillId="0" borderId="10" xfId="1" applyFont="1" applyBorder="1" applyProtection="1"/>
    <xf numFmtId="0" fontId="9" fillId="0" borderId="21" xfId="1" applyFont="1" applyBorder="1" applyAlignment="1" applyProtection="1">
      <alignment horizontal="center"/>
    </xf>
    <xf numFmtId="0" fontId="9" fillId="0" borderId="26" xfId="1" applyFont="1" applyBorder="1" applyProtection="1"/>
    <xf numFmtId="0" fontId="13" fillId="0" borderId="10" xfId="1" applyFont="1" applyBorder="1" applyProtection="1"/>
    <xf numFmtId="0" fontId="9" fillId="0" borderId="21" xfId="1" applyFont="1" applyBorder="1" applyProtection="1"/>
    <xf numFmtId="49" fontId="13" fillId="0" borderId="21" xfId="1" applyNumberFormat="1" applyFont="1" applyBorder="1" applyAlignment="1" applyProtection="1">
      <alignment horizontal="center"/>
    </xf>
    <xf numFmtId="0" fontId="9" fillId="0" borderId="11" xfId="1" applyFont="1" applyBorder="1" applyProtection="1"/>
    <xf numFmtId="0" fontId="9" fillId="0" borderId="9" xfId="1" applyFont="1" applyBorder="1" applyAlignment="1" applyProtection="1">
      <alignment horizontal="centerContinuous"/>
    </xf>
    <xf numFmtId="0" fontId="9" fillId="0" borderId="10" xfId="1" applyFont="1" applyBorder="1" applyAlignment="1" applyProtection="1">
      <alignment horizontal="centerContinuous"/>
    </xf>
    <xf numFmtId="0" fontId="9" fillId="0" borderId="11" xfId="1" applyFont="1" applyBorder="1" applyAlignment="1" applyProtection="1">
      <alignment horizontal="centerContinuous"/>
    </xf>
    <xf numFmtId="0" fontId="9" fillId="0" borderId="0" xfId="1" applyFont="1" applyAlignment="1" applyProtection="1">
      <alignment horizontal="centerContinuous"/>
    </xf>
    <xf numFmtId="0" fontId="9" fillId="0" borderId="4" xfId="1" applyFont="1" applyBorder="1" applyAlignment="1" applyProtection="1">
      <alignment horizontal="centerContinuous"/>
    </xf>
    <xf numFmtId="0" fontId="9" fillId="0" borderId="18" xfId="1" applyFont="1" applyBorder="1" applyProtection="1"/>
    <xf numFmtId="0" fontId="9" fillId="0" borderId="0" xfId="1" applyFont="1" applyAlignment="1" applyProtection="1">
      <alignment horizontal="center"/>
    </xf>
    <xf numFmtId="0" fontId="9" fillId="0" borderId="16" xfId="1" applyFont="1" applyBorder="1" applyAlignment="1" applyProtection="1">
      <alignment horizontal="center"/>
    </xf>
    <xf numFmtId="0" fontId="9" fillId="0" borderId="20" xfId="1" applyFont="1" applyBorder="1" applyProtection="1"/>
    <xf numFmtId="0" fontId="9" fillId="0" borderId="21" xfId="1" applyFont="1" applyBorder="1" applyAlignment="1" applyProtection="1">
      <alignment horizontal="centerContinuous"/>
    </xf>
    <xf numFmtId="0" fontId="9" fillId="0" borderId="22" xfId="1" applyFont="1" applyBorder="1" applyAlignment="1" applyProtection="1">
      <alignment horizontal="centerContinuous"/>
    </xf>
    <xf numFmtId="39" fontId="9" fillId="0" borderId="0" xfId="1" applyNumberFormat="1" applyFont="1" applyAlignment="1" applyProtection="1">
      <alignment horizontal="centerContinuous"/>
    </xf>
    <xf numFmtId="49" fontId="9" fillId="0" borderId="20" xfId="1" applyNumberFormat="1" applyFont="1" applyBorder="1" applyAlignment="1" applyProtection="1">
      <alignment horizontal="center"/>
    </xf>
    <xf numFmtId="0" fontId="9" fillId="0" borderId="10" xfId="1" applyFont="1" applyBorder="1" applyAlignment="1" applyProtection="1">
      <alignment horizontal="left"/>
    </xf>
    <xf numFmtId="5" fontId="9" fillId="0" borderId="21" xfId="1" applyNumberFormat="1" applyFont="1" applyBorder="1" applyAlignment="1" applyProtection="1"/>
    <xf numFmtId="5" fontId="9" fillId="0" borderId="22" xfId="1" applyNumberFormat="1" applyFont="1" applyBorder="1" applyAlignment="1" applyProtection="1"/>
    <xf numFmtId="0" fontId="22" fillId="0" borderId="10" xfId="1" applyFont="1" applyBorder="1" applyAlignment="1" applyProtection="1">
      <alignment horizontal="center"/>
    </xf>
    <xf numFmtId="0" fontId="9" fillId="5" borderId="21" xfId="1" applyFont="1" applyFill="1" applyBorder="1" applyProtection="1"/>
    <xf numFmtId="0" fontId="9" fillId="5" borderId="22" xfId="1" applyFont="1" applyFill="1" applyBorder="1" applyProtection="1"/>
    <xf numFmtId="37" fontId="9" fillId="5" borderId="21" xfId="1" applyNumberFormat="1" applyFont="1" applyFill="1" applyBorder="1" applyProtection="1"/>
    <xf numFmtId="37" fontId="9" fillId="5" borderId="22" xfId="1" applyNumberFormat="1" applyFont="1" applyFill="1" applyBorder="1" applyProtection="1"/>
    <xf numFmtId="0" fontId="13" fillId="0" borderId="0" xfId="1" applyAlignment="1">
      <alignment wrapText="1"/>
    </xf>
    <xf numFmtId="37" fontId="9" fillId="0" borderId="21" xfId="1" applyNumberFormat="1" applyFont="1" applyBorder="1" applyAlignment="1" applyProtection="1">
      <alignment horizontal="centerContinuous"/>
    </xf>
    <xf numFmtId="37" fontId="9" fillId="0" borderId="11" xfId="1" applyNumberFormat="1" applyFont="1" applyBorder="1" applyAlignment="1" applyProtection="1">
      <alignment horizontal="centerContinuous"/>
    </xf>
    <xf numFmtId="37" fontId="9" fillId="0" borderId="26" xfId="1" applyNumberFormat="1" applyFont="1" applyBorder="1" applyAlignment="1" applyProtection="1">
      <alignment horizontal="centerContinuous"/>
    </xf>
    <xf numFmtId="0" fontId="9" fillId="0" borderId="29" xfId="1" applyFont="1" applyBorder="1" applyProtection="1"/>
    <xf numFmtId="0" fontId="9" fillId="0" borderId="33" xfId="1" applyFont="1" applyBorder="1" applyProtection="1"/>
    <xf numFmtId="37" fontId="9" fillId="0" borderId="39" xfId="1" applyNumberFormat="1" applyFont="1" applyBorder="1" applyAlignment="1" applyProtection="1">
      <alignment horizontal="centerContinuous"/>
    </xf>
    <xf numFmtId="0" fontId="9" fillId="0" borderId="18" xfId="1" applyFont="1" applyBorder="1" applyAlignment="1" applyProtection="1">
      <alignment horizontal="center"/>
    </xf>
    <xf numFmtId="37" fontId="9" fillId="0" borderId="19" xfId="1" applyNumberFormat="1" applyFont="1" applyBorder="1" applyAlignment="1" applyProtection="1">
      <alignment horizontal="center"/>
    </xf>
    <xf numFmtId="0" fontId="9" fillId="0" borderId="15" xfId="1" applyFont="1" applyBorder="1" applyAlignment="1" applyProtection="1">
      <alignment horizontal="center"/>
    </xf>
    <xf numFmtId="0" fontId="9" fillId="0" borderId="25" xfId="1" applyFont="1" applyBorder="1" applyAlignment="1" applyProtection="1">
      <alignment horizontal="center"/>
    </xf>
    <xf numFmtId="37" fontId="9" fillId="0" borderId="19" xfId="1" applyNumberFormat="1" applyFont="1" applyBorder="1" applyProtection="1"/>
    <xf numFmtId="37" fontId="9" fillId="0" borderId="16" xfId="1" applyNumberFormat="1" applyFont="1" applyBorder="1" applyProtection="1"/>
    <xf numFmtId="37" fontId="9" fillId="0" borderId="15" xfId="1" applyNumberFormat="1" applyFont="1" applyBorder="1" applyProtection="1"/>
    <xf numFmtId="0" fontId="9" fillId="0" borderId="10" xfId="1" applyFont="1" applyBorder="1" applyAlignment="1" applyProtection="1">
      <alignment horizontal="center"/>
    </xf>
    <xf numFmtId="37" fontId="9" fillId="0" borderId="21" xfId="1" applyNumberFormat="1" applyFont="1" applyBorder="1" applyAlignment="1" applyProtection="1">
      <alignment horizontal="center"/>
    </xf>
    <xf numFmtId="37" fontId="9" fillId="0" borderId="22" xfId="1" applyNumberFormat="1" applyFont="1" applyBorder="1" applyAlignment="1" applyProtection="1">
      <alignment horizontal="center"/>
    </xf>
    <xf numFmtId="0" fontId="9" fillId="0" borderId="20" xfId="1" applyFont="1" applyBorder="1" applyAlignment="1" applyProtection="1">
      <alignment horizontal="center"/>
    </xf>
    <xf numFmtId="0" fontId="9" fillId="0" borderId="26" xfId="1" applyFont="1" applyBorder="1" applyAlignment="1" applyProtection="1">
      <alignment horizontal="center"/>
    </xf>
    <xf numFmtId="37" fontId="9" fillId="0" borderId="17" xfId="1" applyNumberFormat="1" applyFont="1" applyBorder="1" applyAlignment="1" applyProtection="1">
      <alignment horizontal="center"/>
    </xf>
    <xf numFmtId="0" fontId="9" fillId="5" borderId="20" xfId="1" applyFont="1" applyFill="1" applyBorder="1" applyAlignment="1" applyProtection="1">
      <alignment horizontal="centerContinuous"/>
    </xf>
    <xf numFmtId="0" fontId="9" fillId="5" borderId="26" xfId="1" applyFont="1" applyFill="1" applyBorder="1" applyAlignment="1" applyProtection="1">
      <alignment horizontal="centerContinuous"/>
    </xf>
    <xf numFmtId="0" fontId="9" fillId="5" borderId="10" xfId="1" applyFont="1" applyFill="1" applyBorder="1" applyAlignment="1" applyProtection="1">
      <alignment horizontal="centerContinuous"/>
    </xf>
    <xf numFmtId="37" fontId="9" fillId="5" borderId="17" xfId="1" applyNumberFormat="1" applyFont="1" applyFill="1" applyBorder="1" applyProtection="1"/>
    <xf numFmtId="0" fontId="9" fillId="0" borderId="22" xfId="1" applyFont="1" applyBorder="1" applyProtection="1"/>
    <xf numFmtId="5" fontId="9" fillId="0" borderId="20" xfId="1" applyNumberFormat="1" applyFont="1" applyBorder="1" applyAlignment="1" applyProtection="1"/>
    <xf numFmtId="5" fontId="9" fillId="0" borderId="26" xfId="1" applyNumberFormat="1" applyFont="1" applyBorder="1" applyAlignment="1" applyProtection="1"/>
    <xf numFmtId="5" fontId="9" fillId="0" borderId="10" xfId="1" applyNumberFormat="1" applyFont="1" applyBorder="1" applyAlignment="1" applyProtection="1"/>
    <xf numFmtId="37" fontId="9" fillId="0" borderId="20" xfId="1" applyNumberFormat="1" applyFont="1" applyBorder="1" applyAlignment="1" applyProtection="1"/>
    <xf numFmtId="37" fontId="9" fillId="0" borderId="26" xfId="1" applyNumberFormat="1" applyFont="1" applyBorder="1" applyAlignment="1" applyProtection="1"/>
    <xf numFmtId="37" fontId="9" fillId="0" borderId="10" xfId="1" applyNumberFormat="1" applyFont="1" applyBorder="1" applyAlignment="1" applyProtection="1"/>
    <xf numFmtId="0" fontId="9" fillId="0" borderId="0" xfId="1" applyFont="1" applyAlignment="1" applyProtection="1">
      <alignment horizontal="left"/>
    </xf>
    <xf numFmtId="37" fontId="9" fillId="0" borderId="18" xfId="1" applyNumberFormat="1" applyFont="1" applyBorder="1" applyAlignment="1" applyProtection="1"/>
    <xf numFmtId="37" fontId="9" fillId="0" borderId="25" xfId="1" applyNumberFormat="1" applyFont="1" applyBorder="1" applyAlignment="1" applyProtection="1"/>
    <xf numFmtId="37" fontId="9" fillId="0" borderId="0" xfId="1" applyNumberFormat="1" applyFont="1" applyAlignment="1" applyProtection="1"/>
    <xf numFmtId="37" fontId="9" fillId="0" borderId="9" xfId="1" applyNumberFormat="1" applyFont="1" applyBorder="1" applyProtection="1"/>
    <xf numFmtId="0" fontId="9" fillId="0" borderId="18" xfId="1" applyFont="1" applyBorder="1" applyAlignment="1" applyProtection="1">
      <alignment horizontal="centerContinuous"/>
    </xf>
    <xf numFmtId="0" fontId="9" fillId="0" borderId="25" xfId="1" applyFont="1" applyBorder="1" applyAlignment="1" applyProtection="1">
      <alignment horizontal="centerContinuous"/>
    </xf>
    <xf numFmtId="5" fontId="9" fillId="0" borderId="9" xfId="1" applyNumberFormat="1" applyFont="1" applyBorder="1" applyProtection="1"/>
    <xf numFmtId="5" fontId="9" fillId="0" borderId="20" xfId="1" applyNumberFormat="1" applyFont="1" applyBorder="1" applyProtection="1"/>
    <xf numFmtId="175" fontId="9" fillId="0" borderId="0" xfId="1" applyNumberFormat="1" applyFont="1" applyProtection="1"/>
    <xf numFmtId="0" fontId="9" fillId="0" borderId="6" xfId="1" applyFont="1" applyBorder="1" applyProtection="1"/>
    <xf numFmtId="0" fontId="9" fillId="0" borderId="1" xfId="1" applyFont="1" applyBorder="1" applyProtection="1"/>
    <xf numFmtId="0" fontId="9" fillId="0" borderId="1" xfId="1" applyFont="1" applyBorder="1" applyAlignment="1" applyProtection="1">
      <alignment horizontal="centerContinuous"/>
    </xf>
    <xf numFmtId="0" fontId="9" fillId="0" borderId="7" xfId="1" applyFont="1" applyBorder="1" applyProtection="1"/>
    <xf numFmtId="0" fontId="13" fillId="0" borderId="6" xfId="1" applyFont="1" applyBorder="1" applyProtection="1"/>
    <xf numFmtId="0" fontId="9" fillId="0" borderId="13" xfId="1" applyFont="1" applyBorder="1" applyProtection="1"/>
    <xf numFmtId="0" fontId="13" fillId="0" borderId="5" xfId="1" applyBorder="1" applyAlignment="1">
      <alignment wrapText="1"/>
    </xf>
    <xf numFmtId="0" fontId="13" fillId="0" borderId="0" xfId="1" applyAlignment="1"/>
    <xf numFmtId="0" fontId="9" fillId="0" borderId="16" xfId="1" applyFont="1" applyBorder="1" applyAlignment="1" applyProtection="1">
      <alignment horizontal="centerContinuous"/>
    </xf>
    <xf numFmtId="0" fontId="9" fillId="0" borderId="22" xfId="1" applyFont="1" applyBorder="1" applyAlignment="1" applyProtection="1">
      <alignment horizontal="center"/>
    </xf>
    <xf numFmtId="37" fontId="9" fillId="0" borderId="10" xfId="1" applyNumberFormat="1" applyFont="1" applyBorder="1" applyProtection="1"/>
    <xf numFmtId="37" fontId="9" fillId="2" borderId="22" xfId="1" applyNumberFormat="1" applyFont="1" applyFill="1" applyBorder="1" applyProtection="1"/>
    <xf numFmtId="0" fontId="9" fillId="0" borderId="10" xfId="1" applyFont="1" applyFill="1" applyBorder="1" applyAlignment="1" applyProtection="1">
      <alignment horizontal="left"/>
    </xf>
    <xf numFmtId="0" fontId="9" fillId="0" borderId="10" xfId="1" applyFont="1" applyFill="1" applyBorder="1" applyAlignment="1" applyProtection="1">
      <alignment horizontal="centerContinuous"/>
    </xf>
    <xf numFmtId="0" fontId="9" fillId="0" borderId="10" xfId="1" applyFont="1" applyFill="1" applyBorder="1" applyProtection="1"/>
    <xf numFmtId="0" fontId="9" fillId="0" borderId="23" xfId="1" applyFont="1" applyBorder="1" applyProtection="1"/>
    <xf numFmtId="0" fontId="9" fillId="0" borderId="1" xfId="1" applyFont="1" applyBorder="1" applyAlignment="1" applyProtection="1">
      <alignment horizontal="left"/>
    </xf>
    <xf numFmtId="0" fontId="9" fillId="0" borderId="4" xfId="1" quotePrefix="1" applyFont="1" applyBorder="1" applyAlignment="1" applyProtection="1">
      <alignment horizontal="right"/>
    </xf>
    <xf numFmtId="0" fontId="9" fillId="0" borderId="4" xfId="1" applyFont="1" applyBorder="1" applyAlignment="1" applyProtection="1">
      <alignment horizontal="right"/>
    </xf>
    <xf numFmtId="0" fontId="9" fillId="0" borderId="0" xfId="1" applyFont="1" applyAlignment="1" applyProtection="1">
      <alignment vertical="top" wrapText="1"/>
    </xf>
    <xf numFmtId="0" fontId="9" fillId="0" borderId="5" xfId="1" applyFont="1" applyBorder="1" applyAlignment="1" applyProtection="1">
      <alignment vertical="top" wrapText="1"/>
    </xf>
    <xf numFmtId="0" fontId="13" fillId="0" borderId="5" xfId="1" applyBorder="1" applyAlignment="1"/>
    <xf numFmtId="0" fontId="13" fillId="0" borderId="10" xfId="1" applyBorder="1" applyAlignment="1"/>
    <xf numFmtId="0" fontId="13" fillId="0" borderId="11" xfId="1" applyBorder="1" applyAlignment="1"/>
    <xf numFmtId="37" fontId="9" fillId="0" borderId="0" xfId="1" applyNumberFormat="1" applyFont="1" applyAlignment="1" applyProtection="1">
      <alignment horizontal="right"/>
    </xf>
    <xf numFmtId="5" fontId="13" fillId="0" borderId="0" xfId="1" applyNumberFormat="1" applyFont="1" applyProtection="1"/>
    <xf numFmtId="0" fontId="13" fillId="0" borderId="117" xfId="1" applyBorder="1"/>
    <xf numFmtId="0" fontId="13" fillId="0" borderId="117" xfId="1" applyFont="1" applyBorder="1"/>
    <xf numFmtId="0" fontId="13" fillId="0" borderId="74" xfId="1" applyFont="1" applyBorder="1" applyProtection="1"/>
    <xf numFmtId="0" fontId="13" fillId="0" borderId="75" xfId="1" applyFont="1" applyBorder="1" applyProtection="1"/>
    <xf numFmtId="0" fontId="13" fillId="0" borderId="76" xfId="1" applyFont="1" applyBorder="1" applyProtection="1"/>
    <xf numFmtId="0" fontId="13" fillId="0" borderId="77" xfId="1" applyFont="1" applyBorder="1" applyProtection="1"/>
    <xf numFmtId="0" fontId="13" fillId="0" borderId="118" xfId="1" applyFont="1" applyBorder="1" applyProtection="1"/>
    <xf numFmtId="0" fontId="13" fillId="0" borderId="79" xfId="1" applyFont="1" applyBorder="1" applyProtection="1"/>
    <xf numFmtId="0" fontId="13" fillId="0" borderId="78" xfId="1" applyFont="1" applyBorder="1" applyProtection="1"/>
    <xf numFmtId="0" fontId="13" fillId="0" borderId="80" xfId="1" applyFont="1" applyBorder="1" applyProtection="1"/>
    <xf numFmtId="0" fontId="13" fillId="0" borderId="0" xfId="1" applyFont="1" applyBorder="1" applyProtection="1"/>
    <xf numFmtId="0" fontId="13" fillId="0" borderId="96" xfId="1" applyFont="1" applyBorder="1" applyProtection="1"/>
    <xf numFmtId="0" fontId="13" fillId="0" borderId="81" xfId="1" applyFont="1" applyBorder="1" applyProtection="1"/>
    <xf numFmtId="0" fontId="13" fillId="0" borderId="19" xfId="1" applyFont="1" applyBorder="1" applyProtection="1"/>
    <xf numFmtId="0" fontId="13" fillId="0" borderId="82" xfId="1" applyFont="1" applyBorder="1" applyProtection="1"/>
    <xf numFmtId="0" fontId="13" fillId="0" borderId="119" xfId="1" applyFont="1" applyBorder="1" applyProtection="1"/>
    <xf numFmtId="0" fontId="13" fillId="0" borderId="83" xfId="1" applyFont="1" applyBorder="1" applyProtection="1"/>
    <xf numFmtId="0" fontId="13" fillId="0" borderId="84" xfId="1" applyFont="1" applyBorder="1" applyAlignment="1" applyProtection="1">
      <alignment horizontal="centerContinuous"/>
    </xf>
    <xf numFmtId="0" fontId="13" fillId="0" borderId="42" xfId="1" applyFont="1" applyBorder="1" applyAlignment="1" applyProtection="1">
      <alignment horizontal="centerContinuous"/>
    </xf>
    <xf numFmtId="0" fontId="13" fillId="0" borderId="39" xfId="1" applyFont="1" applyBorder="1" applyAlignment="1" applyProtection="1">
      <alignment horizontal="centerContinuous"/>
    </xf>
    <xf numFmtId="0" fontId="13" fillId="0" borderId="85" xfId="1" applyFont="1" applyBorder="1" applyAlignment="1" applyProtection="1">
      <alignment horizontal="centerContinuous"/>
    </xf>
    <xf numFmtId="0" fontId="25" fillId="0" borderId="80" xfId="1" applyFont="1" applyBorder="1" applyProtection="1"/>
    <xf numFmtId="0" fontId="25" fillId="0" borderId="0" xfId="1" applyFont="1" applyBorder="1" applyProtection="1"/>
    <xf numFmtId="0" fontId="25" fillId="0" borderId="81" xfId="1" applyFont="1" applyBorder="1" applyProtection="1"/>
    <xf numFmtId="0" fontId="13" fillId="0" borderId="88" xfId="1" applyFont="1" applyBorder="1" applyProtection="1"/>
    <xf numFmtId="0" fontId="13" fillId="0" borderId="90" xfId="1" applyFont="1" applyBorder="1" applyProtection="1"/>
    <xf numFmtId="0" fontId="13" fillId="0" borderId="120" xfId="1" applyFont="1" applyBorder="1" applyAlignment="1" applyProtection="1">
      <alignment horizontal="center"/>
    </xf>
    <xf numFmtId="0" fontId="13" fillId="0" borderId="94" xfId="1" applyFont="1" applyBorder="1" applyAlignment="1" applyProtection="1">
      <alignment horizontal="center"/>
    </xf>
    <xf numFmtId="0" fontId="13" fillId="0" borderId="95" xfId="1" applyBorder="1"/>
    <xf numFmtId="0" fontId="13" fillId="0" borderId="121" xfId="1" applyBorder="1"/>
    <xf numFmtId="0" fontId="13" fillId="0" borderId="98" xfId="1" applyFont="1" applyBorder="1" applyAlignment="1" applyProtection="1">
      <alignment horizontal="center"/>
    </xf>
    <xf numFmtId="0" fontId="13" fillId="0" borderId="0" xfId="1" applyFont="1" applyBorder="1" applyAlignment="1" applyProtection="1">
      <alignment horizontal="center"/>
    </xf>
    <xf numFmtId="0" fontId="13" fillId="0" borderId="19" xfId="1" applyFont="1" applyBorder="1" applyAlignment="1" applyProtection="1">
      <alignment horizontal="center"/>
    </xf>
    <xf numFmtId="0" fontId="60" fillId="0" borderId="95" xfId="1" applyFont="1" applyBorder="1" applyAlignment="1">
      <alignment horizontal="center"/>
    </xf>
    <xf numFmtId="0" fontId="13" fillId="0" borderId="121" xfId="1" applyFont="1" applyBorder="1" applyProtection="1"/>
    <xf numFmtId="0" fontId="13" fillId="0" borderId="80" xfId="1" applyFont="1" applyBorder="1" applyAlignment="1" applyProtection="1">
      <alignment horizontal="center"/>
    </xf>
    <xf numFmtId="0" fontId="13" fillId="0" borderId="96" xfId="1" applyFont="1" applyBorder="1" applyAlignment="1" applyProtection="1">
      <alignment horizontal="center"/>
    </xf>
    <xf numFmtId="0" fontId="13" fillId="0" borderId="99" xfId="1" applyFont="1" applyBorder="1" applyAlignment="1" applyProtection="1">
      <alignment horizontal="center"/>
    </xf>
    <xf numFmtId="0" fontId="13" fillId="0" borderId="122" xfId="1" applyFont="1" applyBorder="1" applyAlignment="1" applyProtection="1">
      <alignment horizontal="center"/>
    </xf>
    <xf numFmtId="0" fontId="60" fillId="0" borderId="99" xfId="1" applyFont="1" applyBorder="1" applyAlignment="1">
      <alignment horizontal="center"/>
    </xf>
    <xf numFmtId="0" fontId="13" fillId="0" borderId="123" xfId="1" applyFont="1" applyBorder="1" applyAlignment="1" applyProtection="1">
      <alignment horizontal="center"/>
    </xf>
    <xf numFmtId="0" fontId="13" fillId="0" borderId="122" xfId="1" applyFont="1" applyBorder="1" applyProtection="1"/>
    <xf numFmtId="0" fontId="13" fillId="0" borderId="80" xfId="1" applyBorder="1"/>
    <xf numFmtId="0" fontId="13" fillId="0" borderId="119" xfId="1" applyFont="1" applyBorder="1" applyAlignment="1" applyProtection="1">
      <alignment horizontal="center"/>
    </xf>
    <xf numFmtId="0" fontId="13" fillId="0" borderId="101" xfId="1" applyFont="1" applyBorder="1" applyAlignment="1" applyProtection="1">
      <alignment horizontal="center"/>
    </xf>
    <xf numFmtId="0" fontId="13" fillId="0" borderId="124" xfId="1" applyFont="1" applyBorder="1" applyAlignment="1" applyProtection="1">
      <alignment horizontal="center"/>
    </xf>
    <xf numFmtId="0" fontId="13" fillId="0" borderId="125" xfId="1" applyFont="1" applyBorder="1" applyAlignment="1" applyProtection="1">
      <alignment horizontal="center"/>
    </xf>
    <xf numFmtId="0" fontId="60" fillId="0" borderId="126" xfId="1" applyFont="1" applyBorder="1" applyAlignment="1">
      <alignment horizontal="center"/>
    </xf>
    <xf numFmtId="0" fontId="13" fillId="0" borderId="127" xfId="1" applyFont="1" applyBorder="1" applyProtection="1"/>
    <xf numFmtId="0" fontId="13" fillId="0" borderId="102" xfId="1" applyFont="1" applyBorder="1" applyAlignment="1" applyProtection="1">
      <alignment horizontal="center"/>
    </xf>
    <xf numFmtId="0" fontId="13" fillId="0" borderId="103" xfId="1" applyFont="1" applyBorder="1" applyProtection="1"/>
    <xf numFmtId="0" fontId="13" fillId="0" borderId="104" xfId="1" applyFont="1" applyBorder="1" applyProtection="1"/>
    <xf numFmtId="0" fontId="13" fillId="0" borderId="104" xfId="1" applyFont="1" applyFill="1" applyBorder="1" applyProtection="1"/>
    <xf numFmtId="0" fontId="13" fillId="0" borderId="128" xfId="1" applyFont="1" applyFill="1" applyBorder="1" applyProtection="1"/>
    <xf numFmtId="0" fontId="13" fillId="0" borderId="129" xfId="1" applyFont="1" applyFill="1" applyBorder="1" applyProtection="1"/>
    <xf numFmtId="0" fontId="13" fillId="0" borderId="130" xfId="1" applyFont="1" applyFill="1" applyBorder="1" applyProtection="1"/>
    <xf numFmtId="0" fontId="13" fillId="0" borderId="131" xfId="1" applyFont="1" applyFill="1" applyBorder="1" applyProtection="1"/>
    <xf numFmtId="0" fontId="13" fillId="0" borderId="134" xfId="1" applyFont="1" applyBorder="1" applyAlignment="1" applyProtection="1">
      <alignment horizontal="center"/>
    </xf>
    <xf numFmtId="5" fontId="13" fillId="0" borderId="104" xfId="1" applyNumberFormat="1" applyFont="1" applyBorder="1" applyProtection="1"/>
    <xf numFmtId="5" fontId="13" fillId="0" borderId="85" xfId="1" applyNumberFormat="1" applyFont="1" applyBorder="1" applyProtection="1"/>
    <xf numFmtId="5" fontId="13" fillId="0" borderId="100" xfId="1" applyNumberFormat="1" applyFont="1" applyBorder="1" applyProtection="1"/>
    <xf numFmtId="5" fontId="13" fillId="0" borderId="26" xfId="1" applyNumberFormat="1" applyFont="1" applyBorder="1" applyProtection="1"/>
    <xf numFmtId="5" fontId="13" fillId="0" borderId="133" xfId="1" applyNumberFormat="1" applyFont="1" applyBorder="1" applyProtection="1"/>
    <xf numFmtId="0" fontId="13" fillId="0" borderId="133" xfId="1" applyFont="1" applyBorder="1" applyProtection="1"/>
    <xf numFmtId="0" fontId="13" fillId="0" borderId="85" xfId="1" applyFont="1" applyBorder="1" applyAlignment="1" applyProtection="1">
      <alignment horizontal="center"/>
    </xf>
    <xf numFmtId="37" fontId="13" fillId="0" borderId="104" xfId="1" applyNumberFormat="1" applyFont="1" applyBorder="1" applyProtection="1"/>
    <xf numFmtId="37" fontId="13" fillId="0" borderId="85" xfId="1" applyNumberFormat="1" applyFont="1" applyBorder="1" applyProtection="1"/>
    <xf numFmtId="37" fontId="13" fillId="0" borderId="102" xfId="1" applyNumberFormat="1" applyFont="1" applyBorder="1" applyProtection="1"/>
    <xf numFmtId="37" fontId="13" fillId="0" borderId="45" xfId="1" applyNumberFormat="1" applyFont="1" applyBorder="1" applyProtection="1"/>
    <xf numFmtId="37" fontId="13" fillId="0" borderId="133" xfId="1" applyNumberFormat="1" applyFont="1" applyBorder="1" applyProtection="1"/>
    <xf numFmtId="37" fontId="13" fillId="0" borderId="27" xfId="1" applyNumberFormat="1" applyFont="1" applyBorder="1" applyProtection="1"/>
    <xf numFmtId="37" fontId="13" fillId="0" borderId="86" xfId="1" applyNumberFormat="1" applyFont="1" applyBorder="1" applyProtection="1"/>
    <xf numFmtId="37" fontId="13" fillId="0" borderId="107" xfId="1" applyNumberFormat="1" applyFont="1" applyFill="1" applyBorder="1" applyProtection="1"/>
    <xf numFmtId="37" fontId="13" fillId="0" borderId="108" xfId="1" applyNumberFormat="1" applyFont="1" applyFill="1" applyBorder="1" applyProtection="1"/>
    <xf numFmtId="37" fontId="13" fillId="0" borderId="135" xfId="1" applyNumberFormat="1" applyFont="1" applyFill="1" applyBorder="1" applyProtection="1"/>
    <xf numFmtId="37" fontId="13" fillId="0" borderId="130" xfId="1" applyNumberFormat="1" applyFont="1" applyFill="1" applyBorder="1" applyProtection="1"/>
    <xf numFmtId="37" fontId="13" fillId="0" borderId="131" xfId="1" applyNumberFormat="1" applyFont="1" applyFill="1" applyBorder="1" applyProtection="1"/>
    <xf numFmtId="37" fontId="13" fillId="0" borderId="101" xfId="1" applyNumberFormat="1" applyFont="1" applyFill="1" applyBorder="1" applyProtection="1"/>
    <xf numFmtId="37" fontId="13" fillId="0" borderId="83" xfId="1" applyNumberFormat="1" applyFont="1" applyFill="1" applyBorder="1" applyProtection="1"/>
    <xf numFmtId="37" fontId="13" fillId="0" borderId="82" xfId="1" applyNumberFormat="1" applyFont="1" applyFill="1" applyBorder="1" applyProtection="1"/>
    <xf numFmtId="37" fontId="13" fillId="0" borderId="126" xfId="1" applyNumberFormat="1" applyFont="1" applyFill="1" applyBorder="1" applyProtection="1"/>
    <xf numFmtId="37" fontId="13" fillId="0" borderId="89" xfId="1" applyNumberFormat="1" applyFont="1" applyFill="1" applyBorder="1" applyProtection="1"/>
    <xf numFmtId="37" fontId="13" fillId="0" borderId="26" xfId="1" applyNumberFormat="1" applyFont="1" applyBorder="1" applyProtection="1"/>
    <xf numFmtId="37" fontId="13" fillId="0" borderId="136" xfId="1" applyNumberFormat="1" applyFont="1" applyBorder="1" applyProtection="1"/>
    <xf numFmtId="5" fontId="13" fillId="0" borderId="102" xfId="1" applyNumberFormat="1" applyFont="1" applyBorder="1" applyProtection="1"/>
    <xf numFmtId="37" fontId="13" fillId="0" borderId="104" xfId="1" applyNumberFormat="1" applyFont="1" applyFill="1" applyBorder="1" applyProtection="1"/>
    <xf numFmtId="37" fontId="13" fillId="0" borderId="85" xfId="1" applyNumberFormat="1" applyFont="1" applyFill="1" applyBorder="1" applyProtection="1"/>
    <xf numFmtId="37" fontId="13" fillId="0" borderId="84" xfId="1" applyNumberFormat="1" applyFont="1" applyFill="1" applyBorder="1" applyProtection="1"/>
    <xf numFmtId="37" fontId="13" fillId="0" borderId="133" xfId="1" applyNumberFormat="1" applyFont="1" applyFill="1" applyBorder="1" applyProtection="1"/>
    <xf numFmtId="37" fontId="13" fillId="0" borderId="102" xfId="1" applyNumberFormat="1" applyFont="1" applyFill="1" applyBorder="1" applyProtection="1"/>
    <xf numFmtId="37" fontId="13" fillId="0" borderId="26" xfId="1" applyNumberFormat="1" applyFont="1" applyFill="1" applyBorder="1" applyProtection="1"/>
    <xf numFmtId="37" fontId="13" fillId="0" borderId="137" xfId="1" applyNumberFormat="1" applyFont="1" applyFill="1" applyBorder="1" applyProtection="1"/>
    <xf numFmtId="0" fontId="13" fillId="0" borderId="113" xfId="1" applyFont="1" applyBorder="1" applyAlignment="1" applyProtection="1">
      <alignment horizontal="center"/>
    </xf>
    <xf numFmtId="0" fontId="13" fillId="0" borderId="114" xfId="1" applyFont="1" applyBorder="1" applyProtection="1"/>
    <xf numFmtId="0" fontId="13" fillId="0" borderId="116" xfId="1" applyFont="1" applyBorder="1" applyProtection="1"/>
    <xf numFmtId="37" fontId="13" fillId="0" borderId="116" xfId="1" applyNumberFormat="1" applyFont="1" applyBorder="1" applyProtection="1"/>
    <xf numFmtId="37" fontId="13" fillId="0" borderId="115" xfId="1" applyNumberFormat="1" applyFont="1" applyBorder="1" applyProtection="1"/>
    <xf numFmtId="37" fontId="13" fillId="0" borderId="113" xfId="1" applyNumberFormat="1" applyFont="1" applyBorder="1" applyProtection="1"/>
    <xf numFmtId="37" fontId="13" fillId="0" borderId="138" xfId="1" applyNumberFormat="1" applyFont="1" applyBorder="1" applyProtection="1"/>
    <xf numFmtId="37" fontId="13" fillId="0" borderId="139" xfId="1" applyNumberFormat="1" applyFont="1" applyBorder="1" applyProtection="1"/>
    <xf numFmtId="0" fontId="13" fillId="0" borderId="115" xfId="1" applyFont="1" applyBorder="1" applyAlignment="1" applyProtection="1">
      <alignment horizontal="center"/>
    </xf>
    <xf numFmtId="37" fontId="13" fillId="0" borderId="0" xfId="1" applyNumberFormat="1" applyFont="1" applyBorder="1" applyProtection="1"/>
    <xf numFmtId="0" fontId="13" fillId="0" borderId="0" xfId="1" applyBorder="1"/>
    <xf numFmtId="0" fontId="13" fillId="0" borderId="0" xfId="1" applyFont="1" applyBorder="1" applyAlignment="1" applyProtection="1">
      <alignment horizontal="right"/>
    </xf>
    <xf numFmtId="0" fontId="13" fillId="0" borderId="0" xfId="1" applyFont="1" applyBorder="1" applyAlignment="1" applyProtection="1">
      <alignment horizontal="centerContinuous"/>
    </xf>
    <xf numFmtId="0" fontId="13" fillId="0" borderId="0" xfId="1" applyFont="1" applyBorder="1"/>
    <xf numFmtId="0" fontId="13" fillId="0" borderId="13" xfId="1" applyFont="1" applyBorder="1" applyProtection="1"/>
    <xf numFmtId="0" fontId="13" fillId="0" borderId="3" xfId="1" applyFont="1" applyBorder="1" applyProtection="1"/>
    <xf numFmtId="0" fontId="13" fillId="0" borderId="24" xfId="1" applyFont="1" applyBorder="1" applyProtection="1"/>
    <xf numFmtId="0" fontId="13" fillId="0" borderId="22" xfId="1" applyFont="1" applyBorder="1" applyProtection="1"/>
    <xf numFmtId="0" fontId="13" fillId="0" borderId="21" xfId="1" applyFont="1" applyBorder="1" applyProtection="1"/>
    <xf numFmtId="0" fontId="13" fillId="0" borderId="11" xfId="1" applyFont="1" applyBorder="1" applyProtection="1"/>
    <xf numFmtId="0" fontId="13" fillId="0" borderId="41" xfId="1" applyFont="1" applyBorder="1" applyAlignment="1" applyProtection="1">
      <alignment horizontal="centerContinuous"/>
    </xf>
    <xf numFmtId="0" fontId="25" fillId="0" borderId="4" xfId="1" applyFont="1" applyBorder="1" applyProtection="1"/>
    <xf numFmtId="0" fontId="25" fillId="0" borderId="0" xfId="1" applyFont="1" applyProtection="1"/>
    <xf numFmtId="0" fontId="25" fillId="0" borderId="5" xfId="1" applyFont="1" applyBorder="1" applyProtection="1"/>
    <xf numFmtId="0" fontId="13" fillId="0" borderId="30" xfId="1" applyFont="1" applyBorder="1" applyAlignment="1" applyProtection="1">
      <alignment horizontal="center"/>
    </xf>
    <xf numFmtId="0" fontId="13" fillId="0" borderId="32" xfId="1" applyFont="1" applyBorder="1" applyProtection="1"/>
    <xf numFmtId="0" fontId="13" fillId="0" borderId="27" xfId="1" applyFont="1" applyBorder="1" applyProtection="1"/>
    <xf numFmtId="0" fontId="13" fillId="0" borderId="16" xfId="1" applyFont="1" applyBorder="1" applyAlignment="1" applyProtection="1">
      <alignment horizontal="center"/>
    </xf>
    <xf numFmtId="0" fontId="13" fillId="0" borderId="9" xfId="1" applyFont="1" applyBorder="1" applyAlignment="1" applyProtection="1">
      <alignment horizontal="center"/>
    </xf>
    <xf numFmtId="0" fontId="13" fillId="0" borderId="21" xfId="1" applyFont="1" applyBorder="1" applyAlignment="1" applyProtection="1">
      <alignment horizontal="center"/>
    </xf>
    <xf numFmtId="0" fontId="13" fillId="0" borderId="22" xfId="1" applyFont="1" applyBorder="1" applyAlignment="1" applyProtection="1">
      <alignment horizontal="center"/>
    </xf>
    <xf numFmtId="0" fontId="13" fillId="0" borderId="43" xfId="1" applyFont="1" applyBorder="1" applyAlignment="1" applyProtection="1">
      <alignment horizontal="center"/>
    </xf>
    <xf numFmtId="0" fontId="13" fillId="0" borderId="44" xfId="1" applyFont="1" applyBorder="1" applyProtection="1"/>
    <xf numFmtId="0" fontId="13" fillId="0" borderId="45" xfId="1" applyFont="1" applyBorder="1" applyProtection="1"/>
    <xf numFmtId="0" fontId="13" fillId="9" borderId="44" xfId="1" applyFont="1" applyFill="1" applyBorder="1" applyProtection="1"/>
    <xf numFmtId="0" fontId="13" fillId="9" borderId="39" xfId="1" applyFont="1" applyFill="1" applyBorder="1" applyProtection="1"/>
    <xf numFmtId="0" fontId="13" fillId="9" borderId="41" xfId="1" applyFont="1" applyFill="1" applyBorder="1" applyProtection="1"/>
    <xf numFmtId="0" fontId="13" fillId="9" borderId="42" xfId="1" applyFont="1" applyFill="1" applyBorder="1" applyProtection="1"/>
    <xf numFmtId="0" fontId="13" fillId="9" borderId="45" xfId="1" applyFont="1" applyFill="1" applyBorder="1" applyProtection="1"/>
    <xf numFmtId="0" fontId="13" fillId="0" borderId="172" xfId="1" applyFont="1" applyBorder="1" applyProtection="1"/>
    <xf numFmtId="0" fontId="13" fillId="0" borderId="175" xfId="1" applyFont="1" applyBorder="1" applyAlignment="1" applyProtection="1">
      <alignment horizontal="center"/>
    </xf>
    <xf numFmtId="5" fontId="13" fillId="0" borderId="46" xfId="1" applyNumberFormat="1" applyFont="1" applyBorder="1" applyProtection="1"/>
    <xf numFmtId="5" fontId="13" fillId="0" borderId="39" xfId="1" applyNumberFormat="1" applyFont="1" applyBorder="1" applyProtection="1"/>
    <xf numFmtId="5" fontId="13" fillId="0" borderId="43" xfId="1" applyNumberFormat="1" applyFont="1" applyBorder="1" applyProtection="1"/>
    <xf numFmtId="5" fontId="13" fillId="0" borderId="45" xfId="1" applyNumberFormat="1" applyFont="1" applyBorder="1" applyProtection="1"/>
    <xf numFmtId="0" fontId="13" fillId="0" borderId="173" xfId="1" applyFont="1" applyBorder="1" applyAlignment="1" applyProtection="1">
      <alignment horizontal="center"/>
    </xf>
    <xf numFmtId="37" fontId="13" fillId="0" borderId="39" xfId="1" applyNumberFormat="1" applyFont="1" applyBorder="1" applyProtection="1"/>
    <xf numFmtId="37" fontId="13" fillId="0" borderId="43" xfId="1" applyNumberFormat="1" applyFont="1" applyBorder="1" applyProtection="1"/>
    <xf numFmtId="37" fontId="13" fillId="0" borderId="46" xfId="1" applyNumberFormat="1" applyFont="1" applyBorder="1" applyProtection="1"/>
    <xf numFmtId="0" fontId="13" fillId="0" borderId="173" xfId="1" applyFont="1" applyBorder="1" applyProtection="1"/>
    <xf numFmtId="37" fontId="13" fillId="9" borderId="32" xfId="1" applyNumberFormat="1" applyFont="1" applyFill="1" applyBorder="1" applyProtection="1"/>
    <xf numFmtId="37" fontId="13" fillId="9" borderId="29" xfId="1" applyNumberFormat="1" applyFont="1" applyFill="1" applyBorder="1" applyProtection="1"/>
    <xf numFmtId="37" fontId="13" fillId="9" borderId="30" xfId="1" applyNumberFormat="1" applyFont="1" applyFill="1" applyBorder="1" applyProtection="1"/>
    <xf numFmtId="37" fontId="13" fillId="9" borderId="31" xfId="1" applyNumberFormat="1" applyFont="1" applyFill="1" applyBorder="1" applyProtection="1"/>
    <xf numFmtId="37" fontId="13" fillId="9" borderId="27" xfId="1" applyNumberFormat="1" applyFont="1" applyFill="1" applyBorder="1" applyProtection="1"/>
    <xf numFmtId="37" fontId="13" fillId="9" borderId="21" xfId="1" applyNumberFormat="1" applyFont="1" applyFill="1" applyBorder="1" applyProtection="1"/>
    <xf numFmtId="37" fontId="13" fillId="9" borderId="11" xfId="1" applyNumberFormat="1" applyFont="1" applyFill="1" applyBorder="1" applyProtection="1"/>
    <xf numFmtId="37" fontId="13" fillId="9" borderId="9" xfId="1" applyNumberFormat="1" applyFont="1" applyFill="1" applyBorder="1" applyProtection="1"/>
    <xf numFmtId="37" fontId="13" fillId="9" borderId="10" xfId="1" applyNumberFormat="1" applyFont="1" applyFill="1" applyBorder="1" applyProtection="1"/>
    <xf numFmtId="37" fontId="13" fillId="9" borderId="26" xfId="1" applyNumberFormat="1" applyFont="1" applyFill="1" applyBorder="1" applyProtection="1"/>
    <xf numFmtId="0" fontId="13" fillId="0" borderId="0" xfId="1" applyFont="1" applyFill="1"/>
    <xf numFmtId="0" fontId="54" fillId="0" borderId="0" xfId="1" applyFont="1" applyFill="1"/>
    <xf numFmtId="37" fontId="13" fillId="9" borderId="44" xfId="1" applyNumberFormat="1" applyFont="1" applyFill="1" applyBorder="1" applyProtection="1"/>
    <xf numFmtId="37" fontId="13" fillId="9" borderId="39" xfId="1" applyNumberFormat="1" applyFont="1" applyFill="1" applyBorder="1" applyProtection="1"/>
    <xf numFmtId="37" fontId="13" fillId="9" borderId="41" xfId="1" applyNumberFormat="1" applyFont="1" applyFill="1" applyBorder="1" applyProtection="1"/>
    <xf numFmtId="37" fontId="13" fillId="9" borderId="42" xfId="1" applyNumberFormat="1" applyFont="1" applyFill="1" applyBorder="1" applyProtection="1"/>
    <xf numFmtId="37" fontId="13" fillId="9" borderId="45" xfId="1" applyNumberFormat="1" applyFont="1" applyFill="1" applyBorder="1" applyProtection="1"/>
    <xf numFmtId="0" fontId="13" fillId="0" borderId="47" xfId="1" applyFont="1" applyBorder="1" applyAlignment="1" applyProtection="1">
      <alignment horizontal="center"/>
    </xf>
    <xf numFmtId="0" fontId="13" fillId="0" borderId="48" xfId="1" applyFont="1" applyBorder="1" applyProtection="1"/>
    <xf numFmtId="0" fontId="13" fillId="0" borderId="49" xfId="1" applyFont="1" applyBorder="1" applyProtection="1"/>
    <xf numFmtId="37" fontId="13" fillId="0" borderId="50" xfId="1" applyNumberFormat="1" applyFont="1" applyBorder="1" applyProtection="1"/>
    <xf numFmtId="37" fontId="13" fillId="0" borderId="69" xfId="1" applyNumberFormat="1" applyFont="1" applyBorder="1" applyProtection="1"/>
    <xf numFmtId="37" fontId="13" fillId="0" borderId="47" xfId="1" applyNumberFormat="1" applyFont="1" applyBorder="1" applyProtection="1"/>
    <xf numFmtId="37" fontId="13" fillId="0" borderId="49" xfId="1" applyNumberFormat="1" applyFont="1" applyBorder="1" applyProtection="1"/>
    <xf numFmtId="0" fontId="13" fillId="0" borderId="174" xfId="1" applyFont="1" applyBorder="1" applyAlignment="1" applyProtection="1">
      <alignment horizontal="center"/>
    </xf>
    <xf numFmtId="0" fontId="13" fillId="0" borderId="176" xfId="1" applyFont="1" applyBorder="1" applyAlignment="1" applyProtection="1">
      <alignment horizontal="center"/>
    </xf>
    <xf numFmtId="37" fontId="13" fillId="0" borderId="31" xfId="1" applyNumberFormat="1" applyFont="1" applyBorder="1" applyProtection="1"/>
    <xf numFmtId="0" fontId="13" fillId="0" borderId="14" xfId="1" applyFont="1" applyBorder="1" applyProtection="1"/>
    <xf numFmtId="0" fontId="13" fillId="0" borderId="16" xfId="1" applyFont="1" applyBorder="1" applyProtection="1"/>
    <xf numFmtId="0" fontId="13" fillId="0" borderId="17" xfId="1" applyFont="1" applyBorder="1" applyProtection="1"/>
    <xf numFmtId="0" fontId="13" fillId="0" borderId="41" xfId="1" applyFont="1" applyBorder="1" applyProtection="1"/>
    <xf numFmtId="0" fontId="13" fillId="0" borderId="42" xfId="1" applyFont="1" applyBorder="1" applyProtection="1"/>
    <xf numFmtId="0" fontId="13" fillId="0" borderId="39" xfId="1" applyFont="1" applyBorder="1" applyProtection="1"/>
    <xf numFmtId="0" fontId="13" fillId="0" borderId="34" xfId="1" applyFont="1" applyBorder="1" applyProtection="1"/>
    <xf numFmtId="5" fontId="13" fillId="0" borderId="51" xfId="1" applyNumberFormat="1" applyFont="1" applyBorder="1" applyProtection="1"/>
    <xf numFmtId="5" fontId="13" fillId="0" borderId="44" xfId="1" applyNumberFormat="1" applyFont="1" applyBorder="1" applyProtection="1"/>
    <xf numFmtId="0" fontId="13" fillId="0" borderId="42" xfId="1" applyFont="1" applyBorder="1" applyAlignment="1" applyProtection="1">
      <alignment horizontal="center"/>
    </xf>
    <xf numFmtId="0" fontId="13" fillId="0" borderId="51" xfId="1" applyFont="1" applyBorder="1" applyAlignment="1" applyProtection="1">
      <alignment horizontal="center"/>
    </xf>
    <xf numFmtId="37" fontId="13" fillId="0" borderId="51" xfId="1" applyNumberFormat="1" applyFont="1" applyBorder="1" applyProtection="1"/>
    <xf numFmtId="37" fontId="13" fillId="0" borderId="44" xfId="1" applyNumberFormat="1" applyFont="1" applyBorder="1" applyProtection="1"/>
    <xf numFmtId="37" fontId="13" fillId="0" borderId="42" xfId="1" applyNumberFormat="1" applyFont="1" applyBorder="1" applyProtection="1"/>
    <xf numFmtId="0" fontId="13" fillId="0" borderId="46" xfId="1" applyFont="1" applyBorder="1" applyProtection="1"/>
    <xf numFmtId="0" fontId="13" fillId="0" borderId="0" xfId="1" applyFont="1" applyFill="1" applyBorder="1"/>
    <xf numFmtId="37" fontId="13" fillId="9" borderId="43" xfId="1" applyNumberFormat="1" applyFont="1" applyFill="1" applyBorder="1" applyProtection="1"/>
    <xf numFmtId="37" fontId="13" fillId="9" borderId="51" xfId="1" applyNumberFormat="1" applyFont="1" applyFill="1" applyBorder="1" applyProtection="1"/>
    <xf numFmtId="5" fontId="13" fillId="0" borderId="50" xfId="1" applyNumberFormat="1" applyFont="1" applyBorder="1" applyProtection="1"/>
    <xf numFmtId="5" fontId="13" fillId="0" borderId="52" xfId="1" applyNumberFormat="1" applyFont="1" applyBorder="1" applyProtection="1"/>
    <xf numFmtId="5" fontId="13" fillId="0" borderId="47" xfId="1" applyNumberFormat="1" applyFont="1" applyBorder="1" applyProtection="1"/>
    <xf numFmtId="5" fontId="13" fillId="0" borderId="53" xfId="1" applyNumberFormat="1" applyFont="1" applyBorder="1" applyProtection="1"/>
    <xf numFmtId="5" fontId="13" fillId="0" borderId="48" xfId="1" applyNumberFormat="1" applyFont="1" applyBorder="1" applyProtection="1"/>
    <xf numFmtId="0" fontId="13" fillId="0" borderId="53" xfId="1" applyFont="1" applyBorder="1" applyProtection="1"/>
    <xf numFmtId="0" fontId="13" fillId="0" borderId="52" xfId="1" applyFont="1" applyBorder="1" applyAlignment="1" applyProtection="1">
      <alignment horizontal="center"/>
    </xf>
    <xf numFmtId="0" fontId="13" fillId="0" borderId="0" xfId="1" applyFont="1" applyAlignment="1" applyProtection="1">
      <alignment horizontal="right"/>
    </xf>
    <xf numFmtId="0" fontId="13" fillId="0" borderId="25" xfId="1" applyFont="1" applyBorder="1" applyAlignment="1" applyProtection="1">
      <alignment horizontal="center"/>
    </xf>
    <xf numFmtId="0" fontId="16" fillId="0" borderId="0" xfId="1" applyFont="1" applyProtection="1"/>
    <xf numFmtId="5" fontId="13" fillId="0" borderId="16" xfId="1" applyNumberFormat="1" applyFont="1" applyBorder="1" applyProtection="1"/>
    <xf numFmtId="37" fontId="13" fillId="0" borderId="16" xfId="1" applyNumberFormat="1" applyFont="1" applyBorder="1" applyProtection="1"/>
    <xf numFmtId="0" fontId="9" fillId="4" borderId="38" xfId="1" applyFont="1" applyFill="1" applyBorder="1" applyProtection="1"/>
    <xf numFmtId="0" fontId="9" fillId="4" borderId="1" xfId="1" applyFont="1" applyFill="1" applyBorder="1" applyProtection="1"/>
    <xf numFmtId="5" fontId="13" fillId="0" borderId="37" xfId="1" applyNumberFormat="1" applyFont="1" applyBorder="1" applyProtection="1"/>
    <xf numFmtId="0" fontId="14" fillId="0" borderId="0" xfId="1" applyFont="1" applyProtection="1"/>
    <xf numFmtId="164" fontId="13" fillId="0" borderId="10" xfId="1" applyNumberFormat="1" applyFont="1" applyBorder="1" applyAlignment="1" applyProtection="1">
      <alignment horizontal="center"/>
    </xf>
    <xf numFmtId="0" fontId="14" fillId="0" borderId="4" xfId="1" applyFont="1" applyBorder="1" applyProtection="1"/>
    <xf numFmtId="0" fontId="13" fillId="0" borderId="5" xfId="1" applyFont="1" applyBorder="1" applyAlignment="1" applyProtection="1">
      <alignment horizontal="centerContinuous"/>
    </xf>
    <xf numFmtId="37" fontId="13" fillId="0" borderId="34" xfId="1" applyNumberFormat="1" applyFont="1" applyBorder="1" applyProtection="1"/>
    <xf numFmtId="37" fontId="13" fillId="0" borderId="37" xfId="1" applyNumberFormat="1" applyFont="1" applyBorder="1" applyProtection="1"/>
    <xf numFmtId="0" fontId="10" fillId="0" borderId="25" xfId="1" applyFont="1" applyBorder="1" applyProtection="1">
      <protection locked="0"/>
    </xf>
    <xf numFmtId="0" fontId="10" fillId="0" borderId="0" xfId="1" applyFont="1" applyProtection="1">
      <protection locked="0"/>
    </xf>
    <xf numFmtId="0" fontId="10" fillId="0" borderId="19" xfId="1" applyFont="1" applyBorder="1" applyProtection="1">
      <protection locked="0"/>
    </xf>
    <xf numFmtId="0" fontId="10" fillId="0" borderId="26" xfId="1" applyFont="1" applyBorder="1" applyProtection="1">
      <protection locked="0"/>
    </xf>
    <xf numFmtId="0" fontId="10" fillId="0" borderId="10" xfId="1" applyFont="1" applyBorder="1" applyProtection="1">
      <protection locked="0"/>
    </xf>
    <xf numFmtId="164" fontId="13" fillId="0" borderId="21" xfId="1" applyNumberFormat="1" applyFont="1" applyBorder="1" applyAlignment="1" applyProtection="1">
      <alignment horizontal="center"/>
    </xf>
    <xf numFmtId="0" fontId="13" fillId="0" borderId="10" xfId="1" applyFont="1" applyBorder="1" applyAlignment="1" applyProtection="1">
      <alignment horizontal="centerContinuous"/>
    </xf>
    <xf numFmtId="5" fontId="10" fillId="0" borderId="44" xfId="1" applyNumberFormat="1" applyFont="1" applyBorder="1" applyProtection="1">
      <protection locked="0"/>
    </xf>
    <xf numFmtId="5" fontId="10" fillId="0" borderId="51" xfId="1" applyNumberFormat="1" applyFont="1" applyBorder="1" applyProtection="1">
      <protection locked="0"/>
    </xf>
    <xf numFmtId="0" fontId="13" fillId="9" borderId="34" xfId="1" applyFont="1" applyFill="1" applyBorder="1" applyProtection="1"/>
    <xf numFmtId="0" fontId="13" fillId="9" borderId="21" xfId="1" applyFont="1" applyFill="1" applyBorder="1" applyProtection="1"/>
    <xf numFmtId="0" fontId="13" fillId="9" borderId="10" xfId="1" applyFont="1" applyFill="1" applyBorder="1" applyProtection="1"/>
    <xf numFmtId="0" fontId="13" fillId="9" borderId="16" xfId="1" applyFont="1" applyFill="1" applyBorder="1" applyProtection="1"/>
    <xf numFmtId="37" fontId="10" fillId="0" borderId="44" xfId="1" applyNumberFormat="1" applyFont="1" applyBorder="1" applyProtection="1">
      <protection locked="0"/>
    </xf>
    <xf numFmtId="0" fontId="13" fillId="9" borderId="22" xfId="1" applyFont="1" applyFill="1" applyBorder="1" applyProtection="1"/>
    <xf numFmtId="0" fontId="10" fillId="0" borderId="51" xfId="1" applyFont="1" applyBorder="1" applyProtection="1">
      <protection locked="0"/>
    </xf>
    <xf numFmtId="0" fontId="13" fillId="9" borderId="51" xfId="1" applyFont="1" applyFill="1" applyBorder="1" applyProtection="1"/>
    <xf numFmtId="37" fontId="13" fillId="0" borderId="32" xfId="1" applyNumberFormat="1" applyFont="1" applyBorder="1" applyProtection="1"/>
    <xf numFmtId="37" fontId="13" fillId="0" borderId="21" xfId="1" applyNumberFormat="1" applyFont="1" applyBorder="1" applyProtection="1"/>
    <xf numFmtId="5" fontId="13" fillId="0" borderId="32" xfId="1" applyNumberFormat="1" applyFont="1" applyBorder="1" applyProtection="1"/>
    <xf numFmtId="5" fontId="13" fillId="0" borderId="34" xfId="1" applyNumberFormat="1" applyFont="1" applyBorder="1" applyProtection="1"/>
    <xf numFmtId="37" fontId="13" fillId="0" borderId="0" xfId="1" applyNumberFormat="1" applyFont="1" applyProtection="1"/>
    <xf numFmtId="37" fontId="13" fillId="0" borderId="19" xfId="1" applyNumberFormat="1" applyFont="1" applyBorder="1" applyProtection="1"/>
    <xf numFmtId="5" fontId="13" fillId="0" borderId="38" xfId="1" applyNumberFormat="1" applyFont="1" applyBorder="1" applyProtection="1"/>
    <xf numFmtId="0" fontId="13" fillId="0" borderId="4" xfId="1" applyFont="1" applyBorder="1" applyAlignment="1" applyProtection="1">
      <alignment horizontal="centerContinuous"/>
    </xf>
    <xf numFmtId="37" fontId="13" fillId="0" borderId="5" xfId="1" applyNumberFormat="1" applyFont="1" applyBorder="1" applyProtection="1"/>
    <xf numFmtId="0" fontId="13" fillId="0" borderId="7" xfId="1" applyFont="1" applyBorder="1" applyProtection="1"/>
    <xf numFmtId="0" fontId="13" fillId="0" borderId="8" xfId="1" applyFont="1" applyBorder="1"/>
    <xf numFmtId="0" fontId="13" fillId="0" borderId="2" xfId="1" applyFont="1" applyBorder="1"/>
    <xf numFmtId="0" fontId="13" fillId="0" borderId="13" xfId="1" applyFont="1" applyBorder="1"/>
    <xf numFmtId="0" fontId="13" fillId="0" borderId="12" xfId="1" applyFont="1" applyBorder="1"/>
    <xf numFmtId="0" fontId="25" fillId="0" borderId="15" xfId="1" applyFont="1" applyBorder="1"/>
    <xf numFmtId="0" fontId="13" fillId="0" borderId="5" xfId="1" applyFont="1" applyBorder="1"/>
    <xf numFmtId="0" fontId="13" fillId="0" borderId="9" xfId="1" applyFont="1" applyBorder="1"/>
    <xf numFmtId="0" fontId="25" fillId="0" borderId="17" xfId="1" applyFont="1" applyBorder="1"/>
    <xf numFmtId="0" fontId="13" fillId="0" borderId="26" xfId="1" applyFont="1" applyBorder="1"/>
    <xf numFmtId="49" fontId="13" fillId="0" borderId="22" xfId="1" applyNumberFormat="1" applyFont="1" applyBorder="1" applyAlignment="1">
      <alignment horizontal="center"/>
    </xf>
    <xf numFmtId="0" fontId="13" fillId="0" borderId="41" xfId="1" applyFont="1" applyBorder="1" applyAlignment="1">
      <alignment horizontal="centerContinuous"/>
    </xf>
    <xf numFmtId="0" fontId="13" fillId="0" borderId="10" xfId="1" applyFont="1" applyBorder="1" applyAlignment="1">
      <alignment horizontal="centerContinuous"/>
    </xf>
    <xf numFmtId="0" fontId="13" fillId="0" borderId="42" xfId="1" applyFont="1" applyBorder="1" applyAlignment="1">
      <alignment horizontal="centerContinuous"/>
    </xf>
    <xf numFmtId="0" fontId="13" fillId="0" borderId="39" xfId="1" applyFont="1" applyBorder="1" applyAlignment="1">
      <alignment horizontal="centerContinuous"/>
    </xf>
    <xf numFmtId="0" fontId="13" fillId="0" borderId="4" xfId="1" applyFont="1" applyBorder="1" applyAlignment="1"/>
    <xf numFmtId="0" fontId="13" fillId="0" borderId="4" xfId="1" applyFont="1" applyBorder="1"/>
    <xf numFmtId="0" fontId="13" fillId="0" borderId="33" xfId="1" applyFont="1" applyBorder="1"/>
    <xf numFmtId="0" fontId="13" fillId="0" borderId="32" xfId="1" applyFont="1" applyBorder="1"/>
    <xf numFmtId="0" fontId="13" fillId="0" borderId="28" xfId="1" applyFont="1" applyBorder="1" applyAlignment="1">
      <alignment horizontal="center"/>
    </xf>
    <xf numFmtId="0" fontId="13" fillId="0" borderId="31" xfId="1" applyFont="1" applyBorder="1"/>
    <xf numFmtId="0" fontId="13" fillId="0" borderId="34" xfId="1" applyFont="1" applyBorder="1" applyAlignment="1">
      <alignment horizontal="center"/>
    </xf>
    <xf numFmtId="0" fontId="13" fillId="0" borderId="18" xfId="1" applyFont="1" applyBorder="1" applyAlignment="1">
      <alignment horizontal="center"/>
    </xf>
    <xf numFmtId="0" fontId="13" fillId="0" borderId="19" xfId="1" applyFont="1" applyBorder="1" applyAlignment="1">
      <alignment horizontal="center"/>
    </xf>
    <xf numFmtId="0" fontId="13" fillId="0" borderId="15" xfId="1" applyFont="1" applyBorder="1" applyAlignment="1">
      <alignment horizontal="center"/>
    </xf>
    <xf numFmtId="0" fontId="13" fillId="0" borderId="0" xfId="1" applyFont="1" applyAlignment="1">
      <alignment horizontal="center"/>
    </xf>
    <xf numFmtId="0" fontId="13" fillId="0" borderId="16" xfId="1" applyFont="1" applyBorder="1" applyAlignment="1">
      <alignment horizontal="center"/>
    </xf>
    <xf numFmtId="0" fontId="13" fillId="0" borderId="19" xfId="1" applyFont="1" applyBorder="1"/>
    <xf numFmtId="0" fontId="13" fillId="0" borderId="20" xfId="1" applyFont="1" applyBorder="1"/>
    <xf numFmtId="0" fontId="13" fillId="0" borderId="17" xfId="1" applyFont="1" applyBorder="1" applyAlignment="1">
      <alignment horizontal="center"/>
    </xf>
    <xf numFmtId="0" fontId="13" fillId="0" borderId="22" xfId="1" applyFont="1" applyBorder="1" applyAlignment="1">
      <alignment horizontal="center"/>
    </xf>
    <xf numFmtId="0" fontId="13" fillId="0" borderId="43" xfId="1" applyFont="1" applyBorder="1"/>
    <xf numFmtId="0" fontId="13" fillId="0" borderId="46" xfId="1" applyFont="1" applyBorder="1"/>
    <xf numFmtId="5" fontId="10" fillId="0" borderId="46" xfId="1" applyNumberFormat="1" applyFont="1" applyBorder="1" applyProtection="1">
      <protection locked="0"/>
    </xf>
    <xf numFmtId="0" fontId="10" fillId="0" borderId="46" xfId="1" applyFont="1" applyBorder="1" applyProtection="1">
      <protection locked="0"/>
    </xf>
    <xf numFmtId="37" fontId="10" fillId="0" borderId="46" xfId="1" applyNumberFormat="1" applyFont="1" applyBorder="1" applyProtection="1">
      <protection locked="0"/>
    </xf>
    <xf numFmtId="0" fontId="13" fillId="0" borderId="17" xfId="1" applyFont="1" applyBorder="1"/>
    <xf numFmtId="37" fontId="10" fillId="0" borderId="17" xfId="1" applyNumberFormat="1" applyFont="1" applyBorder="1" applyProtection="1">
      <protection locked="0"/>
    </xf>
    <xf numFmtId="0" fontId="10" fillId="0" borderId="17" xfId="1" applyFont="1" applyBorder="1" applyProtection="1">
      <protection locked="0"/>
    </xf>
    <xf numFmtId="0" fontId="10" fillId="0" borderId="22" xfId="1" applyFont="1" applyBorder="1" applyProtection="1">
      <protection locked="0"/>
    </xf>
    <xf numFmtId="0" fontId="13" fillId="0" borderId="28" xfId="1" applyFont="1" applyBorder="1"/>
    <xf numFmtId="0" fontId="10" fillId="0" borderId="34" xfId="1" applyFont="1" applyBorder="1" applyProtection="1">
      <protection locked="0"/>
    </xf>
    <xf numFmtId="37" fontId="13" fillId="0" borderId="17" xfId="1" applyNumberFormat="1" applyFont="1" applyBorder="1" applyProtection="1"/>
    <xf numFmtId="0" fontId="13" fillId="0" borderId="6" xfId="1" applyFont="1" applyBorder="1"/>
    <xf numFmtId="0" fontId="13" fillId="0" borderId="1" xfId="1" applyFont="1" applyBorder="1"/>
    <xf numFmtId="0" fontId="13" fillId="0" borderId="7" xfId="1" applyFont="1" applyBorder="1"/>
    <xf numFmtId="0" fontId="13" fillId="0" borderId="24" xfId="1" applyFont="1" applyBorder="1"/>
    <xf numFmtId="0" fontId="13" fillId="0" borderId="15" xfId="1" applyFont="1" applyBorder="1"/>
    <xf numFmtId="0" fontId="13" fillId="0" borderId="21" xfId="1" applyFont="1" applyBorder="1"/>
    <xf numFmtId="49" fontId="13" fillId="0" borderId="21" xfId="1" applyNumberFormat="1" applyFont="1" applyBorder="1"/>
    <xf numFmtId="0" fontId="13" fillId="0" borderId="11" xfId="1" applyFont="1" applyBorder="1"/>
    <xf numFmtId="0" fontId="13" fillId="0" borderId="41" xfId="1" applyFont="1" applyBorder="1"/>
    <xf numFmtId="0" fontId="13" fillId="0" borderId="30" xfId="1" applyFont="1" applyBorder="1"/>
    <xf numFmtId="0" fontId="13" fillId="0" borderId="29" xfId="1" applyFont="1" applyBorder="1"/>
    <xf numFmtId="0" fontId="13" fillId="0" borderId="44" xfId="1" applyFont="1" applyBorder="1" applyAlignment="1">
      <alignment horizontal="centerContinuous"/>
    </xf>
    <xf numFmtId="0" fontId="13" fillId="0" borderId="45" xfId="1" applyFont="1" applyBorder="1" applyAlignment="1">
      <alignment horizontal="centerContinuous"/>
    </xf>
    <xf numFmtId="0" fontId="13" fillId="0" borderId="34" xfId="1" applyFont="1" applyBorder="1"/>
    <xf numFmtId="0" fontId="13" fillId="0" borderId="18" xfId="1" applyFont="1" applyBorder="1"/>
    <xf numFmtId="0" fontId="13" fillId="0" borderId="27" xfId="1" applyFont="1" applyBorder="1" applyAlignment="1">
      <alignment horizontal="center"/>
    </xf>
    <xf numFmtId="0" fontId="13" fillId="0" borderId="33" xfId="1" applyFont="1" applyBorder="1" applyAlignment="1">
      <alignment horizontal="center"/>
    </xf>
    <xf numFmtId="0" fontId="13" fillId="0" borderId="16" xfId="1" applyFont="1" applyBorder="1"/>
    <xf numFmtId="0" fontId="13" fillId="0" borderId="26" xfId="1" applyFont="1" applyBorder="1" applyAlignment="1">
      <alignment horizontal="center"/>
    </xf>
    <xf numFmtId="0" fontId="13" fillId="0" borderId="20" xfId="1" applyFont="1" applyBorder="1" applyAlignment="1">
      <alignment horizontal="center"/>
    </xf>
    <xf numFmtId="0" fontId="13" fillId="0" borderId="22" xfId="1" applyFont="1" applyBorder="1"/>
    <xf numFmtId="0" fontId="13" fillId="0" borderId="43" xfId="1" applyFont="1" applyBorder="1" applyAlignment="1">
      <alignment horizontal="center"/>
    </xf>
    <xf numFmtId="0" fontId="13" fillId="0" borderId="51" xfId="1" applyFont="1" applyBorder="1" applyAlignment="1">
      <alignment horizontal="center"/>
    </xf>
    <xf numFmtId="37" fontId="13" fillId="0" borderId="15" xfId="1" applyNumberFormat="1" applyFont="1" applyBorder="1"/>
    <xf numFmtId="37" fontId="13" fillId="0" borderId="25" xfId="1" applyNumberFormat="1" applyFont="1" applyBorder="1"/>
    <xf numFmtId="37" fontId="13" fillId="0" borderId="16" xfId="1" applyNumberFormat="1" applyFont="1" applyBorder="1"/>
    <xf numFmtId="37" fontId="13" fillId="0" borderId="18" xfId="1" applyNumberFormat="1" applyFont="1" applyBorder="1"/>
    <xf numFmtId="37" fontId="13" fillId="0" borderId="45" xfId="1" applyNumberFormat="1" applyFont="1" applyBorder="1"/>
    <xf numFmtId="37" fontId="13" fillId="0" borderId="51" xfId="1" applyNumberFormat="1" applyFont="1" applyBorder="1"/>
    <xf numFmtId="37" fontId="13" fillId="0" borderId="43" xfId="1" applyNumberFormat="1" applyFont="1" applyBorder="1"/>
    <xf numFmtId="37" fontId="13" fillId="0" borderId="46" xfId="1" applyNumberFormat="1" applyFont="1" applyBorder="1"/>
    <xf numFmtId="37" fontId="13" fillId="0" borderId="28" xfId="1" applyNumberFormat="1" applyFont="1" applyBorder="1"/>
    <xf numFmtId="37" fontId="13" fillId="0" borderId="27" xfId="1" applyNumberFormat="1" applyFont="1" applyBorder="1"/>
    <xf numFmtId="37" fontId="13" fillId="0" borderId="34" xfId="1" applyNumberFormat="1" applyFont="1" applyBorder="1"/>
    <xf numFmtId="37" fontId="13" fillId="0" borderId="33" xfId="1" applyNumberFormat="1" applyFont="1" applyBorder="1"/>
    <xf numFmtId="37" fontId="13" fillId="0" borderId="17" xfId="1" applyNumberFormat="1" applyFont="1" applyBorder="1"/>
    <xf numFmtId="37" fontId="13" fillId="0" borderId="26" xfId="1" applyNumberFormat="1" applyFont="1" applyBorder="1"/>
    <xf numFmtId="37" fontId="13" fillId="0" borderId="22" xfId="1" applyNumberFormat="1" applyFont="1" applyBorder="1"/>
    <xf numFmtId="37" fontId="13" fillId="0" borderId="20" xfId="1" applyNumberFormat="1" applyFont="1" applyBorder="1"/>
    <xf numFmtId="37" fontId="13" fillId="0" borderId="15" xfId="1" applyNumberFormat="1" applyFont="1" applyBorder="1" applyProtection="1"/>
    <xf numFmtId="37" fontId="13" fillId="0" borderId="25" xfId="1" applyNumberFormat="1" applyFont="1" applyBorder="1" applyProtection="1"/>
    <xf numFmtId="37" fontId="13" fillId="0" borderId="18" xfId="1" applyNumberFormat="1" applyFont="1" applyBorder="1" applyProtection="1"/>
    <xf numFmtId="37" fontId="13" fillId="21" borderId="32" xfId="1" applyNumberFormat="1" applyFont="1" applyFill="1" applyBorder="1"/>
    <xf numFmtId="37" fontId="13" fillId="21" borderId="31" xfId="1" applyNumberFormat="1" applyFont="1" applyFill="1" applyBorder="1"/>
    <xf numFmtId="37" fontId="13" fillId="21" borderId="29" xfId="1" applyNumberFormat="1" applyFont="1" applyFill="1" applyBorder="1"/>
    <xf numFmtId="37" fontId="13" fillId="21" borderId="30" xfId="1" applyNumberFormat="1" applyFont="1" applyFill="1" applyBorder="1"/>
    <xf numFmtId="37" fontId="13" fillId="21" borderId="27" xfId="1" applyNumberFormat="1" applyFont="1" applyFill="1" applyBorder="1"/>
    <xf numFmtId="0" fontId="13" fillId="0" borderId="47" xfId="1" applyFont="1" applyBorder="1" applyAlignment="1">
      <alignment horizontal="center"/>
    </xf>
    <xf numFmtId="0" fontId="13" fillId="0" borderId="50" xfId="1" applyFont="1" applyBorder="1"/>
    <xf numFmtId="37" fontId="13" fillId="0" borderId="52" xfId="1" applyNumberFormat="1" applyFont="1" applyBorder="1" applyProtection="1"/>
    <xf numFmtId="0" fontId="13" fillId="0" borderId="52" xfId="1" applyFont="1" applyBorder="1" applyAlignment="1">
      <alignment horizontal="center"/>
    </xf>
    <xf numFmtId="0" fontId="13" fillId="0" borderId="14" xfId="1" applyFont="1" applyBorder="1"/>
    <xf numFmtId="0" fontId="13" fillId="0" borderId="21" xfId="1" applyFont="1" applyBorder="1" applyAlignment="1">
      <alignment horizontal="centerContinuous"/>
    </xf>
    <xf numFmtId="0" fontId="13" fillId="0" borderId="26" xfId="1" applyFont="1" applyBorder="1" applyAlignment="1">
      <alignment horizontal="centerContinuous"/>
    </xf>
    <xf numFmtId="0" fontId="13" fillId="0" borderId="5" xfId="1" applyFont="1" applyBorder="1" applyAlignment="1">
      <alignment horizontal="center"/>
    </xf>
    <xf numFmtId="0" fontId="13" fillId="0" borderId="4" xfId="1" applyFont="1" applyBorder="1" applyAlignment="1">
      <alignment horizontal="center"/>
    </xf>
    <xf numFmtId="0" fontId="13" fillId="0" borderId="9" xfId="1" applyFont="1" applyBorder="1" applyAlignment="1">
      <alignment horizontal="center"/>
    </xf>
    <xf numFmtId="0" fontId="25" fillId="0" borderId="21" xfId="1" applyFont="1" applyBorder="1" applyAlignment="1">
      <alignment horizontal="center"/>
    </xf>
    <xf numFmtId="0" fontId="13" fillId="0" borderId="21" xfId="1" applyFont="1" applyBorder="1" applyAlignment="1">
      <alignment horizontal="center"/>
    </xf>
    <xf numFmtId="0" fontId="13" fillId="0" borderId="11" xfId="1" applyFont="1" applyBorder="1" applyAlignment="1">
      <alignment horizontal="center"/>
    </xf>
    <xf numFmtId="5" fontId="13" fillId="0" borderId="19" xfId="1" applyNumberFormat="1" applyFont="1" applyBorder="1" applyProtection="1"/>
    <xf numFmtId="5" fontId="13" fillId="0" borderId="15" xfId="1" applyNumberFormat="1" applyFont="1" applyBorder="1" applyProtection="1"/>
    <xf numFmtId="5" fontId="13" fillId="0" borderId="5" xfId="1" applyNumberFormat="1" applyFont="1" applyBorder="1" applyProtection="1"/>
    <xf numFmtId="37" fontId="13" fillId="0" borderId="11" xfId="1" applyNumberFormat="1" applyFont="1" applyBorder="1" applyProtection="1"/>
    <xf numFmtId="5" fontId="13" fillId="0" borderId="21" xfId="1" applyNumberFormat="1" applyFont="1" applyBorder="1" applyProtection="1"/>
    <xf numFmtId="0" fontId="13" fillId="5" borderId="17" xfId="1" applyFont="1" applyFill="1" applyBorder="1"/>
    <xf numFmtId="5" fontId="13" fillId="0" borderId="11" xfId="1" applyNumberFormat="1" applyFont="1" applyBorder="1" applyProtection="1"/>
    <xf numFmtId="0" fontId="25" fillId="0" borderId="19" xfId="1" applyFont="1" applyBorder="1" applyAlignment="1">
      <alignment horizontal="center"/>
    </xf>
    <xf numFmtId="0" fontId="13" fillId="0" borderId="38" xfId="1" applyFont="1" applyBorder="1" applyAlignment="1">
      <alignment horizontal="center"/>
    </xf>
    <xf numFmtId="0" fontId="13" fillId="5" borderId="38" xfId="1" applyFont="1" applyFill="1" applyBorder="1"/>
    <xf numFmtId="5" fontId="13" fillId="0" borderId="35" xfId="1" applyNumberFormat="1" applyFont="1" applyBorder="1" applyProtection="1"/>
    <xf numFmtId="5" fontId="13" fillId="0" borderId="7" xfId="1" applyNumberFormat="1" applyFont="1" applyBorder="1" applyProtection="1"/>
    <xf numFmtId="0" fontId="13" fillId="0" borderId="0" xfId="1" applyFont="1" applyAlignment="1">
      <alignment horizontal="right"/>
    </xf>
    <xf numFmtId="0" fontId="13" fillId="0" borderId="84" xfId="1" applyFont="1" applyBorder="1" applyAlignment="1" applyProtection="1">
      <alignment horizontal="centerContinuous" wrapText="1"/>
    </xf>
    <xf numFmtId="0" fontId="13" fillId="0" borderId="93" xfId="1" applyFont="1" applyBorder="1" applyAlignment="1" applyProtection="1">
      <alignment horizontal="center"/>
    </xf>
    <xf numFmtId="0" fontId="60" fillId="0" borderId="95" xfId="1" applyFont="1" applyBorder="1"/>
    <xf numFmtId="0" fontId="60" fillId="0" borderId="92" xfId="1" applyFont="1" applyBorder="1"/>
    <xf numFmtId="0" fontId="60" fillId="0" borderId="0" xfId="1" applyFont="1"/>
    <xf numFmtId="0" fontId="13" fillId="0" borderId="81" xfId="1" applyFont="1" applyBorder="1" applyAlignment="1" applyProtection="1">
      <alignment horizontal="center"/>
    </xf>
    <xf numFmtId="0" fontId="60" fillId="0" borderId="0" xfId="1" applyFont="1" applyAlignment="1">
      <alignment horizontal="center"/>
    </xf>
    <xf numFmtId="0" fontId="60" fillId="0" borderId="100" xfId="1" applyFont="1" applyBorder="1" applyAlignment="1">
      <alignment horizontal="center"/>
    </xf>
    <xf numFmtId="0" fontId="13" fillId="0" borderId="102" xfId="1" applyFont="1" applyBorder="1" applyAlignment="1" applyProtection="1">
      <alignment horizontal="right"/>
    </xf>
    <xf numFmtId="0" fontId="14" fillId="0" borderId="103" xfId="1" applyFont="1" applyBorder="1" applyProtection="1"/>
    <xf numFmtId="0" fontId="13" fillId="22" borderId="104" xfId="1" applyFont="1" applyFill="1" applyBorder="1" applyProtection="1"/>
    <xf numFmtId="0" fontId="13" fillId="22" borderId="85" xfId="1" applyFont="1" applyFill="1" applyBorder="1" applyProtection="1"/>
    <xf numFmtId="37" fontId="13" fillId="22" borderId="104" xfId="1" applyNumberFormat="1" applyFont="1" applyFill="1" applyBorder="1" applyProtection="1"/>
    <xf numFmtId="37" fontId="13" fillId="22" borderId="85" xfId="1" applyNumberFormat="1" applyFont="1" applyFill="1" applyBorder="1" applyProtection="1"/>
    <xf numFmtId="0" fontId="13" fillId="0" borderId="113" xfId="1" applyFont="1" applyBorder="1" applyAlignment="1" applyProtection="1">
      <alignment horizontal="right"/>
    </xf>
    <xf numFmtId="0" fontId="13" fillId="0" borderId="21" xfId="1" applyFont="1" applyBorder="1" applyAlignment="1" applyProtection="1">
      <alignment horizontal="centerContinuous"/>
    </xf>
    <xf numFmtId="0" fontId="13" fillId="0" borderId="54" xfId="1" applyFont="1" applyBorder="1" applyAlignment="1" applyProtection="1">
      <alignment horizontal="center"/>
    </xf>
    <xf numFmtId="5" fontId="13" fillId="9" borderId="48" xfId="1" applyNumberFormat="1" applyFont="1" applyFill="1" applyBorder="1" applyProtection="1"/>
    <xf numFmtId="164" fontId="13" fillId="0" borderId="2" xfId="1" applyNumberFormat="1" applyFont="1" applyBorder="1" applyAlignment="1" applyProtection="1">
      <alignment horizontal="center"/>
    </xf>
    <xf numFmtId="0" fontId="13" fillId="0" borderId="44" xfId="1" applyFont="1" applyBorder="1" applyAlignment="1" applyProtection="1">
      <alignment horizontal="centerContinuous"/>
    </xf>
    <xf numFmtId="0" fontId="13" fillId="0" borderId="34" xfId="1" applyFont="1" applyBorder="1" applyAlignment="1" applyProtection="1">
      <alignment horizontal="center"/>
    </xf>
    <xf numFmtId="37" fontId="10" fillId="0" borderId="19" xfId="1" applyNumberFormat="1" applyFont="1" applyBorder="1" applyProtection="1">
      <protection locked="0"/>
    </xf>
    <xf numFmtId="0" fontId="10" fillId="0" borderId="15" xfId="1" applyFont="1" applyBorder="1" applyProtection="1">
      <protection locked="0"/>
    </xf>
    <xf numFmtId="0" fontId="13" fillId="9" borderId="46" xfId="1" applyFont="1" applyFill="1" applyBorder="1" applyProtection="1"/>
    <xf numFmtId="37" fontId="10" fillId="0" borderId="32" xfId="1" applyNumberFormat="1" applyFont="1" applyBorder="1" applyProtection="1">
      <protection locked="0"/>
    </xf>
    <xf numFmtId="0" fontId="13" fillId="0" borderId="28" xfId="1" applyFont="1" applyBorder="1" applyProtection="1"/>
    <xf numFmtId="0" fontId="13" fillId="0" borderId="6" xfId="1" applyFont="1" applyBorder="1" applyAlignment="1" applyProtection="1">
      <alignment horizontal="center"/>
    </xf>
    <xf numFmtId="0" fontId="13" fillId="0" borderId="50" xfId="1" applyFont="1" applyBorder="1" applyProtection="1"/>
    <xf numFmtId="0" fontId="13" fillId="9" borderId="53" xfId="1" applyFont="1" applyFill="1" applyBorder="1" applyProtection="1"/>
    <xf numFmtId="37" fontId="13" fillId="0" borderId="0" xfId="1" applyNumberFormat="1" applyFont="1" applyAlignment="1" applyProtection="1">
      <alignment horizontal="center"/>
    </xf>
    <xf numFmtId="37" fontId="13" fillId="0" borderId="15" xfId="1" applyNumberFormat="1" applyFont="1" applyBorder="1" applyAlignment="1" applyProtection="1">
      <alignment horizontal="center"/>
    </xf>
    <xf numFmtId="0" fontId="13" fillId="0" borderId="23" xfId="1" applyFont="1" applyBorder="1" applyAlignment="1" applyProtection="1">
      <alignment horizontal="center"/>
    </xf>
    <xf numFmtId="0" fontId="13" fillId="0" borderId="33" xfId="1" applyFont="1" applyBorder="1" applyAlignment="1" applyProtection="1">
      <alignment horizontal="center"/>
    </xf>
    <xf numFmtId="0" fontId="13" fillId="0" borderId="18" xfId="1" applyFont="1" applyBorder="1" applyAlignment="1" applyProtection="1">
      <alignment horizontal="center"/>
    </xf>
    <xf numFmtId="37" fontId="13" fillId="0" borderId="22" xfId="1" applyNumberFormat="1" applyFont="1" applyBorder="1" applyProtection="1"/>
    <xf numFmtId="0" fontId="13" fillId="0" borderId="20" xfId="1" applyFont="1" applyBorder="1" applyAlignment="1" applyProtection="1">
      <alignment horizontal="center"/>
    </xf>
    <xf numFmtId="0" fontId="13" fillId="0" borderId="16" xfId="1" applyFont="1" applyBorder="1" applyAlignment="1">
      <alignment horizontal="centerContinuous"/>
    </xf>
    <xf numFmtId="0" fontId="13" fillId="0" borderId="19" xfId="1" applyFont="1" applyBorder="1" applyAlignment="1">
      <alignment horizontal="centerContinuous"/>
    </xf>
    <xf numFmtId="0" fontId="13" fillId="19" borderId="44" xfId="1" applyFont="1" applyFill="1" applyBorder="1"/>
    <xf numFmtId="0" fontId="13" fillId="0" borderId="54" xfId="1" applyFont="1" applyBorder="1" applyAlignment="1">
      <alignment horizontal="center"/>
    </xf>
    <xf numFmtId="0" fontId="13" fillId="0" borderId="48" xfId="1" applyFont="1" applyBorder="1"/>
    <xf numFmtId="0" fontId="13" fillId="19" borderId="48" xfId="1" applyFont="1" applyFill="1" applyBorder="1"/>
    <xf numFmtId="0" fontId="14" fillId="0" borderId="0" xfId="1" applyFont="1" applyAlignment="1">
      <alignment horizontal="centerContinuous"/>
    </xf>
    <xf numFmtId="164" fontId="13" fillId="0" borderId="1" xfId="1" applyNumberFormat="1" applyFont="1" applyBorder="1" applyAlignment="1" applyProtection="1">
      <alignment horizontal="center"/>
    </xf>
    <xf numFmtId="0" fontId="13" fillId="0" borderId="8" xfId="1" applyFont="1" applyBorder="1" applyAlignment="1">
      <alignment horizontal="centerContinuous"/>
    </xf>
    <xf numFmtId="0" fontId="13" fillId="0" borderId="2" xfId="1" applyFont="1" applyBorder="1" applyAlignment="1">
      <alignment horizontal="centerContinuous"/>
    </xf>
    <xf numFmtId="0" fontId="13" fillId="0" borderId="3" xfId="1" applyFont="1" applyBorder="1" applyAlignment="1">
      <alignment horizontal="centerContinuous"/>
    </xf>
    <xf numFmtId="0" fontId="13" fillId="0" borderId="4" xfId="1" applyFont="1" applyBorder="1" applyAlignment="1">
      <alignment horizontal="centerContinuous"/>
    </xf>
    <xf numFmtId="0" fontId="13" fillId="0" borderId="5" xfId="1" applyFont="1" applyBorder="1" applyAlignment="1">
      <alignment horizontal="centerContinuous"/>
    </xf>
    <xf numFmtId="0" fontId="13" fillId="0" borderId="30" xfId="1" applyFont="1" applyBorder="1" applyAlignment="1">
      <alignment horizontal="center"/>
    </xf>
    <xf numFmtId="0" fontId="13" fillId="0" borderId="32" xfId="1" applyFont="1" applyBorder="1" applyAlignment="1">
      <alignment horizontal="center"/>
    </xf>
    <xf numFmtId="0" fontId="13" fillId="0" borderId="34" xfId="1" applyFont="1" applyBorder="1" applyAlignment="1">
      <alignment horizontal="centerContinuous"/>
    </xf>
    <xf numFmtId="0" fontId="13" fillId="0" borderId="30" xfId="1" applyFont="1" applyBorder="1" applyAlignment="1">
      <alignment horizontal="centerContinuous"/>
    </xf>
    <xf numFmtId="0" fontId="13" fillId="0" borderId="31" xfId="1" applyFont="1" applyBorder="1" applyAlignment="1">
      <alignment horizontal="centerContinuous"/>
    </xf>
    <xf numFmtId="0" fontId="13" fillId="0" borderId="29" xfId="1" applyFont="1" applyBorder="1" applyAlignment="1">
      <alignment horizontal="centerContinuous"/>
    </xf>
    <xf numFmtId="0" fontId="13" fillId="0" borderId="48" xfId="1" applyFont="1" applyBorder="1" applyAlignment="1">
      <alignment horizontal="left"/>
    </xf>
    <xf numFmtId="0" fontId="13" fillId="11" borderId="48" xfId="1" applyFont="1" applyFill="1" applyBorder="1"/>
    <xf numFmtId="0" fontId="13" fillId="0" borderId="0" xfId="1" applyFont="1" applyAlignment="1"/>
    <xf numFmtId="49" fontId="13" fillId="0" borderId="1" xfId="1" applyNumberFormat="1" applyFont="1" applyBorder="1"/>
    <xf numFmtId="37" fontId="9" fillId="22" borderId="41" xfId="0" applyNumberFormat="1" applyFont="1" applyFill="1" applyBorder="1" applyProtection="1"/>
    <xf numFmtId="37" fontId="9" fillId="22" borderId="44" xfId="0" applyNumberFormat="1" applyFont="1" applyFill="1" applyBorder="1" applyProtection="1"/>
    <xf numFmtId="0" fontId="25" fillId="0" borderId="0" xfId="0" applyFont="1" applyFill="1" applyAlignment="1" applyProtection="1">
      <alignment wrapText="1"/>
    </xf>
    <xf numFmtId="0" fontId="58" fillId="0" borderId="0" xfId="0" applyFont="1" applyFill="1" applyAlignment="1" applyProtection="1">
      <alignment wrapText="1"/>
    </xf>
    <xf numFmtId="0" fontId="10" fillId="0" borderId="5" xfId="1" applyFont="1" applyBorder="1" applyProtection="1">
      <protection locked="0"/>
    </xf>
    <xf numFmtId="0" fontId="10" fillId="0" borderId="16" xfId="1" applyFont="1" applyBorder="1" applyProtection="1">
      <protection locked="0"/>
    </xf>
    <xf numFmtId="0" fontId="48" fillId="0" borderId="4" xfId="1" applyFont="1" applyBorder="1" applyProtection="1"/>
    <xf numFmtId="0" fontId="10" fillId="0" borderId="9" xfId="1" applyFont="1" applyBorder="1" applyProtection="1">
      <protection locked="0"/>
    </xf>
    <xf numFmtId="0" fontId="10" fillId="0" borderId="21" xfId="1" applyFont="1" applyBorder="1" applyProtection="1">
      <protection locked="0"/>
    </xf>
    <xf numFmtId="164" fontId="13" fillId="0" borderId="17" xfId="1" applyNumberFormat="1" applyBorder="1" applyAlignment="1" applyProtection="1">
      <alignment horizontal="left"/>
    </xf>
    <xf numFmtId="0" fontId="13" fillId="0" borderId="22" xfId="1" applyBorder="1" applyProtection="1"/>
    <xf numFmtId="164" fontId="13" fillId="0" borderId="26" xfId="1" applyNumberFormat="1" applyBorder="1" applyAlignment="1" applyProtection="1">
      <alignment horizontal="center"/>
    </xf>
    <xf numFmtId="164" fontId="13" fillId="0" borderId="17" xfId="1" applyNumberFormat="1" applyBorder="1" applyAlignment="1" applyProtection="1">
      <alignment horizontal="center"/>
    </xf>
    <xf numFmtId="0" fontId="13" fillId="0" borderId="9" xfId="1" applyFont="1" applyBorder="1" applyAlignment="1" applyProtection="1">
      <alignment horizontal="centerContinuous"/>
    </xf>
    <xf numFmtId="0" fontId="13" fillId="0" borderId="11" xfId="1" applyFont="1" applyBorder="1" applyAlignment="1" applyProtection="1">
      <alignment horizontal="centerContinuous"/>
    </xf>
    <xf numFmtId="0" fontId="13" fillId="0" borderId="18" xfId="1" applyFont="1" applyBorder="1" applyProtection="1"/>
    <xf numFmtId="0" fontId="13" fillId="0" borderId="25" xfId="1" applyFont="1" applyBorder="1" applyAlignment="1" applyProtection="1">
      <alignment horizontal="centerContinuous"/>
    </xf>
    <xf numFmtId="0" fontId="13" fillId="0" borderId="26" xfId="1" applyFont="1" applyBorder="1" applyAlignment="1" applyProtection="1">
      <alignment horizontal="centerContinuous"/>
    </xf>
    <xf numFmtId="0" fontId="13" fillId="11" borderId="32" xfId="1" applyFont="1" applyFill="1" applyBorder="1" applyProtection="1"/>
    <xf numFmtId="0" fontId="13" fillId="11" borderId="29" xfId="1" applyFont="1" applyFill="1" applyBorder="1" applyProtection="1"/>
    <xf numFmtId="0" fontId="13" fillId="11" borderId="44" xfId="1" applyFont="1" applyFill="1" applyBorder="1" applyProtection="1"/>
    <xf numFmtId="0" fontId="13" fillId="11" borderId="39" xfId="1" applyFont="1" applyFill="1" applyBorder="1" applyProtection="1"/>
    <xf numFmtId="0" fontId="13" fillId="11" borderId="21" xfId="1" applyFont="1" applyFill="1" applyBorder="1" applyProtection="1"/>
    <xf numFmtId="0" fontId="13" fillId="11" borderId="11" xfId="1" applyFont="1" applyFill="1" applyBorder="1" applyProtection="1"/>
    <xf numFmtId="5" fontId="10" fillId="0" borderId="21" xfId="1" applyNumberFormat="1" applyFont="1" applyBorder="1" applyProtection="1">
      <protection locked="0"/>
    </xf>
    <xf numFmtId="5" fontId="10" fillId="0" borderId="22" xfId="1" applyNumberFormat="1" applyFont="1" applyBorder="1" applyProtection="1">
      <protection locked="0"/>
    </xf>
    <xf numFmtId="0" fontId="13" fillId="11" borderId="19" xfId="1" applyFont="1" applyFill="1" applyBorder="1" applyProtection="1"/>
    <xf numFmtId="0" fontId="13" fillId="11" borderId="5" xfId="1" applyFont="1" applyFill="1" applyBorder="1" applyProtection="1"/>
    <xf numFmtId="37" fontId="10" fillId="0" borderId="11" xfId="1" applyNumberFormat="1" applyFont="1" applyBorder="1" applyProtection="1">
      <protection locked="0"/>
    </xf>
    <xf numFmtId="0" fontId="13" fillId="0" borderId="21" xfId="1" applyBorder="1" applyProtection="1"/>
    <xf numFmtId="37" fontId="10" fillId="0" borderId="21" xfId="1" applyNumberFormat="1" applyFont="1" applyBorder="1" applyProtection="1">
      <protection locked="0"/>
    </xf>
    <xf numFmtId="37" fontId="10" fillId="0" borderId="22" xfId="1" applyNumberFormat="1" applyFont="1" applyBorder="1" applyProtection="1">
      <protection locked="0"/>
    </xf>
    <xf numFmtId="37" fontId="13" fillId="11" borderId="32" xfId="1" applyNumberFormat="1" applyFont="1" applyFill="1" applyBorder="1" applyProtection="1"/>
    <xf numFmtId="37" fontId="13" fillId="11" borderId="29" xfId="1" applyNumberFormat="1" applyFont="1" applyFill="1" applyBorder="1" applyProtection="1"/>
    <xf numFmtId="37" fontId="13" fillId="11" borderId="21" xfId="1" applyNumberFormat="1" applyFont="1" applyFill="1" applyBorder="1" applyProtection="1"/>
    <xf numFmtId="37" fontId="13" fillId="11" borderId="11" xfId="1" applyNumberFormat="1" applyFont="1" applyFill="1" applyBorder="1" applyProtection="1"/>
    <xf numFmtId="37" fontId="13" fillId="11" borderId="44" xfId="1" applyNumberFormat="1" applyFont="1" applyFill="1" applyBorder="1" applyProtection="1"/>
    <xf numFmtId="37" fontId="13" fillId="11" borderId="39" xfId="1" applyNumberFormat="1" applyFont="1" applyFill="1" applyBorder="1" applyProtection="1"/>
    <xf numFmtId="5" fontId="13" fillId="0" borderId="22" xfId="1" applyNumberFormat="1" applyFont="1" applyBorder="1" applyProtection="1"/>
    <xf numFmtId="0" fontId="13" fillId="0" borderId="10" xfId="1" applyFont="1" applyBorder="1" applyAlignment="1" applyProtection="1">
      <alignment horizontal="left"/>
    </xf>
    <xf numFmtId="0" fontId="13" fillId="0" borderId="181" xfId="1" applyFont="1" applyBorder="1" applyAlignment="1" applyProtection="1">
      <alignment horizontal="centerContinuous"/>
    </xf>
    <xf numFmtId="37" fontId="13" fillId="0" borderId="0" xfId="1" applyNumberFormat="1" applyFont="1" applyFill="1" applyBorder="1" applyProtection="1"/>
    <xf numFmtId="37" fontId="13" fillId="0" borderId="184" xfId="1" applyNumberFormat="1" applyFont="1" applyFill="1" applyBorder="1" applyProtection="1"/>
    <xf numFmtId="37" fontId="13" fillId="11" borderId="19" xfId="1" applyNumberFormat="1" applyFont="1" applyFill="1" applyBorder="1" applyProtection="1"/>
    <xf numFmtId="37" fontId="13" fillId="11" borderId="5" xfId="1" applyNumberFormat="1" applyFont="1" applyFill="1" applyBorder="1" applyProtection="1"/>
    <xf numFmtId="5" fontId="10" fillId="0" borderId="182" xfId="1" applyNumberFormat="1" applyFont="1" applyBorder="1" applyProtection="1">
      <protection locked="0"/>
    </xf>
    <xf numFmtId="5" fontId="10" fillId="0" borderId="183" xfId="1" applyNumberFormat="1" applyFont="1" applyBorder="1" applyProtection="1">
      <protection locked="0"/>
    </xf>
    <xf numFmtId="37" fontId="10" fillId="0" borderId="26" xfId="1" applyNumberFormat="1" applyFont="1" applyBorder="1" applyProtection="1">
      <protection locked="0"/>
    </xf>
    <xf numFmtId="0" fontId="53" fillId="0" borderId="0" xfId="1" applyFont="1" applyFill="1" applyProtection="1"/>
    <xf numFmtId="0" fontId="13" fillId="0" borderId="0" xfId="1" applyProtection="1"/>
    <xf numFmtId="0" fontId="13" fillId="0" borderId="0" xfId="1" applyAlignment="1" applyProtection="1">
      <alignment horizontal="centerContinuous"/>
    </xf>
    <xf numFmtId="0" fontId="13" fillId="0" borderId="177" xfId="1" applyFont="1" applyBorder="1" applyAlignment="1" applyProtection="1">
      <alignment horizontal="center"/>
    </xf>
    <xf numFmtId="37" fontId="13" fillId="0" borderId="178" xfId="1" applyNumberFormat="1" applyFont="1" applyBorder="1" applyProtection="1"/>
    <xf numFmtId="37" fontId="13" fillId="0" borderId="179" xfId="1" applyNumberFormat="1" applyFont="1" applyBorder="1" applyProtection="1"/>
    <xf numFmtId="0" fontId="13" fillId="0" borderId="180" xfId="1" applyFont="1" applyBorder="1" applyProtection="1"/>
    <xf numFmtId="5" fontId="10" fillId="0" borderId="36" xfId="1" applyNumberFormat="1" applyFont="1" applyBorder="1" applyProtection="1">
      <protection locked="0"/>
    </xf>
    <xf numFmtId="5" fontId="10" fillId="0" borderId="7" xfId="1" applyNumberFormat="1" applyFont="1" applyBorder="1" applyProtection="1">
      <protection locked="0"/>
    </xf>
    <xf numFmtId="0" fontId="13" fillId="0" borderId="12" xfId="1" applyBorder="1" applyProtection="1"/>
    <xf numFmtId="0" fontId="13" fillId="0" borderId="25" xfId="1" applyBorder="1" applyProtection="1"/>
    <xf numFmtId="0" fontId="13" fillId="0" borderId="26" xfId="1" applyBorder="1" applyProtection="1"/>
    <xf numFmtId="164" fontId="13" fillId="0" borderId="10" xfId="1" applyNumberFormat="1" applyBorder="1" applyAlignment="1" applyProtection="1">
      <alignment horizontal="left"/>
    </xf>
    <xf numFmtId="0" fontId="13" fillId="0" borderId="10" xfId="1" applyBorder="1" applyProtection="1"/>
    <xf numFmtId="0" fontId="13" fillId="0" borderId="30" xfId="1" applyFont="1" applyBorder="1" applyAlignment="1" applyProtection="1">
      <alignment horizontal="centerContinuous"/>
    </xf>
    <xf numFmtId="0" fontId="13" fillId="0" borderId="31" xfId="1" applyFont="1" applyBorder="1" applyAlignment="1" applyProtection="1">
      <alignment horizontal="centerContinuous"/>
    </xf>
    <xf numFmtId="0" fontId="13" fillId="0" borderId="31" xfId="1" applyBorder="1" applyAlignment="1" applyProtection="1">
      <alignment horizontal="centerContinuous"/>
    </xf>
    <xf numFmtId="0" fontId="13" fillId="0" borderId="0" xfId="1" applyBorder="1" applyAlignment="1" applyProtection="1">
      <alignment horizontal="centerContinuous"/>
    </xf>
    <xf numFmtId="0" fontId="13" fillId="0" borderId="10" xfId="1" applyBorder="1" applyAlignment="1" applyProtection="1">
      <alignment horizontal="centerContinuous"/>
    </xf>
    <xf numFmtId="0" fontId="13" fillId="0" borderId="4" xfId="1" applyBorder="1" applyProtection="1"/>
    <xf numFmtId="0" fontId="50" fillId="0" borderId="0" xfId="1" applyFont="1" applyProtection="1"/>
    <xf numFmtId="0" fontId="50" fillId="0" borderId="0" xfId="1" applyFont="1" applyAlignment="1" applyProtection="1">
      <alignment horizontal="left"/>
    </xf>
    <xf numFmtId="0" fontId="13" fillId="0" borderId="199" xfId="1" applyFont="1" applyBorder="1" applyProtection="1"/>
    <xf numFmtId="0" fontId="13" fillId="0" borderId="200" xfId="1" applyFont="1" applyBorder="1" applyProtection="1"/>
    <xf numFmtId="0" fontId="13" fillId="0" borderId="45" xfId="1" applyFont="1" applyBorder="1" applyAlignment="1" applyProtection="1">
      <alignment horizontal="centerContinuous"/>
    </xf>
    <xf numFmtId="0" fontId="13" fillId="0" borderId="197" xfId="1" applyFont="1" applyBorder="1" applyAlignment="1" applyProtection="1">
      <alignment horizontal="center"/>
    </xf>
    <xf numFmtId="0" fontId="13" fillId="0" borderId="196" xfId="1" applyFont="1" applyBorder="1" applyAlignment="1" applyProtection="1">
      <alignment horizontal="center"/>
    </xf>
    <xf numFmtId="0" fontId="13" fillId="0" borderId="185" xfId="1" applyFont="1" applyBorder="1" applyAlignment="1" applyProtection="1">
      <alignment horizontal="center"/>
    </xf>
    <xf numFmtId="0" fontId="13" fillId="0" borderId="185" xfId="1" applyFont="1" applyBorder="1" applyProtection="1"/>
    <xf numFmtId="5" fontId="13" fillId="0" borderId="10" xfId="1" applyNumberFormat="1" applyFont="1" applyBorder="1" applyProtection="1"/>
    <xf numFmtId="37" fontId="13" fillId="0" borderId="10" xfId="1" applyNumberFormat="1" applyFont="1" applyBorder="1" applyProtection="1"/>
    <xf numFmtId="0" fontId="13" fillId="0" borderId="36" xfId="1" applyFont="1" applyBorder="1" applyAlignment="1" applyProtection="1">
      <alignment horizontal="center"/>
    </xf>
    <xf numFmtId="0" fontId="13" fillId="2" borderId="36" xfId="1" applyFont="1" applyFill="1" applyBorder="1" applyProtection="1"/>
    <xf numFmtId="0" fontId="13" fillId="2" borderId="198" xfId="1" applyFont="1" applyFill="1" applyBorder="1" applyProtection="1"/>
    <xf numFmtId="37" fontId="13" fillId="0" borderId="36" xfId="1" applyNumberFormat="1" applyFont="1" applyBorder="1" applyProtection="1"/>
    <xf numFmtId="5" fontId="13" fillId="0" borderId="36" xfId="1" applyNumberFormat="1" applyFont="1" applyBorder="1" applyProtection="1"/>
    <xf numFmtId="0" fontId="13" fillId="0" borderId="37" xfId="1" applyFont="1" applyBorder="1" applyAlignment="1" applyProtection="1">
      <alignment horizontal="center"/>
    </xf>
    <xf numFmtId="0" fontId="12" fillId="0" borderId="0" xfId="1" applyFont="1" applyAlignment="1" applyProtection="1">
      <alignment horizontal="centerContinuous"/>
    </xf>
    <xf numFmtId="0" fontId="48" fillId="0" borderId="0" xfId="1" applyFont="1" applyProtection="1"/>
    <xf numFmtId="164" fontId="13" fillId="0" borderId="10" xfId="1" applyNumberFormat="1" applyBorder="1" applyAlignment="1" applyProtection="1">
      <alignment horizontal="center"/>
    </xf>
    <xf numFmtId="0" fontId="13" fillId="0" borderId="0" xfId="1" applyBorder="1" applyProtection="1"/>
    <xf numFmtId="0" fontId="13" fillId="0" borderId="8" xfId="1" applyBorder="1" applyProtection="1"/>
    <xf numFmtId="0" fontId="13" fillId="0" borderId="2" xfId="1" applyBorder="1" applyProtection="1"/>
    <xf numFmtId="0" fontId="13" fillId="0" borderId="3" xfId="1" applyBorder="1" applyProtection="1"/>
    <xf numFmtId="0" fontId="13" fillId="0" borderId="9" xfId="1" applyBorder="1" applyProtection="1"/>
    <xf numFmtId="0" fontId="13" fillId="0" borderId="11" xfId="1" applyBorder="1" applyProtection="1"/>
    <xf numFmtId="0" fontId="13" fillId="10" borderId="36" xfId="1" applyFont="1" applyFill="1" applyBorder="1" applyProtection="1"/>
    <xf numFmtId="0" fontId="13" fillId="10" borderId="198" xfId="1" applyFont="1" applyFill="1" applyBorder="1" applyProtection="1"/>
    <xf numFmtId="0" fontId="13" fillId="10" borderId="1" xfId="1" applyFont="1" applyFill="1" applyBorder="1" applyProtection="1"/>
    <xf numFmtId="0" fontId="13" fillId="18" borderId="0" xfId="1" applyFont="1" applyFill="1" applyBorder="1" applyProtection="1"/>
    <xf numFmtId="5" fontId="13" fillId="0" borderId="0" xfId="1" applyNumberFormat="1" applyFont="1" applyBorder="1" applyProtection="1"/>
    <xf numFmtId="37" fontId="13" fillId="0" borderId="0" xfId="1" applyNumberFormat="1" applyProtection="1"/>
    <xf numFmtId="0" fontId="13" fillId="0" borderId="24" xfId="1" applyFont="1" applyBorder="1" applyAlignment="1" applyProtection="1">
      <alignment horizontal="center"/>
    </xf>
    <xf numFmtId="0" fontId="13" fillId="0" borderId="214" xfId="1" applyFont="1" applyBorder="1" applyProtection="1"/>
    <xf numFmtId="0" fontId="13" fillId="0" borderId="213" xfId="1" applyFont="1" applyBorder="1" applyProtection="1"/>
    <xf numFmtId="0" fontId="13" fillId="0" borderId="215" xfId="1" applyBorder="1" applyProtection="1"/>
    <xf numFmtId="0" fontId="13" fillId="0" borderId="194" xfId="1" applyBorder="1" applyProtection="1"/>
    <xf numFmtId="0" fontId="13" fillId="0" borderId="19" xfId="1" applyBorder="1" applyProtection="1"/>
    <xf numFmtId="164" fontId="13" fillId="0" borderId="21" xfId="1" applyNumberFormat="1" applyBorder="1" applyAlignment="1" applyProtection="1">
      <alignment horizontal="center"/>
    </xf>
    <xf numFmtId="0" fontId="13" fillId="0" borderId="208" xfId="1" applyBorder="1" applyProtection="1"/>
    <xf numFmtId="0" fontId="13" fillId="0" borderId="216" xfId="1" applyFont="1" applyBorder="1" applyProtection="1"/>
    <xf numFmtId="0" fontId="19" fillId="0" borderId="4" xfId="1" applyFont="1" applyBorder="1" applyAlignment="1" applyProtection="1">
      <alignment horizontal="center"/>
    </xf>
    <xf numFmtId="0" fontId="19" fillId="0" borderId="0" xfId="1" applyFont="1" applyProtection="1"/>
    <xf numFmtId="0" fontId="19" fillId="0" borderId="194" xfId="1" applyFont="1" applyBorder="1" applyProtection="1"/>
    <xf numFmtId="0" fontId="19" fillId="0" borderId="5" xfId="1" applyFont="1" applyBorder="1" applyProtection="1"/>
    <xf numFmtId="0" fontId="19" fillId="0" borderId="4" xfId="1" applyFont="1" applyBorder="1" applyProtection="1"/>
    <xf numFmtId="0" fontId="13" fillId="0" borderId="194" xfId="1" applyFont="1" applyBorder="1"/>
    <xf numFmtId="0" fontId="19" fillId="0" borderId="11" xfId="1" applyFont="1" applyBorder="1" applyProtection="1"/>
    <xf numFmtId="0" fontId="25" fillId="0" borderId="33" xfId="1" applyFont="1" applyBorder="1" applyProtection="1"/>
    <xf numFmtId="0" fontId="25" fillId="0" borderId="27" xfId="1" applyFont="1" applyBorder="1" applyAlignment="1" applyProtection="1">
      <alignment horizontal="center"/>
    </xf>
    <xf numFmtId="0" fontId="25" fillId="0" borderId="27" xfId="1" applyFont="1" applyBorder="1" applyAlignment="1" applyProtection="1">
      <alignment horizontal="centerContinuous"/>
    </xf>
    <xf numFmtId="0" fontId="25" fillId="0" borderId="217" xfId="1" applyFont="1" applyBorder="1" applyProtection="1"/>
    <xf numFmtId="0" fontId="25" fillId="0" borderId="31" xfId="1" applyFont="1" applyBorder="1" applyAlignment="1" applyProtection="1">
      <alignment horizontal="centerContinuous"/>
    </xf>
    <xf numFmtId="0" fontId="25" fillId="0" borderId="25" xfId="1" applyFont="1" applyBorder="1" applyAlignment="1" applyProtection="1">
      <alignment horizontal="centerContinuous"/>
    </xf>
    <xf numFmtId="0" fontId="25" fillId="0" borderId="18" xfId="1" applyFont="1" applyBorder="1" applyProtection="1"/>
    <xf numFmtId="0" fontId="25" fillId="0" borderId="25" xfId="1" applyFont="1" applyBorder="1" applyAlignment="1" applyProtection="1">
      <alignment horizontal="center"/>
    </xf>
    <xf numFmtId="0" fontId="25" fillId="0" borderId="194" xfId="1" applyFont="1" applyBorder="1" applyAlignment="1" applyProtection="1">
      <alignment horizontal="center"/>
    </xf>
    <xf numFmtId="0" fontId="25" fillId="0" borderId="5" xfId="1" applyFont="1" applyBorder="1" applyAlignment="1" applyProtection="1">
      <alignment horizontal="center"/>
    </xf>
    <xf numFmtId="0" fontId="25" fillId="0" borderId="18" xfId="1" applyFont="1" applyBorder="1" applyAlignment="1" applyProtection="1">
      <alignment horizontal="center"/>
    </xf>
    <xf numFmtId="0" fontId="25" fillId="0" borderId="20" xfId="1" applyFont="1" applyBorder="1" applyAlignment="1" applyProtection="1">
      <alignment horizontal="center"/>
    </xf>
    <xf numFmtId="0" fontId="25" fillId="0" borderId="26" xfId="1" applyFont="1" applyBorder="1" applyAlignment="1" applyProtection="1">
      <alignment horizontal="center"/>
    </xf>
    <xf numFmtId="0" fontId="25" fillId="0" borderId="216" xfId="1" applyFont="1" applyBorder="1" applyAlignment="1" applyProtection="1">
      <alignment horizontal="center"/>
    </xf>
    <xf numFmtId="0" fontId="25" fillId="0" borderId="11" xfId="1" applyFont="1" applyBorder="1" applyAlignment="1" applyProtection="1">
      <alignment horizontal="center"/>
    </xf>
    <xf numFmtId="0" fontId="13" fillId="0" borderId="216" xfId="1" applyFont="1" applyBorder="1" applyAlignment="1" applyProtection="1">
      <alignment horizontal="center"/>
    </xf>
    <xf numFmtId="0" fontId="13" fillId="10" borderId="26" xfId="1" applyFont="1" applyFill="1" applyBorder="1" applyProtection="1"/>
    <xf numFmtId="0" fontId="13" fillId="10" borderId="216" xfId="1" applyFont="1" applyFill="1" applyBorder="1" applyProtection="1"/>
    <xf numFmtId="0" fontId="13" fillId="0" borderId="217" xfId="1" applyFont="1" applyBorder="1" applyAlignment="1" applyProtection="1">
      <alignment horizontal="centerContinuous"/>
    </xf>
    <xf numFmtId="0" fontId="13" fillId="0" borderId="29" xfId="1" applyFont="1" applyBorder="1" applyAlignment="1" applyProtection="1">
      <alignment horizontal="centerContinuous"/>
    </xf>
    <xf numFmtId="0" fontId="13" fillId="0" borderId="194" xfId="1" applyFont="1" applyBorder="1" applyAlignment="1" applyProtection="1">
      <alignment horizontal="centerContinuous"/>
    </xf>
    <xf numFmtId="0" fontId="13" fillId="0" borderId="6" xfId="1" applyFont="1" applyBorder="1" applyAlignment="1" applyProtection="1">
      <alignment horizontal="centerContinuous"/>
    </xf>
    <xf numFmtId="0" fontId="13" fillId="0" borderId="1" xfId="1" applyFont="1" applyBorder="1" applyAlignment="1" applyProtection="1">
      <alignment horizontal="centerContinuous"/>
    </xf>
    <xf numFmtId="0" fontId="13" fillId="0" borderId="218" xfId="1" applyFont="1" applyBorder="1" applyAlignment="1" applyProtection="1">
      <alignment horizontal="centerContinuous"/>
    </xf>
    <xf numFmtId="0" fontId="13" fillId="0" borderId="7" xfId="1" applyFont="1" applyBorder="1" applyAlignment="1" applyProtection="1">
      <alignment horizontal="centerContinuous"/>
    </xf>
    <xf numFmtId="37" fontId="13" fillId="0" borderId="0" xfId="1" applyNumberFormat="1" applyFont="1" applyAlignment="1" applyProtection="1">
      <alignment horizontal="centerContinuous"/>
    </xf>
    <xf numFmtId="0" fontId="18" fillId="0" borderId="0" xfId="1" applyFont="1" applyAlignment="1" applyProtection="1">
      <alignment horizontal="centerContinuous"/>
    </xf>
    <xf numFmtId="0" fontId="18" fillId="0" borderId="0" xfId="1" applyFont="1" applyProtection="1"/>
    <xf numFmtId="0" fontId="12" fillId="0" borderId="0" xfId="1" applyFont="1" applyProtection="1"/>
    <xf numFmtId="37" fontId="13" fillId="0" borderId="2" xfId="1" applyNumberFormat="1" applyFont="1" applyBorder="1" applyProtection="1"/>
    <xf numFmtId="37" fontId="13" fillId="0" borderId="8" xfId="1" applyNumberFormat="1" applyFont="1" applyBorder="1" applyProtection="1"/>
    <xf numFmtId="0" fontId="13" fillId="0" borderId="5" xfId="1" applyBorder="1" applyAlignment="1" applyProtection="1">
      <alignment horizontal="centerContinuous"/>
    </xf>
    <xf numFmtId="0" fontId="13" fillId="0" borderId="33" xfId="1" applyFont="1" applyBorder="1" applyProtection="1"/>
    <xf numFmtId="0" fontId="13" fillId="0" borderId="27" xfId="1" applyFont="1" applyBorder="1" applyAlignment="1" applyProtection="1">
      <alignment horizontal="centerContinuous"/>
    </xf>
    <xf numFmtId="0" fontId="13" fillId="10" borderId="7" xfId="1" applyFont="1" applyFill="1" applyBorder="1" applyProtection="1"/>
    <xf numFmtId="0" fontId="13" fillId="10" borderId="6" xfId="1" applyFont="1" applyFill="1" applyBorder="1" applyProtection="1"/>
    <xf numFmtId="0" fontId="60" fillId="0" borderId="92" xfId="1" applyFont="1" applyBorder="1" applyAlignment="1">
      <alignment horizontal="center"/>
    </xf>
    <xf numFmtId="0" fontId="13" fillId="0" borderId="85" xfId="1" applyFont="1" applyFill="1" applyBorder="1" applyProtection="1"/>
    <xf numFmtId="0" fontId="13" fillId="23" borderId="116" xfId="1" applyFont="1" applyFill="1" applyBorder="1" applyProtection="1"/>
    <xf numFmtId="0" fontId="25" fillId="0" borderId="4" xfId="1" applyFont="1" applyBorder="1" applyAlignment="1" applyProtection="1">
      <alignment horizontal="center"/>
    </xf>
    <xf numFmtId="0" fontId="25" fillId="0" borderId="0" xfId="1" applyFont="1" applyAlignment="1" applyProtection="1">
      <alignment horizontal="left"/>
    </xf>
    <xf numFmtId="49" fontId="25" fillId="0" borderId="4" xfId="1" applyNumberFormat="1" applyFont="1" applyBorder="1" applyAlignment="1" applyProtection="1">
      <alignment horizontal="center"/>
    </xf>
    <xf numFmtId="0" fontId="25" fillId="0" borderId="27" xfId="1" applyFont="1" applyBorder="1" applyProtection="1"/>
    <xf numFmtId="0" fontId="25" fillId="0" borderId="31" xfId="1" applyFont="1" applyBorder="1" applyProtection="1"/>
    <xf numFmtId="0" fontId="25" fillId="0" borderId="29" xfId="1" applyFont="1" applyBorder="1" applyProtection="1"/>
    <xf numFmtId="0" fontId="25" fillId="0" borderId="25" xfId="1" applyFont="1" applyBorder="1" applyProtection="1"/>
    <xf numFmtId="0" fontId="25" fillId="0" borderId="0" xfId="1" applyFont="1" applyAlignment="1" applyProtection="1">
      <alignment horizontal="centerContinuous"/>
    </xf>
    <xf numFmtId="0" fontId="25" fillId="0" borderId="5" xfId="1" applyFont="1" applyBorder="1" applyAlignment="1" applyProtection="1">
      <alignment horizontal="centerContinuous"/>
    </xf>
    <xf numFmtId="0" fontId="25" fillId="0" borderId="10" xfId="1" applyFont="1" applyBorder="1" applyProtection="1"/>
    <xf numFmtId="0" fontId="25" fillId="0" borderId="26" xfId="1" applyFont="1" applyBorder="1" applyProtection="1"/>
    <xf numFmtId="0" fontId="25" fillId="0" borderId="11" xfId="1" applyFont="1" applyBorder="1" applyProtection="1"/>
    <xf numFmtId="0" fontId="25" fillId="0" borderId="0" xfId="1" applyFont="1" applyAlignment="1" applyProtection="1">
      <alignment horizontal="center"/>
    </xf>
    <xf numFmtId="0" fontId="25" fillId="0" borderId="16" xfId="1" applyFont="1" applyBorder="1" applyAlignment="1" applyProtection="1">
      <alignment horizontal="center"/>
    </xf>
    <xf numFmtId="0" fontId="25" fillId="0" borderId="16" xfId="1" applyFont="1" applyBorder="1" applyAlignment="1" applyProtection="1">
      <alignment horizontal="centerContinuous"/>
    </xf>
    <xf numFmtId="0" fontId="25" fillId="0" borderId="10" xfId="1" applyFont="1" applyBorder="1" applyAlignment="1" applyProtection="1">
      <alignment horizontal="center"/>
    </xf>
    <xf numFmtId="0" fontId="25" fillId="0" borderId="173" xfId="1" applyFont="1" applyBorder="1" applyAlignment="1" applyProtection="1">
      <alignment horizontal="center"/>
    </xf>
    <xf numFmtId="0" fontId="16" fillId="0" borderId="26" xfId="1" applyFont="1" applyBorder="1" applyProtection="1"/>
    <xf numFmtId="0" fontId="13" fillId="0" borderId="30" xfId="1" applyBorder="1" applyProtection="1"/>
    <xf numFmtId="0" fontId="13" fillId="0" borderId="31" xfId="1" applyBorder="1" applyProtection="1"/>
    <xf numFmtId="0" fontId="13" fillId="0" borderId="29" xfId="1" applyBorder="1" applyProtection="1"/>
    <xf numFmtId="0" fontId="13" fillId="0" borderId="5" xfId="1" applyBorder="1" applyProtection="1"/>
    <xf numFmtId="0" fontId="13" fillId="0" borderId="6" xfId="1" applyBorder="1" applyProtection="1"/>
    <xf numFmtId="0" fontId="13" fillId="0" borderId="1" xfId="1" applyBorder="1" applyProtection="1"/>
    <xf numFmtId="0" fontId="13" fillId="0" borderId="7" xfId="1" applyBorder="1" applyProtection="1"/>
    <xf numFmtId="0" fontId="13" fillId="0" borderId="16" xfId="1" applyFont="1" applyBorder="1" applyAlignment="1" applyProtection="1">
      <alignment horizontal="centerContinuous"/>
    </xf>
    <xf numFmtId="0" fontId="13" fillId="0" borderId="41" xfId="1" applyFont="1" applyBorder="1" applyAlignment="1" applyProtection="1">
      <alignment horizontal="center"/>
    </xf>
    <xf numFmtId="5" fontId="13" fillId="0" borderId="57" xfId="1" applyNumberFormat="1" applyFont="1" applyBorder="1" applyProtection="1"/>
    <xf numFmtId="5" fontId="13" fillId="0" borderId="58" xfId="1" applyNumberFormat="1" applyFont="1" applyBorder="1" applyProtection="1"/>
    <xf numFmtId="0" fontId="13" fillId="0" borderId="8" xfId="1" applyBorder="1" applyAlignment="1" applyProtection="1">
      <alignment horizontal="left"/>
    </xf>
    <xf numFmtId="0" fontId="13" fillId="0" borderId="8" xfId="1" applyBorder="1" applyAlignment="1" applyProtection="1">
      <alignment horizontal="center"/>
    </xf>
    <xf numFmtId="0" fontId="13" fillId="0" borderId="66" xfId="1" applyBorder="1" applyAlignment="1" applyProtection="1">
      <alignment horizontal="center"/>
    </xf>
    <xf numFmtId="0" fontId="13" fillId="0" borderId="2" xfId="1" applyBorder="1" applyAlignment="1" applyProtection="1">
      <alignment horizontal="left"/>
    </xf>
    <xf numFmtId="0" fontId="13" fillId="0" borderId="8" xfId="1" applyBorder="1" applyAlignment="1" applyProtection="1">
      <alignment horizontal="centerContinuous"/>
    </xf>
    <xf numFmtId="0" fontId="13" fillId="0" borderId="3" xfId="1" applyBorder="1" applyAlignment="1" applyProtection="1">
      <alignment horizontal="centerContinuous"/>
    </xf>
    <xf numFmtId="0" fontId="13" fillId="0" borderId="4" xfId="1" applyBorder="1" applyAlignment="1" applyProtection="1">
      <alignment horizontal="center"/>
    </xf>
    <xf numFmtId="0" fontId="13" fillId="0" borderId="55" xfId="1" applyBorder="1" applyProtection="1"/>
    <xf numFmtId="164" fontId="13" fillId="0" borderId="56" xfId="1" applyNumberFormat="1" applyBorder="1" applyAlignment="1" applyProtection="1">
      <alignment horizontal="center"/>
    </xf>
    <xf numFmtId="0" fontId="13" fillId="0" borderId="22" xfId="1" applyBorder="1" applyAlignment="1" applyProtection="1">
      <alignment horizontal="center"/>
    </xf>
    <xf numFmtId="0" fontId="13" fillId="0" borderId="21" xfId="1" applyBorder="1" applyAlignment="1" applyProtection="1">
      <alignment horizontal="centerContinuous"/>
    </xf>
    <xf numFmtId="0" fontId="14" fillId="0" borderId="6" xfId="1" applyFont="1" applyBorder="1" applyAlignment="1" applyProtection="1">
      <alignment horizontal="centerContinuous"/>
    </xf>
    <xf numFmtId="0" fontId="14" fillId="0" borderId="1" xfId="1" applyFont="1" applyBorder="1" applyAlignment="1" applyProtection="1">
      <alignment horizontal="centerContinuous"/>
    </xf>
    <xf numFmtId="0" fontId="13" fillId="0" borderId="1" xfId="1" applyBorder="1" applyAlignment="1" applyProtection="1">
      <alignment horizontal="centerContinuous"/>
    </xf>
    <xf numFmtId="0" fontId="13" fillId="0" borderId="60" xfId="1" applyBorder="1" applyAlignment="1" applyProtection="1">
      <alignment horizontal="centerContinuous"/>
    </xf>
    <xf numFmtId="0" fontId="13" fillId="0" borderId="59" xfId="1" applyBorder="1" applyAlignment="1" applyProtection="1">
      <alignment horizontal="centerContinuous"/>
    </xf>
    <xf numFmtId="0" fontId="13" fillId="0" borderId="60" xfId="1" applyBorder="1" applyProtection="1"/>
    <xf numFmtId="0" fontId="13" fillId="0" borderId="3" xfId="1" applyBorder="1" applyAlignment="1" applyProtection="1">
      <alignment horizontal="center"/>
    </xf>
    <xf numFmtId="0" fontId="13" fillId="0" borderId="2" xfId="1" applyBorder="1" applyAlignment="1" applyProtection="1">
      <alignment horizontal="centerContinuous"/>
    </xf>
    <xf numFmtId="0" fontId="13" fillId="0" borderId="66" xfId="1" applyBorder="1" applyAlignment="1" applyProtection="1">
      <alignment horizontal="centerContinuous"/>
    </xf>
    <xf numFmtId="0" fontId="19" fillId="0" borderId="59" xfId="1" applyFont="1" applyBorder="1" applyAlignment="1" applyProtection="1">
      <alignment horizontal="centerContinuous"/>
    </xf>
    <xf numFmtId="0" fontId="13" fillId="0" borderId="55" xfId="1" applyBorder="1" applyAlignment="1" applyProtection="1">
      <alignment horizontal="center"/>
    </xf>
    <xf numFmtId="0" fontId="13" fillId="0" borderId="5" xfId="1" applyBorder="1" applyAlignment="1" applyProtection="1">
      <alignment horizontal="center"/>
    </xf>
    <xf numFmtId="0" fontId="13" fillId="0" borderId="4" xfId="1" applyBorder="1" applyAlignment="1" applyProtection="1">
      <alignment horizontal="centerContinuous"/>
    </xf>
    <xf numFmtId="0" fontId="13" fillId="0" borderId="55" xfId="1" applyBorder="1" applyAlignment="1" applyProtection="1">
      <alignment horizontal="centerContinuous"/>
    </xf>
    <xf numFmtId="0" fontId="13" fillId="0" borderId="56" xfId="1" applyBorder="1" applyAlignment="1" applyProtection="1">
      <alignment horizontal="center"/>
    </xf>
    <xf numFmtId="0" fontId="13" fillId="0" borderId="7" xfId="1" applyBorder="1" applyAlignment="1" applyProtection="1">
      <alignment horizontal="center"/>
    </xf>
    <xf numFmtId="0" fontId="13" fillId="0" borderId="7" xfId="1" applyBorder="1" applyAlignment="1" applyProtection="1">
      <alignment horizontal="centerContinuous"/>
    </xf>
    <xf numFmtId="0" fontId="13" fillId="0" borderId="6" xfId="1" applyBorder="1" applyAlignment="1" applyProtection="1">
      <alignment horizontal="centerContinuous"/>
    </xf>
    <xf numFmtId="0" fontId="13" fillId="0" borderId="55" xfId="1" applyBorder="1" applyAlignment="1" applyProtection="1">
      <alignment horizontal="right"/>
    </xf>
    <xf numFmtId="0" fontId="13" fillId="0" borderId="4" xfId="1" applyBorder="1" applyAlignment="1" applyProtection="1">
      <alignment horizontal="right"/>
    </xf>
    <xf numFmtId="37" fontId="13" fillId="0" borderId="5" xfId="1" applyNumberFormat="1" applyBorder="1" applyAlignment="1" applyProtection="1">
      <alignment horizontal="right"/>
    </xf>
    <xf numFmtId="37" fontId="13" fillId="0" borderId="5" xfId="1" applyNumberFormat="1" applyBorder="1" applyProtection="1"/>
    <xf numFmtId="0" fontId="13" fillId="0" borderId="56" xfId="1" applyBorder="1" applyProtection="1"/>
    <xf numFmtId="0" fontId="13" fillId="0" borderId="54" xfId="1" applyBorder="1" applyProtection="1"/>
    <xf numFmtId="5" fontId="13" fillId="0" borderId="69" xfId="1" applyNumberFormat="1" applyBorder="1" applyProtection="1"/>
    <xf numFmtId="164" fontId="13" fillId="0" borderId="0" xfId="1" applyNumberFormat="1" applyAlignment="1" applyProtection="1">
      <alignment horizontal="center"/>
    </xf>
    <xf numFmtId="0" fontId="14" fillId="0" borderId="2" xfId="1" applyFont="1" applyBorder="1" applyAlignment="1" applyProtection="1">
      <alignment horizontal="centerContinuous"/>
    </xf>
    <xf numFmtId="164" fontId="13" fillId="0" borderId="1" xfId="1" applyNumberFormat="1" applyBorder="1" applyAlignment="1" applyProtection="1">
      <alignment horizontal="center"/>
    </xf>
    <xf numFmtId="0" fontId="19" fillId="0" borderId="60" xfId="1" applyFont="1" applyBorder="1" applyAlignment="1" applyProtection="1">
      <alignment horizontal="centerContinuous"/>
    </xf>
    <xf numFmtId="0" fontId="51" fillId="0" borderId="0" xfId="1" applyFont="1" applyProtection="1">
      <protection locked="0"/>
    </xf>
    <xf numFmtId="0" fontId="51" fillId="0" borderId="55" xfId="1" applyFont="1" applyBorder="1" applyProtection="1">
      <protection locked="0"/>
    </xf>
    <xf numFmtId="0" fontId="51" fillId="0" borderId="6" xfId="1" applyFont="1" applyBorder="1" applyProtection="1">
      <protection locked="0"/>
    </xf>
    <xf numFmtId="0" fontId="51" fillId="0" borderId="1" xfId="1" applyFont="1" applyBorder="1" applyProtection="1">
      <protection locked="0"/>
    </xf>
    <xf numFmtId="0" fontId="22" fillId="0" borderId="6" xfId="1" applyFont="1" applyBorder="1" applyAlignment="1" applyProtection="1">
      <alignment horizontal="centerContinuous"/>
    </xf>
    <xf numFmtId="0" fontId="22" fillId="0" borderId="1" xfId="1" applyFont="1" applyBorder="1" applyAlignment="1" applyProtection="1">
      <alignment horizontal="centerContinuous"/>
    </xf>
    <xf numFmtId="0" fontId="22" fillId="0" borderId="4" xfId="1" applyFont="1" applyBorder="1" applyAlignment="1" applyProtection="1">
      <alignment horizontal="centerContinuous"/>
    </xf>
    <xf numFmtId="0" fontId="22" fillId="0" borderId="0" xfId="1" applyFont="1" applyAlignment="1" applyProtection="1">
      <alignment horizontal="centerContinuous"/>
    </xf>
    <xf numFmtId="0" fontId="13" fillId="0" borderId="2" xfId="1" applyBorder="1" applyAlignment="1" applyProtection="1">
      <alignment horizontal="center"/>
    </xf>
    <xf numFmtId="0" fontId="29" fillId="0" borderId="0" xfId="1" applyFont="1" applyAlignment="1" applyProtection="1">
      <alignment horizontal="center"/>
    </xf>
    <xf numFmtId="0" fontId="13" fillId="0" borderId="70" xfId="1" applyBorder="1" applyAlignment="1" applyProtection="1">
      <alignment horizontal="center"/>
    </xf>
    <xf numFmtId="0" fontId="13" fillId="0" borderId="10" xfId="1" applyBorder="1" applyAlignment="1" applyProtection="1">
      <alignment horizontal="center"/>
    </xf>
    <xf numFmtId="0" fontId="13" fillId="9" borderId="4" xfId="1" applyFill="1" applyBorder="1" applyProtection="1"/>
    <xf numFmtId="0" fontId="13" fillId="9" borderId="2" xfId="1" applyFill="1" applyBorder="1" applyProtection="1"/>
    <xf numFmtId="0" fontId="13" fillId="9" borderId="3" xfId="1" applyFill="1" applyBorder="1" applyProtection="1"/>
    <xf numFmtId="0" fontId="13" fillId="9" borderId="6" xfId="1" applyFill="1" applyBorder="1" applyProtection="1"/>
    <xf numFmtId="0" fontId="13" fillId="9" borderId="0" xfId="1" applyFill="1" applyProtection="1"/>
    <xf numFmtId="0" fontId="13" fillId="9" borderId="5" xfId="1" applyFill="1" applyBorder="1" applyProtection="1"/>
    <xf numFmtId="37" fontId="51" fillId="0" borderId="11" xfId="1" applyNumberFormat="1" applyFont="1" applyBorder="1" applyProtection="1">
      <protection locked="0"/>
    </xf>
    <xf numFmtId="37" fontId="13" fillId="0" borderId="11" xfId="1" applyNumberFormat="1" applyBorder="1" applyProtection="1"/>
    <xf numFmtId="0" fontId="13" fillId="9" borderId="59" xfId="1" applyFill="1" applyBorder="1" applyProtection="1"/>
    <xf numFmtId="0" fontId="13" fillId="9" borderId="7" xfId="1" applyFill="1" applyBorder="1" applyProtection="1"/>
    <xf numFmtId="37" fontId="13" fillId="9" borderId="2" xfId="1" applyNumberFormat="1" applyFill="1" applyBorder="1" applyProtection="1"/>
    <xf numFmtId="37" fontId="13" fillId="9" borderId="3" xfId="1" applyNumberFormat="1" applyFill="1" applyBorder="1" applyProtection="1"/>
    <xf numFmtId="0" fontId="13" fillId="9" borderId="1" xfId="1" applyFill="1" applyBorder="1" applyProtection="1"/>
    <xf numFmtId="37" fontId="13" fillId="0" borderId="7" xfId="1" applyNumberFormat="1" applyBorder="1" applyProtection="1"/>
    <xf numFmtId="0" fontId="26" fillId="0" borderId="0" xfId="1" applyFont="1" applyAlignment="1" applyProtection="1">
      <alignment horizontal="center"/>
    </xf>
    <xf numFmtId="0" fontId="13" fillId="9" borderId="8" xfId="1" applyFill="1" applyBorder="1" applyProtection="1"/>
    <xf numFmtId="37" fontId="13" fillId="9" borderId="61" xfId="1" applyNumberFormat="1" applyFill="1" applyBorder="1" applyProtection="1"/>
    <xf numFmtId="0" fontId="13" fillId="9" borderId="60" xfId="1" applyFill="1" applyBorder="1" applyProtection="1"/>
    <xf numFmtId="0" fontId="51" fillId="0" borderId="5" xfId="1" applyFont="1" applyBorder="1" applyProtection="1">
      <protection locked="0"/>
    </xf>
    <xf numFmtId="37" fontId="51" fillId="0" borderId="5" xfId="1" applyNumberFormat="1" applyFont="1" applyBorder="1" applyProtection="1">
      <protection locked="0"/>
    </xf>
    <xf numFmtId="0" fontId="51" fillId="0" borderId="7" xfId="1" applyFont="1" applyBorder="1" applyProtection="1">
      <protection locked="0"/>
    </xf>
    <xf numFmtId="37" fontId="51" fillId="0" borderId="7" xfId="1" applyNumberFormat="1" applyFont="1" applyBorder="1" applyProtection="1">
      <protection locked="0"/>
    </xf>
    <xf numFmtId="0" fontId="0" fillId="0" borderId="0" xfId="0"/>
    <xf numFmtId="0" fontId="9" fillId="0" borderId="19" xfId="0" applyFont="1" applyBorder="1" applyAlignment="1" applyProtection="1">
      <alignment horizontal="center"/>
    </xf>
    <xf numFmtId="0" fontId="25" fillId="0" borderId="0" xfId="0" applyFont="1" applyFill="1" applyAlignment="1" applyProtection="1"/>
    <xf numFmtId="0" fontId="13" fillId="0" borderId="0" xfId="1" applyFont="1" applyAlignment="1" applyProtection="1">
      <alignment horizontal="center"/>
    </xf>
    <xf numFmtId="0" fontId="0" fillId="0" borderId="0" xfId="0"/>
    <xf numFmtId="168" fontId="0" fillId="0" borderId="0" xfId="0" applyNumberFormat="1" applyBorder="1" applyProtection="1"/>
    <xf numFmtId="0" fontId="25" fillId="0" borderId="10" xfId="0" applyFont="1" applyBorder="1" applyAlignment="1" applyProtection="1">
      <alignment horizontal="left"/>
    </xf>
    <xf numFmtId="0" fontId="13" fillId="0" borderId="0" xfId="0" applyFont="1" applyAlignment="1" applyProtection="1">
      <alignment horizontal="center"/>
    </xf>
    <xf numFmtId="0" fontId="13" fillId="0" borderId="4" xfId="0" applyFont="1" applyBorder="1" applyAlignment="1" applyProtection="1">
      <alignment horizontal="center"/>
    </xf>
    <xf numFmtId="0" fontId="13" fillId="0" borderId="219" xfId="1" applyFont="1" applyBorder="1" applyAlignment="1" applyProtection="1">
      <alignment horizontal="centerContinuous"/>
    </xf>
    <xf numFmtId="0" fontId="9" fillId="0" borderId="4" xfId="0" applyFont="1" applyFill="1" applyBorder="1" applyProtection="1"/>
    <xf numFmtId="0" fontId="13" fillId="0" borderId="30" xfId="0" applyFont="1" applyFill="1" applyBorder="1" applyProtection="1"/>
    <xf numFmtId="0" fontId="13" fillId="0" borderId="5" xfId="1" applyBorder="1" applyAlignment="1"/>
    <xf numFmtId="0" fontId="13" fillId="0" borderId="0" xfId="1" applyAlignment="1"/>
    <xf numFmtId="0" fontId="13" fillId="0" borderId="0" xfId="0" applyFont="1" applyAlignment="1">
      <alignment horizontal="left"/>
    </xf>
    <xf numFmtId="0" fontId="13" fillId="0" borderId="4" xfId="1" applyFont="1" applyBorder="1" applyAlignment="1" applyProtection="1">
      <alignment horizontal="left"/>
    </xf>
    <xf numFmtId="0" fontId="13" fillId="0" borderId="41" xfId="0" applyFont="1" applyBorder="1" applyAlignment="1" applyProtection="1">
      <alignment horizontal="center"/>
    </xf>
    <xf numFmtId="0" fontId="13" fillId="0" borderId="0" xfId="1" applyAlignment="1"/>
    <xf numFmtId="0" fontId="13" fillId="0" borderId="0" xfId="1" applyFont="1" applyAlignment="1" applyProtection="1">
      <alignment horizontal="center"/>
    </xf>
    <xf numFmtId="0" fontId="13" fillId="0" borderId="0" xfId="1" applyFont="1" applyAlignment="1">
      <alignment vertical="top"/>
    </xf>
    <xf numFmtId="0" fontId="13" fillId="0" borderId="0" xfId="1" applyAlignment="1">
      <alignment vertical="top"/>
    </xf>
    <xf numFmtId="0" fontId="13" fillId="0" borderId="5" xfId="1" applyBorder="1" applyAlignment="1">
      <alignment vertical="top"/>
    </xf>
    <xf numFmtId="0" fontId="13" fillId="0" borderId="0" xfId="1" applyBorder="1" applyAlignment="1">
      <alignment vertical="top"/>
    </xf>
    <xf numFmtId="0" fontId="13" fillId="0" borderId="0" xfId="1" applyFont="1" applyBorder="1" applyAlignment="1">
      <alignment vertical="top"/>
    </xf>
    <xf numFmtId="0" fontId="13" fillId="0" borderId="5" xfId="1" applyFont="1" applyBorder="1" applyAlignment="1">
      <alignment vertical="top"/>
    </xf>
    <xf numFmtId="0" fontId="13" fillId="0" borderId="8" xfId="1" applyFont="1" applyFill="1" applyBorder="1" applyProtection="1"/>
    <xf numFmtId="0" fontId="13" fillId="0" borderId="2" xfId="1" applyFont="1" applyFill="1" applyBorder="1" applyProtection="1"/>
    <xf numFmtId="0" fontId="13" fillId="0" borderId="24" xfId="1" applyFont="1" applyFill="1" applyBorder="1" applyProtection="1"/>
    <xf numFmtId="0" fontId="13" fillId="0" borderId="13" xfId="1" applyFont="1" applyFill="1" applyBorder="1" applyProtection="1"/>
    <xf numFmtId="0" fontId="13" fillId="0" borderId="14" xfId="1" applyFont="1" applyFill="1" applyBorder="1" applyProtection="1"/>
    <xf numFmtId="0" fontId="13" fillId="0" borderId="4" xfId="1" applyFont="1" applyFill="1" applyBorder="1" applyProtection="1"/>
    <xf numFmtId="0" fontId="13" fillId="0" borderId="0" xfId="1" applyFont="1" applyFill="1" applyProtection="1"/>
    <xf numFmtId="0" fontId="13" fillId="0" borderId="19" xfId="1" applyFont="1" applyFill="1" applyBorder="1" applyProtection="1"/>
    <xf numFmtId="0" fontId="13" fillId="0" borderId="15" xfId="1" applyFont="1" applyFill="1" applyBorder="1" applyProtection="1"/>
    <xf numFmtId="0" fontId="13" fillId="0" borderId="16" xfId="1" applyFont="1" applyFill="1" applyBorder="1" applyProtection="1"/>
    <xf numFmtId="0" fontId="13" fillId="0" borderId="9" xfId="1" applyFont="1" applyFill="1" applyBorder="1" applyProtection="1"/>
    <xf numFmtId="0" fontId="13" fillId="0" borderId="10" xfId="1" applyFont="1" applyFill="1" applyBorder="1" applyProtection="1"/>
    <xf numFmtId="0" fontId="13" fillId="0" borderId="21" xfId="1" applyFont="1" applyFill="1" applyBorder="1" applyProtection="1"/>
    <xf numFmtId="164" fontId="13" fillId="0" borderId="17" xfId="1" applyNumberFormat="1" applyFont="1" applyFill="1" applyBorder="1" applyAlignment="1" applyProtection="1">
      <alignment horizontal="center"/>
    </xf>
    <xf numFmtId="0" fontId="13" fillId="0" borderId="22" xfId="1" applyFont="1" applyFill="1" applyBorder="1" applyProtection="1"/>
    <xf numFmtId="0" fontId="13" fillId="24" borderId="26" xfId="0" applyFont="1" applyFill="1" applyBorder="1" applyProtection="1"/>
    <xf numFmtId="0" fontId="13" fillId="24" borderId="10" xfId="0" applyFont="1" applyFill="1" applyBorder="1" applyProtection="1"/>
    <xf numFmtId="0" fontId="13" fillId="24" borderId="21" xfId="0" applyFont="1" applyFill="1" applyBorder="1" applyProtection="1"/>
    <xf numFmtId="0" fontId="13" fillId="24" borderId="22" xfId="0" applyFont="1" applyFill="1" applyBorder="1" applyProtection="1"/>
    <xf numFmtId="0" fontId="13" fillId="0" borderId="39" xfId="1" applyFont="1" applyBorder="1" applyAlignment="1" applyProtection="1">
      <alignment horizontal="center"/>
    </xf>
    <xf numFmtId="0" fontId="13" fillId="24" borderId="37" xfId="1" applyFont="1" applyFill="1" applyBorder="1" applyAlignment="1" applyProtection="1">
      <alignment horizontal="center"/>
    </xf>
    <xf numFmtId="0" fontId="13" fillId="0" borderId="222" xfId="1" applyFont="1" applyBorder="1" applyAlignment="1" applyProtection="1">
      <alignment horizontal="center"/>
    </xf>
    <xf numFmtId="0" fontId="13" fillId="0" borderId="220" xfId="1" applyFont="1" applyBorder="1" applyAlignment="1" applyProtection="1">
      <alignment horizontal="centerContinuous"/>
    </xf>
    <xf numFmtId="0" fontId="0" fillId="0" borderId="0" xfId="0" applyFill="1" applyProtection="1"/>
    <xf numFmtId="0" fontId="13" fillId="0" borderId="127" xfId="0" applyFont="1" applyBorder="1" applyAlignment="1" applyProtection="1">
      <alignment horizontal="center"/>
    </xf>
    <xf numFmtId="0" fontId="13" fillId="0" borderId="224" xfId="0" applyFont="1" applyBorder="1" applyProtection="1"/>
    <xf numFmtId="0" fontId="13" fillId="0" borderId="115" xfId="0" applyFont="1" applyBorder="1" applyAlignment="1" applyProtection="1"/>
    <xf numFmtId="0" fontId="13" fillId="0" borderId="5" xfId="1" applyBorder="1" applyAlignment="1"/>
    <xf numFmtId="0" fontId="13" fillId="0" borderId="41" xfId="1" applyFont="1" applyFill="1" applyBorder="1" applyAlignment="1" applyProtection="1">
      <alignment horizontal="centerContinuous"/>
    </xf>
    <xf numFmtId="0" fontId="13" fillId="0" borderId="42" xfId="1" applyFont="1" applyFill="1" applyBorder="1" applyAlignment="1" applyProtection="1">
      <alignment horizontal="centerContinuous"/>
    </xf>
    <xf numFmtId="0" fontId="13" fillId="0" borderId="39" xfId="1" applyFont="1" applyFill="1" applyBorder="1" applyAlignment="1" applyProtection="1">
      <alignment horizontal="centerContinuous"/>
    </xf>
    <xf numFmtId="0" fontId="13" fillId="0" borderId="5" xfId="1" applyFont="1" applyFill="1" applyBorder="1" applyProtection="1"/>
    <xf numFmtId="0" fontId="13" fillId="0" borderId="11" xfId="1" applyFont="1" applyFill="1" applyBorder="1" applyProtection="1"/>
    <xf numFmtId="0" fontId="10" fillId="0" borderId="10" xfId="1" applyFont="1" applyFill="1" applyBorder="1" applyProtection="1">
      <protection locked="0"/>
    </xf>
    <xf numFmtId="0" fontId="10" fillId="0" borderId="11" xfId="1" applyFont="1" applyFill="1" applyBorder="1" applyProtection="1">
      <protection locked="0"/>
    </xf>
    <xf numFmtId="37" fontId="10" fillId="0" borderId="10" xfId="1" applyNumberFormat="1" applyFont="1" applyFill="1" applyBorder="1" applyProtection="1">
      <protection locked="0"/>
    </xf>
    <xf numFmtId="0" fontId="13" fillId="0" borderId="6" xfId="1" applyFont="1" applyFill="1" applyBorder="1" applyProtection="1"/>
    <xf numFmtId="0" fontId="13" fillId="0" borderId="1" xfId="1" applyFont="1" applyFill="1" applyBorder="1" applyProtection="1"/>
    <xf numFmtId="0" fontId="13" fillId="0" borderId="7" xfId="1" applyFont="1" applyFill="1" applyBorder="1" applyProtection="1"/>
    <xf numFmtId="0" fontId="55" fillId="0" borderId="0" xfId="1" applyFont="1" applyFill="1" applyAlignment="1" applyProtection="1"/>
    <xf numFmtId="0" fontId="55" fillId="0" borderId="5" xfId="1" applyFont="1" applyFill="1" applyBorder="1" applyAlignment="1" applyProtection="1"/>
    <xf numFmtId="39" fontId="13" fillId="0" borderId="5" xfId="1" applyNumberFormat="1" applyFont="1" applyBorder="1" applyAlignment="1" applyProtection="1">
      <alignment horizontal="centerContinuous"/>
    </xf>
    <xf numFmtId="0" fontId="9" fillId="0" borderId="0" xfId="1" applyFont="1" applyFill="1" applyAlignment="1" applyProtection="1">
      <alignment horizontal="centerContinuous"/>
    </xf>
    <xf numFmtId="0" fontId="9" fillId="0" borderId="0" xfId="1" applyFont="1" applyBorder="1" applyAlignment="1" applyProtection="1">
      <alignment vertical="top"/>
    </xf>
    <xf numFmtId="0" fontId="9" fillId="0" borderId="5" xfId="1" applyFont="1" applyBorder="1" applyAlignment="1" applyProtection="1">
      <alignment vertical="top"/>
    </xf>
    <xf numFmtId="0" fontId="13" fillId="0" borderId="0" xfId="1" applyFont="1" applyAlignment="1" applyProtection="1"/>
    <xf numFmtId="0" fontId="13" fillId="0" borderId="5" xfId="1" applyFont="1" applyBorder="1" applyAlignment="1" applyProtection="1"/>
    <xf numFmtId="49" fontId="13" fillId="0" borderId="15" xfId="1" applyNumberFormat="1" applyFont="1" applyFill="1" applyBorder="1" applyAlignment="1" applyProtection="1">
      <alignment horizontal="center"/>
    </xf>
    <xf numFmtId="0" fontId="0" fillId="0" borderId="0" xfId="0"/>
    <xf numFmtId="0" fontId="9" fillId="0" borderId="4" xfId="1" applyFont="1" applyBorder="1" applyAlignment="1" applyProtection="1"/>
    <xf numFmtId="0" fontId="13" fillId="0" borderId="4" xfId="1" applyBorder="1" applyAlignment="1"/>
    <xf numFmtId="0" fontId="13" fillId="0" borderId="9" xfId="1" applyBorder="1" applyAlignment="1"/>
    <xf numFmtId="0" fontId="9" fillId="0" borderId="0" xfId="1" applyFont="1" applyBorder="1" applyAlignment="1" applyProtection="1"/>
    <xf numFmtId="0" fontId="13" fillId="0" borderId="162" xfId="1" applyFont="1" applyBorder="1" applyAlignment="1" applyProtection="1">
      <alignment horizontal="center"/>
    </xf>
    <xf numFmtId="0" fontId="25" fillId="0" borderId="4" xfId="1" applyFont="1" applyFill="1" applyBorder="1" applyProtection="1"/>
    <xf numFmtId="0" fontId="19" fillId="0" borderId="19" xfId="0" applyFont="1" applyBorder="1" applyAlignment="1" applyProtection="1">
      <alignment horizontal="left"/>
    </xf>
    <xf numFmtId="37" fontId="0" fillId="0" borderId="41" xfId="0" applyNumberFormat="1" applyBorder="1" applyProtection="1"/>
    <xf numFmtId="37" fontId="13" fillId="0" borderId="0" xfId="0" applyNumberFormat="1" applyFont="1"/>
    <xf numFmtId="5" fontId="13" fillId="0" borderId="0" xfId="0" applyNumberFormat="1" applyFont="1"/>
    <xf numFmtId="0" fontId="13" fillId="0" borderId="0" xfId="0" applyFont="1" applyAlignment="1" applyProtection="1">
      <alignment horizontal="left"/>
    </xf>
    <xf numFmtId="0" fontId="13" fillId="0" borderId="0" xfId="1" applyFont="1" applyAlignment="1" applyProtection="1">
      <alignment horizontal="center"/>
    </xf>
    <xf numFmtId="0" fontId="14" fillId="0" borderId="0" xfId="0" applyFont="1" applyAlignment="1" applyProtection="1">
      <alignment horizontal="center"/>
    </xf>
    <xf numFmtId="0" fontId="9" fillId="0" borderId="0" xfId="1" applyFont="1" applyFill="1" applyBorder="1" applyAlignment="1">
      <alignment horizontal="left"/>
    </xf>
    <xf numFmtId="37" fontId="13" fillId="0" borderId="0" xfId="0" applyNumberFormat="1" applyFont="1" applyFill="1" applyProtection="1"/>
    <xf numFmtId="0" fontId="14" fillId="0" borderId="0" xfId="0" applyFont="1" applyFill="1" applyProtection="1"/>
    <xf numFmtId="0" fontId="9" fillId="0" borderId="0" xfId="1" applyFont="1" applyFill="1" applyBorder="1" applyAlignment="1" applyProtection="1">
      <alignment horizontal="left"/>
    </xf>
    <xf numFmtId="37" fontId="13" fillId="0" borderId="0" xfId="0" applyNumberFormat="1" applyFont="1" applyFill="1"/>
    <xf numFmtId="165" fontId="13" fillId="0" borderId="15" xfId="1" applyNumberFormat="1" applyFont="1" applyFill="1" applyBorder="1" applyAlignment="1" applyProtection="1">
      <alignment horizontal="center"/>
    </xf>
    <xf numFmtId="165" fontId="13" fillId="0" borderId="4" xfId="1" applyNumberFormat="1" applyFont="1" applyFill="1" applyBorder="1" applyAlignment="1" applyProtection="1">
      <alignment horizontal="center"/>
    </xf>
    <xf numFmtId="0" fontId="13" fillId="0" borderId="25" xfId="1" applyFont="1" applyFill="1" applyBorder="1" applyProtection="1"/>
    <xf numFmtId="0" fontId="13" fillId="0" borderId="0" xfId="1" applyFont="1" applyFill="1" applyAlignment="1" applyProtection="1">
      <alignment horizontal="center"/>
    </xf>
    <xf numFmtId="0" fontId="13" fillId="0" borderId="4" xfId="1" applyFont="1" applyFill="1" applyBorder="1" applyAlignment="1" applyProtection="1">
      <alignment horizontal="left"/>
    </xf>
    <xf numFmtId="0" fontId="13" fillId="0" borderId="30" xfId="1" applyFont="1" applyFill="1" applyBorder="1" applyProtection="1"/>
    <xf numFmtId="0" fontId="13" fillId="0" borderId="4" xfId="1" applyFont="1" applyFill="1" applyBorder="1" applyAlignment="1" applyProtection="1">
      <alignment horizontal="center"/>
    </xf>
    <xf numFmtId="165" fontId="13" fillId="0" borderId="6" xfId="1" applyNumberFormat="1" applyFont="1" applyFill="1" applyBorder="1" applyAlignment="1" applyProtection="1">
      <alignment horizontal="center"/>
    </xf>
    <xf numFmtId="0" fontId="13" fillId="0" borderId="0" xfId="1" applyFont="1" applyFill="1" applyAlignment="1" applyProtection="1">
      <alignment horizontal="centerContinuous"/>
    </xf>
    <xf numFmtId="165" fontId="53" fillId="0" borderId="4" xfId="1" applyNumberFormat="1" applyFont="1" applyFill="1" applyBorder="1" applyAlignment="1" applyProtection="1">
      <alignment horizontal="center"/>
    </xf>
    <xf numFmtId="165" fontId="13" fillId="0" borderId="0" xfId="1" applyNumberFormat="1" applyFont="1" applyFill="1" applyAlignment="1" applyProtection="1">
      <alignment horizontal="center"/>
    </xf>
    <xf numFmtId="0" fontId="16" fillId="0" borderId="5" xfId="1" applyFont="1" applyFill="1" applyBorder="1" applyProtection="1"/>
    <xf numFmtId="0" fontId="13" fillId="0" borderId="5" xfId="1" applyFont="1" applyFill="1" applyBorder="1" applyAlignment="1" applyProtection="1">
      <alignment horizontal="center"/>
    </xf>
    <xf numFmtId="0" fontId="13" fillId="0" borderId="9" xfId="1" applyFont="1" applyFill="1" applyBorder="1" applyAlignment="1" applyProtection="1">
      <alignment horizontal="centerContinuous"/>
    </xf>
    <xf numFmtId="0" fontId="13" fillId="0" borderId="4" xfId="1" applyFont="1" applyFill="1" applyBorder="1" applyAlignment="1" applyProtection="1">
      <alignment horizontal="centerContinuous"/>
    </xf>
    <xf numFmtId="17" fontId="13" fillId="0" borderId="0" xfId="1" applyNumberFormat="1" applyFont="1" applyAlignment="1" applyProtection="1">
      <alignment horizontal="center"/>
    </xf>
    <xf numFmtId="5" fontId="13" fillId="0" borderId="132" xfId="1" applyNumberFormat="1" applyFont="1" applyFill="1" applyBorder="1" applyProtection="1"/>
    <xf numFmtId="0" fontId="9" fillId="0" borderId="21" xfId="1" applyFont="1" applyFill="1" applyBorder="1" applyAlignment="1">
      <alignment horizontal="center" wrapText="1"/>
    </xf>
    <xf numFmtId="0" fontId="9" fillId="0" borderId="38" xfId="1" applyFont="1" applyFill="1" applyBorder="1"/>
    <xf numFmtId="5" fontId="9" fillId="0" borderId="38" xfId="1" applyNumberFormat="1" applyFont="1" applyFill="1" applyBorder="1" applyProtection="1"/>
    <xf numFmtId="5" fontId="9" fillId="0" borderId="37" xfId="1" applyNumberFormat="1" applyFont="1" applyFill="1" applyBorder="1" applyProtection="1"/>
    <xf numFmtId="0" fontId="9" fillId="0" borderId="225" xfId="1" applyFont="1" applyFill="1" applyBorder="1"/>
    <xf numFmtId="37" fontId="9" fillId="0" borderId="207" xfId="1" applyNumberFormat="1" applyFont="1" applyFill="1" applyBorder="1" applyProtection="1"/>
    <xf numFmtId="0" fontId="9" fillId="0" borderId="20" xfId="1" applyFont="1" applyFill="1" applyBorder="1" applyProtection="1"/>
    <xf numFmtId="0" fontId="9" fillId="0" borderId="21" xfId="1" applyFont="1" applyFill="1" applyBorder="1" applyAlignment="1" applyProtection="1">
      <alignment horizontal="center"/>
    </xf>
    <xf numFmtId="37" fontId="9" fillId="0" borderId="20" xfId="1" applyNumberFormat="1" applyFont="1" applyFill="1" applyBorder="1" applyAlignment="1" applyProtection="1"/>
    <xf numFmtId="37" fontId="9" fillId="0" borderId="26" xfId="1" applyNumberFormat="1" applyFont="1" applyFill="1" applyBorder="1" applyAlignment="1" applyProtection="1"/>
    <xf numFmtId="37" fontId="9" fillId="0" borderId="10" xfId="1" applyNumberFormat="1" applyFont="1" applyFill="1" applyBorder="1" applyAlignment="1" applyProtection="1"/>
    <xf numFmtId="37" fontId="9" fillId="0" borderId="17" xfId="1" applyNumberFormat="1" applyFont="1" applyFill="1" applyBorder="1" applyProtection="1"/>
    <xf numFmtId="0" fontId="9" fillId="0" borderId="22" xfId="1" applyFont="1" applyFill="1" applyBorder="1" applyProtection="1"/>
    <xf numFmtId="49" fontId="9" fillId="0" borderId="20" xfId="1" applyNumberFormat="1" applyFont="1" applyFill="1" applyBorder="1" applyAlignment="1" applyProtection="1">
      <alignment horizontal="center"/>
    </xf>
    <xf numFmtId="0" fontId="9" fillId="0" borderId="21" xfId="1" applyFont="1" applyFill="1" applyBorder="1" applyProtection="1"/>
    <xf numFmtId="0" fontId="52" fillId="0" borderId="10" xfId="1" applyFont="1" applyFill="1" applyBorder="1" applyAlignment="1" applyProtection="1">
      <alignment horizontal="left"/>
    </xf>
    <xf numFmtId="0" fontId="29" fillId="0" borderId="0" xfId="1" applyFont="1" applyFill="1" applyAlignment="1" applyProtection="1">
      <alignment horizontal="left"/>
    </xf>
    <xf numFmtId="0" fontId="29" fillId="0" borderId="0" xfId="1" applyFont="1" applyFill="1" applyAlignment="1" applyProtection="1">
      <alignment horizontal="centerContinuous"/>
    </xf>
    <xf numFmtId="0" fontId="29" fillId="0" borderId="10" xfId="1" applyFont="1" applyFill="1" applyBorder="1" applyAlignment="1" applyProtection="1">
      <alignment horizontal="left"/>
    </xf>
    <xf numFmtId="0" fontId="29" fillId="0" borderId="10" xfId="1" applyFont="1" applyFill="1" applyBorder="1" applyAlignment="1" applyProtection="1">
      <alignment horizontal="centerContinuous"/>
    </xf>
    <xf numFmtId="0" fontId="9" fillId="0" borderId="0" xfId="1" applyFont="1" applyFill="1" applyProtection="1"/>
    <xf numFmtId="37" fontId="9" fillId="0" borderId="10" xfId="1" applyNumberFormat="1" applyFont="1" applyFill="1" applyBorder="1" applyProtection="1"/>
    <xf numFmtId="0" fontId="25" fillId="0" borderId="0" xfId="1" applyFont="1" applyFill="1" applyProtection="1"/>
    <xf numFmtId="0" fontId="25" fillId="0" borderId="5" xfId="1" applyFont="1" applyFill="1" applyBorder="1" applyProtection="1"/>
    <xf numFmtId="0" fontId="13" fillId="0" borderId="43" xfId="1" applyFont="1" applyFill="1" applyBorder="1" applyAlignment="1" applyProtection="1">
      <alignment horizontal="center"/>
    </xf>
    <xf numFmtId="0" fontId="13" fillId="0" borderId="44" xfId="1" applyFont="1" applyFill="1" applyBorder="1" applyProtection="1"/>
    <xf numFmtId="0" fontId="13" fillId="0" borderId="45" xfId="1" applyFont="1" applyFill="1" applyBorder="1" applyProtection="1"/>
    <xf numFmtId="37" fontId="13" fillId="0" borderId="46" xfId="1" applyNumberFormat="1" applyFont="1" applyFill="1" applyBorder="1" applyProtection="1"/>
    <xf numFmtId="37" fontId="13" fillId="0" borderId="39" xfId="1" applyNumberFormat="1" applyFont="1" applyFill="1" applyBorder="1" applyProtection="1"/>
    <xf numFmtId="37" fontId="13" fillId="0" borderId="43" xfId="1" applyNumberFormat="1" applyFont="1" applyFill="1" applyBorder="1" applyProtection="1"/>
    <xf numFmtId="37" fontId="13" fillId="0" borderId="45" xfId="1" applyNumberFormat="1" applyFont="1" applyFill="1" applyBorder="1" applyProtection="1"/>
    <xf numFmtId="177" fontId="13" fillId="0" borderId="173" xfId="1" applyNumberFormat="1" applyFont="1" applyFill="1" applyBorder="1" applyAlignment="1" applyProtection="1">
      <alignment horizontal="center"/>
    </xf>
    <xf numFmtId="0" fontId="13" fillId="0" borderId="175" xfId="1" applyFont="1" applyFill="1" applyBorder="1" applyAlignment="1" applyProtection="1">
      <alignment horizontal="center"/>
    </xf>
    <xf numFmtId="0" fontId="13" fillId="0" borderId="173" xfId="1" applyFont="1" applyFill="1" applyBorder="1" applyProtection="1"/>
    <xf numFmtId="37" fontId="13" fillId="0" borderId="44" xfId="1" applyNumberFormat="1" applyFont="1" applyFill="1" applyBorder="1" applyProtection="1"/>
    <xf numFmtId="37" fontId="13" fillId="0" borderId="42" xfId="1" applyNumberFormat="1" applyFont="1" applyFill="1" applyBorder="1" applyProtection="1"/>
    <xf numFmtId="37" fontId="13" fillId="0" borderId="209" xfId="1" applyNumberFormat="1" applyFont="1" applyFill="1" applyBorder="1" applyProtection="1"/>
    <xf numFmtId="37" fontId="13" fillId="0" borderId="181" xfId="1" applyNumberFormat="1" applyFont="1" applyFill="1" applyBorder="1" applyProtection="1"/>
    <xf numFmtId="0" fontId="13" fillId="0" borderId="48" xfId="1" applyFont="1" applyFill="1" applyBorder="1" applyProtection="1"/>
    <xf numFmtId="0" fontId="13" fillId="0" borderId="31" xfId="1" applyFont="1" applyFill="1" applyBorder="1" applyProtection="1"/>
    <xf numFmtId="0" fontId="13" fillId="0" borderId="36" xfId="1" applyFont="1" applyFill="1" applyBorder="1" applyProtection="1"/>
    <xf numFmtId="177" fontId="13" fillId="0" borderId="26" xfId="1" applyNumberFormat="1" applyFont="1" applyFill="1" applyBorder="1" applyAlignment="1" applyProtection="1">
      <alignment horizontal="center"/>
    </xf>
    <xf numFmtId="0" fontId="13" fillId="0" borderId="26" xfId="1" applyFont="1" applyFill="1" applyBorder="1" applyProtection="1"/>
    <xf numFmtId="37" fontId="13" fillId="0" borderId="51" xfId="1" applyNumberFormat="1" applyFont="1" applyFill="1" applyBorder="1" applyProtection="1"/>
    <xf numFmtId="0" fontId="13" fillId="0" borderId="42" xfId="1" applyFont="1" applyFill="1" applyBorder="1" applyProtection="1"/>
    <xf numFmtId="0" fontId="13" fillId="0" borderId="51" xfId="1" applyFont="1" applyFill="1" applyBorder="1" applyAlignment="1" applyProtection="1">
      <alignment horizontal="center"/>
    </xf>
    <xf numFmtId="49" fontId="13" fillId="0" borderId="26" xfId="1" applyNumberFormat="1" applyFont="1" applyFill="1" applyBorder="1" applyAlignment="1" applyProtection="1">
      <alignment horizontal="center"/>
    </xf>
    <xf numFmtId="37" fontId="13" fillId="0" borderId="172" xfId="1" applyNumberFormat="1" applyFont="1" applyFill="1" applyBorder="1" applyProtection="1"/>
    <xf numFmtId="37" fontId="13" fillId="0" borderId="210" xfId="1" applyNumberFormat="1" applyFont="1" applyFill="1" applyBorder="1" applyProtection="1"/>
    <xf numFmtId="0" fontId="13" fillId="0" borderId="42" xfId="1" applyFont="1" applyFill="1" applyBorder="1" applyAlignment="1" applyProtection="1">
      <alignment horizontal="center"/>
    </xf>
    <xf numFmtId="49" fontId="13" fillId="0" borderId="42" xfId="1" applyNumberFormat="1" applyFont="1" applyFill="1" applyBorder="1" applyAlignment="1" applyProtection="1">
      <alignment horizontal="center"/>
    </xf>
    <xf numFmtId="177" fontId="13" fillId="0" borderId="172" xfId="1" applyNumberFormat="1" applyFont="1" applyFill="1" applyBorder="1" applyAlignment="1" applyProtection="1">
      <alignment horizontal="center"/>
    </xf>
    <xf numFmtId="37" fontId="13" fillId="0" borderId="207" xfId="1" applyNumberFormat="1" applyFont="1" applyFill="1" applyBorder="1" applyProtection="1"/>
    <xf numFmtId="0" fontId="14" fillId="0" borderId="0" xfId="1" applyFont="1" applyFill="1" applyProtection="1"/>
    <xf numFmtId="0" fontId="14" fillId="0" borderId="0" xfId="1" applyFont="1" applyFill="1" applyAlignment="1" applyProtection="1">
      <alignment horizontal="right"/>
    </xf>
    <xf numFmtId="0" fontId="13" fillId="0" borderId="42" xfId="1" applyFont="1" applyFill="1" applyBorder="1" applyAlignment="1" applyProtection="1">
      <alignment vertical="top"/>
    </xf>
    <xf numFmtId="0" fontId="13" fillId="0" borderId="42" xfId="1" applyFont="1" applyFill="1" applyBorder="1" applyAlignment="1" applyProtection="1">
      <alignment wrapText="1"/>
    </xf>
    <xf numFmtId="37" fontId="10" fillId="0" borderId="44" xfId="1" applyNumberFormat="1" applyFont="1" applyFill="1" applyBorder="1" applyProtection="1">
      <protection locked="0"/>
    </xf>
    <xf numFmtId="37" fontId="10" fillId="0" borderId="32" xfId="1" applyNumberFormat="1" applyFont="1" applyFill="1" applyBorder="1" applyProtection="1">
      <protection locked="0"/>
    </xf>
    <xf numFmtId="37" fontId="13" fillId="9" borderId="19" xfId="1" applyNumberFormat="1" applyFont="1" applyFill="1" applyBorder="1" applyProtection="1"/>
    <xf numFmtId="37" fontId="10" fillId="0" borderId="201" xfId="1" applyNumberFormat="1" applyFont="1" applyFill="1" applyBorder="1" applyProtection="1">
      <protection locked="0"/>
    </xf>
    <xf numFmtId="37" fontId="10" fillId="0" borderId="226" xfId="1" applyNumberFormat="1" applyFont="1" applyFill="1" applyBorder="1" applyProtection="1">
      <protection locked="0"/>
    </xf>
    <xf numFmtId="0" fontId="13" fillId="9" borderId="227" xfId="1" applyFont="1" applyFill="1" applyBorder="1" applyProtection="1"/>
    <xf numFmtId="37" fontId="13" fillId="9" borderId="182" xfId="1" applyNumberFormat="1" applyFont="1" applyFill="1" applyBorder="1" applyProtection="1"/>
    <xf numFmtId="0" fontId="13" fillId="0" borderId="32" xfId="1" applyFont="1" applyFill="1" applyBorder="1" applyProtection="1"/>
    <xf numFmtId="37" fontId="13" fillId="0" borderId="32" xfId="1" applyNumberFormat="1" applyFont="1" applyFill="1" applyBorder="1" applyProtection="1"/>
    <xf numFmtId="0" fontId="10" fillId="0" borderId="34" xfId="1" applyFont="1" applyFill="1" applyBorder="1" applyProtection="1">
      <protection locked="0"/>
    </xf>
    <xf numFmtId="0" fontId="13" fillId="0" borderId="53" xfId="1" applyFont="1" applyFill="1" applyBorder="1" applyProtection="1"/>
    <xf numFmtId="0" fontId="13" fillId="0" borderId="20" xfId="1" applyFont="1" applyFill="1" applyBorder="1" applyAlignment="1">
      <alignment vertical="top"/>
    </xf>
    <xf numFmtId="0" fontId="13" fillId="0" borderId="17" xfId="1" applyFont="1" applyFill="1" applyBorder="1" applyAlignment="1">
      <alignment wrapText="1"/>
    </xf>
    <xf numFmtId="37" fontId="10" fillId="0" borderId="17" xfId="1" applyNumberFormat="1" applyFont="1" applyFill="1" applyBorder="1" applyProtection="1">
      <protection locked="0"/>
    </xf>
    <xf numFmtId="0" fontId="10" fillId="0" borderId="17" xfId="1" applyFont="1" applyFill="1" applyBorder="1" applyProtection="1">
      <protection locked="0"/>
    </xf>
    <xf numFmtId="0" fontId="10" fillId="0" borderId="22" xfId="1" applyFont="1" applyFill="1" applyBorder="1" applyProtection="1">
      <protection locked="0"/>
    </xf>
    <xf numFmtId="0" fontId="13" fillId="0" borderId="46" xfId="1" applyFont="1" applyFill="1" applyBorder="1"/>
    <xf numFmtId="0" fontId="13" fillId="0" borderId="28" xfId="1" applyFont="1" applyFill="1" applyBorder="1" applyAlignment="1">
      <alignment horizontal="center"/>
    </xf>
    <xf numFmtId="0" fontId="13" fillId="0" borderId="15" xfId="1" applyFont="1" applyFill="1" applyBorder="1" applyAlignment="1">
      <alignment horizontal="center"/>
    </xf>
    <xf numFmtId="0" fontId="13" fillId="0" borderId="17" xfId="1" applyFont="1" applyFill="1" applyBorder="1" applyAlignment="1">
      <alignment horizontal="center"/>
    </xf>
    <xf numFmtId="0" fontId="13" fillId="0" borderId="0" xfId="1" applyFont="1" applyFill="1" applyAlignment="1">
      <alignment horizontal="centerContinuous"/>
    </xf>
    <xf numFmtId="0" fontId="13" fillId="0" borderId="0" xfId="1" applyFont="1" applyFill="1" applyBorder="1" applyProtection="1"/>
    <xf numFmtId="0" fontId="13" fillId="0" borderId="0" xfId="1" applyFont="1" applyFill="1" applyAlignment="1" applyProtection="1">
      <alignment horizontal="left"/>
    </xf>
    <xf numFmtId="0" fontId="13" fillId="0" borderId="4" xfId="1" applyFont="1" applyFill="1" applyBorder="1"/>
    <xf numFmtId="0" fontId="13" fillId="0" borderId="9" xfId="1" applyFont="1" applyFill="1" applyBorder="1"/>
    <xf numFmtId="0" fontId="13" fillId="0" borderId="0" xfId="1" applyFont="1" applyFill="1" applyAlignment="1">
      <alignment horizontal="left"/>
    </xf>
    <xf numFmtId="0" fontId="13" fillId="0" borderId="5" xfId="1" applyFont="1" applyFill="1" applyBorder="1"/>
    <xf numFmtId="0" fontId="13" fillId="0" borderId="32" xfId="1" applyFont="1" applyFill="1" applyBorder="1" applyAlignment="1">
      <alignment horizontal="center"/>
    </xf>
    <xf numFmtId="0" fontId="13" fillId="0" borderId="19" xfId="1" applyFont="1" applyFill="1" applyBorder="1" applyAlignment="1">
      <alignment horizontal="center"/>
    </xf>
    <xf numFmtId="0" fontId="13" fillId="0" borderId="21" xfId="1" applyFont="1" applyFill="1" applyBorder="1" applyAlignment="1">
      <alignment horizontal="centerContinuous"/>
    </xf>
    <xf numFmtId="0" fontId="13" fillId="0" borderId="0" xfId="1" applyFont="1" applyFill="1" applyAlignment="1"/>
    <xf numFmtId="0" fontId="16" fillId="0" borderId="0" xfId="1" applyFont="1" applyBorder="1"/>
    <xf numFmtId="0" fontId="13" fillId="0" borderId="0" xfId="1" applyFont="1" applyBorder="1" applyAlignment="1">
      <alignment horizontal="left"/>
    </xf>
    <xf numFmtId="0" fontId="28" fillId="0" borderId="4" xfId="0" applyFont="1" applyFill="1" applyBorder="1" applyProtection="1"/>
    <xf numFmtId="0" fontId="28" fillId="0" borderId="0" xfId="0" applyFont="1" applyFill="1" applyProtection="1"/>
    <xf numFmtId="0" fontId="9" fillId="0" borderId="45" xfId="0" applyFont="1" applyFill="1" applyBorder="1" applyProtection="1"/>
    <xf numFmtId="0" fontId="9" fillId="0" borderId="44" xfId="0" applyFont="1" applyFill="1" applyBorder="1" applyProtection="1"/>
    <xf numFmtId="5" fontId="9" fillId="0" borderId="44" xfId="0" applyNumberFormat="1" applyFont="1" applyFill="1" applyBorder="1" applyProtection="1"/>
    <xf numFmtId="5" fontId="9" fillId="0" borderId="51" xfId="0" applyNumberFormat="1" applyFont="1" applyFill="1" applyBorder="1" applyProtection="1"/>
    <xf numFmtId="37" fontId="9" fillId="0" borderId="41" xfId="0" applyNumberFormat="1" applyFont="1" applyFill="1" applyBorder="1" applyProtection="1"/>
    <xf numFmtId="37" fontId="9" fillId="0" borderId="44" xfId="0" applyNumberFormat="1" applyFont="1" applyFill="1" applyBorder="1" applyProtection="1"/>
    <xf numFmtId="37" fontId="9" fillId="0" borderId="51" xfId="0" applyNumberFormat="1" applyFont="1" applyFill="1" applyBorder="1" applyProtection="1"/>
    <xf numFmtId="0" fontId="18" fillId="0" borderId="0" xfId="0" applyFont="1" applyFill="1" applyProtection="1"/>
    <xf numFmtId="0" fontId="9" fillId="0" borderId="228" xfId="0" applyFont="1" applyBorder="1" applyProtection="1"/>
    <xf numFmtId="37" fontId="9" fillId="22" borderId="42" xfId="0" applyNumberFormat="1" applyFont="1" applyFill="1" applyBorder="1" applyProtection="1"/>
    <xf numFmtId="37" fontId="9" fillId="0" borderId="207" xfId="0" applyNumberFormat="1" applyFont="1" applyBorder="1" applyProtection="1"/>
    <xf numFmtId="5" fontId="9" fillId="0" borderId="207" xfId="0" applyNumberFormat="1" applyFont="1" applyBorder="1" applyProtection="1"/>
    <xf numFmtId="0" fontId="13" fillId="0" borderId="41" xfId="0" applyFont="1" applyFill="1" applyBorder="1" applyAlignment="1" applyProtection="1">
      <alignment horizontal="centerContinuous"/>
    </xf>
    <xf numFmtId="0" fontId="13" fillId="0" borderId="42" xfId="0" applyFont="1" applyFill="1" applyBorder="1" applyAlignment="1" applyProtection="1">
      <alignment horizontal="centerContinuous"/>
    </xf>
    <xf numFmtId="0" fontId="13" fillId="0" borderId="39" xfId="0" applyFont="1" applyFill="1" applyBorder="1" applyAlignment="1" applyProtection="1">
      <alignment horizontal="centerContinuous"/>
    </xf>
    <xf numFmtId="0" fontId="25" fillId="0" borderId="31" xfId="0" applyFont="1" applyFill="1" applyBorder="1" applyAlignment="1" applyProtection="1"/>
    <xf numFmtId="0" fontId="25" fillId="0" borderId="31" xfId="0" applyFont="1" applyFill="1" applyBorder="1" applyAlignment="1" applyProtection="1">
      <alignment wrapText="1"/>
    </xf>
    <xf numFmtId="0" fontId="25" fillId="0" borderId="0" xfId="0" applyFont="1" applyFill="1" applyBorder="1" applyAlignment="1" applyProtection="1">
      <alignment horizontal="left"/>
    </xf>
    <xf numFmtId="0" fontId="25" fillId="0" borderId="0" xfId="0" applyFont="1" applyFill="1" applyBorder="1" applyAlignment="1" applyProtection="1">
      <alignment horizontal="left" wrapText="1"/>
    </xf>
    <xf numFmtId="0" fontId="13" fillId="0" borderId="5" xfId="0" applyFont="1" applyFill="1" applyBorder="1" applyProtection="1"/>
    <xf numFmtId="0" fontId="25" fillId="0" borderId="0" xfId="0" applyFont="1" applyFill="1" applyBorder="1" applyProtection="1"/>
    <xf numFmtId="0" fontId="19" fillId="0" borderId="5" xfId="0" applyFont="1" applyFill="1" applyBorder="1" applyProtection="1"/>
    <xf numFmtId="0" fontId="25" fillId="0" borderId="0" xfId="0" applyFont="1" applyFill="1" applyProtection="1"/>
    <xf numFmtId="0" fontId="25" fillId="0" borderId="0" xfId="0" applyFont="1" applyFill="1" applyAlignment="1"/>
    <xf numFmtId="0" fontId="13" fillId="0" borderId="4" xfId="0" applyFont="1" applyFill="1" applyBorder="1" applyAlignment="1" applyProtection="1">
      <alignment horizontal="centerContinuous"/>
    </xf>
    <xf numFmtId="0" fontId="13" fillId="0" borderId="0" xfId="0" applyFont="1" applyFill="1" applyBorder="1" applyAlignment="1" applyProtection="1">
      <alignment horizontal="centerContinuous"/>
    </xf>
    <xf numFmtId="0" fontId="13" fillId="0" borderId="5" xfId="0" applyFont="1" applyFill="1" applyBorder="1" applyAlignment="1" applyProtection="1">
      <alignment horizontal="centerContinuous"/>
    </xf>
    <xf numFmtId="0" fontId="13" fillId="0" borderId="0" xfId="1" applyFont="1" applyFill="1" applyAlignment="1" applyProtection="1"/>
    <xf numFmtId="0" fontId="13" fillId="0" borderId="10" xfId="1" applyFont="1" applyFill="1" applyBorder="1" applyAlignment="1" applyProtection="1">
      <alignment horizontal="left"/>
    </xf>
    <xf numFmtId="0" fontId="13" fillId="0" borderId="20" xfId="1" applyFont="1" applyFill="1" applyBorder="1" applyAlignment="1" applyProtection="1">
      <alignment horizontal="center"/>
    </xf>
    <xf numFmtId="49" fontId="13" fillId="0" borderId="10" xfId="1" applyNumberFormat="1" applyFont="1" applyFill="1" applyBorder="1" applyProtection="1"/>
    <xf numFmtId="37" fontId="10" fillId="0" borderId="11" xfId="1" applyNumberFormat="1" applyFont="1" applyFill="1" applyBorder="1" applyProtection="1">
      <protection locked="0"/>
    </xf>
    <xf numFmtId="0" fontId="13" fillId="0" borderId="10" xfId="1" applyFont="1" applyFill="1" applyBorder="1" applyAlignment="1" applyProtection="1">
      <alignment horizontal="centerContinuous"/>
    </xf>
    <xf numFmtId="0" fontId="54" fillId="0" borderId="10" xfId="1" applyFont="1" applyFill="1" applyBorder="1" applyProtection="1"/>
    <xf numFmtId="37" fontId="59" fillId="0" borderId="17" xfId="1" applyNumberFormat="1" applyFont="1" applyFill="1" applyBorder="1" applyProtection="1">
      <protection locked="0"/>
    </xf>
    <xf numFmtId="37" fontId="59" fillId="0" borderId="11" xfId="1" applyNumberFormat="1" applyFont="1" applyFill="1" applyBorder="1" applyProtection="1">
      <protection locked="0"/>
    </xf>
    <xf numFmtId="0" fontId="13" fillId="0" borderId="211" xfId="1" applyFont="1" applyFill="1" applyBorder="1" applyProtection="1"/>
    <xf numFmtId="0" fontId="13" fillId="0" borderId="212" xfId="1" applyFont="1" applyFill="1" applyBorder="1" applyProtection="1"/>
    <xf numFmtId="0" fontId="13" fillId="0" borderId="181" xfId="1" applyFont="1" applyFill="1" applyBorder="1" applyAlignment="1" applyProtection="1">
      <alignment horizontal="centerContinuous"/>
    </xf>
    <xf numFmtId="0" fontId="13" fillId="0" borderId="185" xfId="1" applyFont="1" applyFill="1" applyBorder="1" applyAlignment="1" applyProtection="1">
      <alignment horizontal="centerContinuous"/>
    </xf>
    <xf numFmtId="0" fontId="13" fillId="0" borderId="186" xfId="1" applyFont="1" applyFill="1" applyBorder="1" applyAlignment="1" applyProtection="1">
      <alignment horizontal="center"/>
    </xf>
    <xf numFmtId="0" fontId="13" fillId="0" borderId="184" xfId="1" applyFont="1" applyFill="1" applyBorder="1" applyAlignment="1" applyProtection="1">
      <alignment horizontal="center"/>
    </xf>
    <xf numFmtId="0" fontId="13" fillId="0" borderId="187" xfId="1" applyFont="1" applyFill="1" applyBorder="1" applyAlignment="1" applyProtection="1">
      <alignment horizontal="center"/>
    </xf>
    <xf numFmtId="0" fontId="13" fillId="0" borderId="188" xfId="1" applyFont="1" applyFill="1" applyBorder="1" applyAlignment="1" applyProtection="1">
      <alignment horizontal="center"/>
    </xf>
    <xf numFmtId="1" fontId="13" fillId="0" borderId="187" xfId="1" applyNumberFormat="1" applyFont="1" applyFill="1" applyBorder="1" applyAlignment="1" applyProtection="1">
      <alignment horizontal="right"/>
    </xf>
    <xf numFmtId="37" fontId="13" fillId="0" borderId="11" xfId="1" applyNumberFormat="1" applyFont="1" applyFill="1" applyBorder="1" applyProtection="1"/>
    <xf numFmtId="0" fontId="13" fillId="0" borderId="189" xfId="1" applyFont="1" applyFill="1" applyBorder="1" applyAlignment="1" applyProtection="1">
      <alignment horizontal="center"/>
    </xf>
    <xf numFmtId="0" fontId="13" fillId="0" borderId="190" xfId="1" applyFont="1" applyFill="1" applyBorder="1" applyAlignment="1" applyProtection="1">
      <alignment horizontal="center"/>
    </xf>
    <xf numFmtId="0" fontId="13" fillId="0" borderId="191" xfId="1" applyFont="1" applyFill="1" applyBorder="1" applyAlignment="1" applyProtection="1">
      <alignment horizontal="center"/>
    </xf>
    <xf numFmtId="0" fontId="13" fillId="0" borderId="192" xfId="1" applyFont="1" applyFill="1" applyBorder="1" applyAlignment="1" applyProtection="1">
      <alignment horizontal="center"/>
    </xf>
    <xf numFmtId="0" fontId="13" fillId="0" borderId="193" xfId="1" applyFont="1" applyFill="1" applyBorder="1" applyAlignment="1" applyProtection="1">
      <alignment horizontal="center"/>
    </xf>
    <xf numFmtId="1" fontId="13" fillId="0" borderId="185" xfId="1" applyNumberFormat="1" applyFont="1" applyFill="1" applyBorder="1" applyAlignment="1" applyProtection="1">
      <alignment horizontal="right"/>
    </xf>
    <xf numFmtId="37" fontId="10" fillId="0" borderId="26" xfId="1" applyNumberFormat="1" applyFont="1" applyFill="1" applyBorder="1" applyProtection="1">
      <protection locked="0"/>
    </xf>
    <xf numFmtId="0" fontId="13" fillId="0" borderId="16" xfId="1" applyFont="1" applyFill="1" applyBorder="1" applyAlignment="1" applyProtection="1">
      <alignment horizontal="center"/>
    </xf>
    <xf numFmtId="0" fontId="13" fillId="0" borderId="22" xfId="1" applyFont="1" applyFill="1" applyBorder="1" applyAlignment="1" applyProtection="1">
      <alignment horizontal="center"/>
    </xf>
    <xf numFmtId="0" fontId="48" fillId="0" borderId="0" xfId="1" applyFont="1" applyFill="1" applyProtection="1"/>
    <xf numFmtId="0" fontId="13" fillId="0" borderId="0" xfId="1" applyFill="1" applyProtection="1"/>
    <xf numFmtId="0" fontId="13" fillId="0" borderId="199" xfId="1" applyFont="1" applyFill="1" applyBorder="1" applyProtection="1"/>
    <xf numFmtId="0" fontId="13" fillId="0" borderId="25" xfId="1" applyFont="1" applyFill="1" applyBorder="1" applyAlignment="1" applyProtection="1">
      <alignment horizontal="centerContinuous"/>
    </xf>
    <xf numFmtId="0" fontId="13" fillId="0" borderId="9" xfId="1" applyFont="1" applyFill="1" applyBorder="1" applyAlignment="1" applyProtection="1">
      <alignment horizontal="center"/>
    </xf>
    <xf numFmtId="37" fontId="13" fillId="0" borderId="9" xfId="1" applyNumberFormat="1" applyFont="1" applyFill="1" applyBorder="1" applyProtection="1"/>
    <xf numFmtId="37" fontId="13" fillId="0" borderId="6" xfId="1" applyNumberFormat="1" applyFont="1" applyFill="1" applyBorder="1" applyProtection="1"/>
    <xf numFmtId="37" fontId="13" fillId="0" borderId="36" xfId="1" applyNumberFormat="1" applyFont="1" applyFill="1" applyBorder="1" applyProtection="1"/>
    <xf numFmtId="0" fontId="19" fillId="0" borderId="4" xfId="1" applyFont="1" applyFill="1" applyBorder="1" applyAlignment="1" applyProtection="1">
      <alignment horizontal="center"/>
    </xf>
    <xf numFmtId="0" fontId="19" fillId="0" borderId="5" xfId="1" applyFont="1" applyFill="1" applyBorder="1" applyProtection="1"/>
    <xf numFmtId="0" fontId="13" fillId="0" borderId="194" xfId="1" applyFont="1" applyFill="1" applyBorder="1"/>
    <xf numFmtId="0" fontId="19" fillId="0" borderId="4" xfId="1" applyFont="1" applyFill="1" applyBorder="1" applyProtection="1"/>
    <xf numFmtId="0" fontId="19" fillId="0" borderId="0" xfId="1" applyFont="1" applyFill="1" applyBorder="1" applyProtection="1"/>
    <xf numFmtId="0" fontId="19" fillId="0" borderId="194" xfId="1" applyFont="1" applyFill="1" applyBorder="1" applyProtection="1"/>
    <xf numFmtId="0" fontId="19" fillId="0" borderId="0" xfId="1" applyFont="1" applyFill="1" applyProtection="1"/>
    <xf numFmtId="0" fontId="19" fillId="0" borderId="10" xfId="1" applyFont="1" applyFill="1" applyBorder="1" applyProtection="1"/>
    <xf numFmtId="0" fontId="19" fillId="0" borderId="0" xfId="1" applyFont="1" applyFill="1"/>
    <xf numFmtId="0" fontId="25" fillId="0" borderId="0" xfId="1" applyFont="1" applyFill="1" applyAlignment="1" applyProtection="1">
      <alignment horizontal="left"/>
    </xf>
    <xf numFmtId="0" fontId="25" fillId="0" borderId="4" xfId="1" applyFont="1" applyFill="1" applyBorder="1" applyAlignment="1" applyProtection="1">
      <alignment horizontal="center"/>
    </xf>
    <xf numFmtId="0" fontId="25" fillId="0" borderId="195" xfId="1" applyFont="1" applyFill="1" applyBorder="1" applyProtection="1"/>
    <xf numFmtId="0" fontId="25" fillId="0" borderId="196" xfId="1" applyFont="1" applyFill="1" applyBorder="1" applyProtection="1"/>
    <xf numFmtId="0" fontId="25" fillId="0" borderId="196" xfId="1" applyFont="1" applyFill="1" applyBorder="1" applyAlignment="1" applyProtection="1">
      <alignment horizontal="center"/>
    </xf>
    <xf numFmtId="0" fontId="25" fillId="0" borderId="25" xfId="1" applyFont="1" applyFill="1" applyBorder="1" applyAlignment="1" applyProtection="1">
      <alignment horizontal="center"/>
    </xf>
    <xf numFmtId="0" fontId="25" fillId="0" borderId="26" xfId="1" applyFont="1" applyFill="1" applyBorder="1" applyAlignment="1" applyProtection="1">
      <alignment horizontal="center"/>
    </xf>
    <xf numFmtId="0" fontId="16" fillId="0" borderId="26" xfId="1" applyFont="1" applyFill="1" applyBorder="1" applyProtection="1"/>
    <xf numFmtId="0" fontId="13" fillId="0" borderId="26" xfId="1" applyFont="1" applyFill="1" applyBorder="1" applyAlignment="1" applyProtection="1">
      <alignment horizontal="center"/>
    </xf>
    <xf numFmtId="0" fontId="13" fillId="0" borderId="36" xfId="1" applyFont="1" applyFill="1" applyBorder="1" applyAlignment="1" applyProtection="1">
      <alignment horizontal="center"/>
    </xf>
    <xf numFmtId="5" fontId="13" fillId="0" borderId="22" xfId="1" applyNumberFormat="1" applyFont="1" applyBorder="1" applyAlignment="1" applyProtection="1"/>
    <xf numFmtId="37" fontId="13" fillId="0" borderId="22" xfId="1" applyNumberFormat="1" applyFont="1" applyBorder="1" applyAlignment="1" applyProtection="1"/>
    <xf numFmtId="37" fontId="13" fillId="0" borderId="7" xfId="1" applyNumberFormat="1" applyFont="1" applyBorder="1" applyAlignment="1" applyProtection="1"/>
    <xf numFmtId="0" fontId="13" fillId="0" borderId="19" xfId="1" applyFont="1" applyFill="1" applyBorder="1" applyAlignment="1" applyProtection="1">
      <alignment horizontal="center"/>
    </xf>
    <xf numFmtId="0" fontId="13" fillId="0" borderId="21" xfId="1" applyFont="1" applyFill="1" applyBorder="1" applyAlignment="1" applyProtection="1">
      <alignment horizontal="center"/>
    </xf>
    <xf numFmtId="5" fontId="10" fillId="0" borderId="44" xfId="1" applyNumberFormat="1" applyFont="1" applyFill="1" applyBorder="1" applyProtection="1">
      <protection locked="0"/>
    </xf>
    <xf numFmtId="0" fontId="13" fillId="0" borderId="41" xfId="1" applyFont="1" applyFill="1" applyBorder="1" applyAlignment="1" applyProtection="1">
      <alignment horizontal="center"/>
    </xf>
    <xf numFmtId="0" fontId="50" fillId="0" borderId="0" xfId="1" applyFont="1" applyFill="1" applyProtection="1"/>
    <xf numFmtId="0" fontId="13" fillId="0" borderId="5" xfId="1" applyFill="1" applyBorder="1" applyProtection="1"/>
    <xf numFmtId="0" fontId="13" fillId="0" borderId="4" xfId="1" applyFill="1" applyBorder="1" applyProtection="1"/>
    <xf numFmtId="0" fontId="13" fillId="0" borderId="70" xfId="1" applyFont="1" applyFill="1" applyBorder="1" applyAlignment="1" applyProtection="1">
      <alignment horizontal="center"/>
    </xf>
    <xf numFmtId="37" fontId="51" fillId="0" borderId="11" xfId="1" applyNumberFormat="1" applyFont="1" applyFill="1" applyBorder="1" applyProtection="1">
      <protection locked="0"/>
    </xf>
    <xf numFmtId="0" fontId="19" fillId="0" borderId="9" xfId="0" applyFont="1" applyFill="1" applyBorder="1" applyAlignment="1" applyProtection="1">
      <alignment horizontal="center"/>
    </xf>
    <xf numFmtId="0" fontId="19" fillId="0" borderId="21" xfId="0" applyFont="1" applyFill="1" applyBorder="1" applyProtection="1"/>
    <xf numFmtId="0" fontId="19" fillId="0" borderId="10" xfId="0" applyFont="1" applyFill="1" applyBorder="1" applyProtection="1"/>
    <xf numFmtId="37" fontId="11" fillId="0" borderId="21" xfId="0" applyNumberFormat="1" applyFont="1" applyFill="1" applyBorder="1" applyProtection="1">
      <protection locked="0"/>
    </xf>
    <xf numFmtId="0" fontId="19" fillId="0" borderId="201" xfId="0" applyFont="1" applyFill="1" applyBorder="1" applyAlignment="1" applyProtection="1">
      <alignment horizontal="center"/>
    </xf>
    <xf numFmtId="0" fontId="19" fillId="0" borderId="201" xfId="0" applyFont="1" applyFill="1" applyBorder="1" applyProtection="1"/>
    <xf numFmtId="0" fontId="19" fillId="0" borderId="202" xfId="0" applyFont="1" applyFill="1" applyBorder="1" applyProtection="1"/>
    <xf numFmtId="37" fontId="11" fillId="0" borderId="203" xfId="0" applyNumberFormat="1" applyFont="1" applyFill="1" applyBorder="1" applyProtection="1">
      <protection locked="0"/>
    </xf>
    <xf numFmtId="0" fontId="19" fillId="0" borderId="4" xfId="0" applyFont="1" applyFill="1" applyBorder="1" applyProtection="1"/>
    <xf numFmtId="0" fontId="19" fillId="0" borderId="0" xfId="0" applyFont="1" applyFill="1" applyProtection="1"/>
    <xf numFmtId="0" fontId="13" fillId="0" borderId="70" xfId="0" applyFont="1" applyFill="1" applyBorder="1" applyProtection="1"/>
    <xf numFmtId="0" fontId="13" fillId="0" borderId="11" xfId="0" applyFont="1" applyFill="1" applyBorder="1" applyProtection="1"/>
    <xf numFmtId="37" fontId="13" fillId="0" borderId="11" xfId="0" applyNumberFormat="1" applyFont="1" applyFill="1" applyBorder="1" applyProtection="1"/>
    <xf numFmtId="37" fontId="13" fillId="0" borderId="9" xfId="0" applyNumberFormat="1" applyFont="1" applyFill="1" applyBorder="1" applyProtection="1"/>
    <xf numFmtId="0" fontId="13" fillId="0" borderId="10" xfId="0" applyFont="1" applyFill="1" applyBorder="1" applyProtection="1"/>
    <xf numFmtId="0" fontId="13" fillId="0" borderId="9" xfId="0" applyFont="1" applyFill="1" applyBorder="1" applyProtection="1"/>
    <xf numFmtId="0" fontId="13" fillId="0" borderId="6" xfId="0" applyFont="1" applyFill="1" applyBorder="1" applyProtection="1"/>
    <xf numFmtId="0" fontId="13" fillId="0" borderId="7" xfId="0" applyFont="1" applyFill="1" applyBorder="1" applyProtection="1"/>
    <xf numFmtId="0" fontId="13" fillId="0" borderId="1" xfId="0" applyFont="1" applyFill="1" applyBorder="1" applyProtection="1"/>
    <xf numFmtId="0" fontId="13" fillId="0" borderId="229" xfId="0" applyFont="1" applyFill="1" applyBorder="1" applyProtection="1"/>
    <xf numFmtId="0" fontId="25" fillId="0" borderId="230" xfId="0" applyFont="1" applyFill="1" applyBorder="1" applyProtection="1"/>
    <xf numFmtId="0" fontId="13" fillId="0" borderId="231" xfId="0" applyFont="1" applyFill="1" applyBorder="1" applyProtection="1"/>
    <xf numFmtId="0" fontId="13" fillId="0" borderId="232" xfId="0" applyFont="1" applyFill="1" applyBorder="1" applyProtection="1"/>
    <xf numFmtId="0" fontId="13" fillId="0" borderId="233" xfId="0" applyFont="1" applyFill="1" applyBorder="1" applyProtection="1"/>
    <xf numFmtId="0" fontId="13" fillId="0" borderId="55" xfId="0" applyFont="1" applyFill="1" applyBorder="1" applyAlignment="1" applyProtection="1">
      <alignment horizontal="center"/>
    </xf>
    <xf numFmtId="0" fontId="13" fillId="0" borderId="5" xfId="0" applyFont="1" applyFill="1" applyBorder="1" applyAlignment="1" applyProtection="1">
      <alignment horizontal="center"/>
    </xf>
    <xf numFmtId="0" fontId="13" fillId="0" borderId="7" xfId="0" applyFont="1" applyFill="1" applyBorder="1" applyAlignment="1" applyProtection="1">
      <alignment horizontal="center"/>
    </xf>
    <xf numFmtId="5" fontId="13" fillId="0" borderId="5" xfId="0" applyNumberFormat="1" applyFont="1" applyFill="1" applyBorder="1" applyAlignment="1" applyProtection="1">
      <alignment horizontal="right"/>
    </xf>
    <xf numFmtId="37" fontId="13" fillId="0" borderId="5" xfId="0" applyNumberFormat="1" applyFont="1" applyFill="1" applyBorder="1" applyAlignment="1" applyProtection="1">
      <alignment horizontal="right"/>
    </xf>
    <xf numFmtId="37" fontId="13" fillId="0" borderId="7" xfId="0" applyNumberFormat="1" applyFont="1" applyFill="1" applyBorder="1" applyAlignment="1" applyProtection="1">
      <alignment horizontal="right"/>
    </xf>
    <xf numFmtId="5" fontId="13" fillId="0" borderId="7" xfId="0" applyNumberFormat="1" applyFont="1" applyFill="1" applyBorder="1" applyProtection="1"/>
    <xf numFmtId="37" fontId="9" fillId="0" borderId="42" xfId="0" applyNumberFormat="1" applyFont="1" applyFill="1" applyBorder="1" applyProtection="1"/>
    <xf numFmtId="0" fontId="24" fillId="0" borderId="0" xfId="0" applyFont="1" applyFill="1" applyBorder="1" applyProtection="1"/>
    <xf numFmtId="0" fontId="13" fillId="0" borderId="0" xfId="0" applyFont="1" applyFill="1" applyAlignment="1" applyProtection="1">
      <alignment horizontal="left"/>
    </xf>
    <xf numFmtId="0" fontId="16" fillId="0" borderId="88" xfId="0" applyFont="1" applyFill="1" applyBorder="1" applyAlignment="1" applyProtection="1">
      <alignment horizontal="left"/>
    </xf>
    <xf numFmtId="0" fontId="13" fillId="0" borderId="0" xfId="1" applyFont="1" applyFill="1" applyAlignment="1" applyProtection="1">
      <alignment horizontal="left"/>
    </xf>
    <xf numFmtId="49" fontId="13" fillId="0" borderId="25" xfId="1" applyNumberFormat="1" applyFont="1" applyFill="1" applyBorder="1" applyAlignment="1" applyProtection="1">
      <alignment horizontal="center"/>
    </xf>
    <xf numFmtId="0" fontId="13" fillId="0" borderId="4" xfId="0" applyFont="1" applyBorder="1" applyAlignment="1" applyProtection="1">
      <alignment horizontal="center"/>
    </xf>
    <xf numFmtId="0" fontId="13" fillId="0" borderId="4" xfId="1" applyFont="1" applyBorder="1" applyAlignment="1" applyProtection="1">
      <alignment horizontal="center"/>
    </xf>
    <xf numFmtId="0" fontId="13" fillId="0" borderId="5" xfId="1" applyFont="1" applyBorder="1" applyAlignment="1" applyProtection="1">
      <alignment horizontal="center"/>
    </xf>
    <xf numFmtId="0" fontId="13" fillId="0" borderId="102" xfId="0" applyFont="1" applyFill="1" applyBorder="1" applyAlignment="1" applyProtection="1">
      <alignment horizontal="right"/>
    </xf>
    <xf numFmtId="0" fontId="14" fillId="0" borderId="0" xfId="0" applyFont="1" applyAlignment="1" applyProtection="1">
      <alignment horizontal="center"/>
    </xf>
    <xf numFmtId="165" fontId="13" fillId="0" borderId="15" xfId="1" quotePrefix="1" applyNumberFormat="1" applyFont="1" applyBorder="1" applyAlignment="1" applyProtection="1">
      <alignment horizontal="center"/>
    </xf>
    <xf numFmtId="0" fontId="25" fillId="0" borderId="80" xfId="1" applyFont="1" applyFill="1" applyBorder="1" applyProtection="1"/>
    <xf numFmtId="0" fontId="25" fillId="0" borderId="0" xfId="1" applyFont="1" applyFill="1" applyBorder="1" applyProtection="1"/>
    <xf numFmtId="0" fontId="25" fillId="0" borderId="81" xfId="1" applyFont="1" applyFill="1" applyBorder="1" applyProtection="1"/>
    <xf numFmtId="0" fontId="13" fillId="0" borderId="15" xfId="1" applyFont="1" applyBorder="1" applyProtection="1">
      <protection locked="0"/>
    </xf>
    <xf numFmtId="37" fontId="13" fillId="0" borderId="19" xfId="1" applyNumberFormat="1" applyFont="1" applyBorder="1" applyProtection="1">
      <protection locked="0"/>
    </xf>
    <xf numFmtId="0" fontId="9" fillId="0" borderId="44" xfId="0" applyFont="1" applyFill="1" applyBorder="1" applyAlignment="1" applyProtection="1">
      <alignment horizontal="left"/>
    </xf>
    <xf numFmtId="0" fontId="9" fillId="0" borderId="44" xfId="0" applyFont="1" applyBorder="1" applyAlignment="1" applyProtection="1">
      <alignment horizontal="left"/>
    </xf>
    <xf numFmtId="0" fontId="13" fillId="0" borderId="19" xfId="1" applyFont="1" applyBorder="1" applyProtection="1">
      <protection locked="0"/>
    </xf>
    <xf numFmtId="0" fontId="13" fillId="0" borderId="21" xfId="1" applyFont="1" applyBorder="1" applyProtection="1">
      <protection locked="0"/>
    </xf>
    <xf numFmtId="0" fontId="13" fillId="0" borderId="8" xfId="1" applyFont="1" applyBorder="1" applyAlignment="1" applyProtection="1">
      <alignment horizontal="left"/>
    </xf>
    <xf numFmtId="0" fontId="13" fillId="0" borderId="8" xfId="0" applyFont="1" applyBorder="1" applyAlignment="1" applyProtection="1">
      <alignment horizontal="left"/>
    </xf>
    <xf numFmtId="0" fontId="13" fillId="0" borderId="3" xfId="0" applyFont="1" applyBorder="1" applyAlignment="1" applyProtection="1">
      <alignment horizontal="center"/>
    </xf>
    <xf numFmtId="0" fontId="63" fillId="0" borderId="0" xfId="0" applyFont="1" applyProtection="1">
      <protection locked="0"/>
    </xf>
    <xf numFmtId="0" fontId="63" fillId="0" borderId="4" xfId="0" applyFont="1" applyBorder="1" applyProtection="1">
      <protection locked="0"/>
    </xf>
    <xf numFmtId="0" fontId="63" fillId="0" borderId="5" xfId="0" applyFont="1" applyBorder="1" applyProtection="1">
      <protection locked="0"/>
    </xf>
    <xf numFmtId="0" fontId="63" fillId="0" borderId="6" xfId="0" applyFont="1" applyBorder="1" applyProtection="1">
      <protection locked="0"/>
    </xf>
    <xf numFmtId="0" fontId="63" fillId="0" borderId="1" xfId="0" applyFont="1" applyBorder="1" applyProtection="1">
      <protection locked="0"/>
    </xf>
    <xf numFmtId="164" fontId="13" fillId="0" borderId="56" xfId="0" applyNumberFormat="1" applyFont="1" applyBorder="1" applyAlignment="1" applyProtection="1">
      <alignment horizontal="center"/>
    </xf>
    <xf numFmtId="0" fontId="13" fillId="0" borderId="60" xfId="0" applyFont="1" applyBorder="1" applyAlignment="1" applyProtection="1">
      <alignment horizontal="centerContinuous"/>
    </xf>
    <xf numFmtId="0" fontId="63" fillId="0" borderId="8" xfId="0" applyFont="1" applyBorder="1" applyAlignment="1" applyProtection="1">
      <alignment horizontal="center"/>
      <protection locked="0"/>
    </xf>
    <xf numFmtId="0" fontId="26" fillId="0" borderId="2" xfId="0" applyFont="1" applyBorder="1" applyAlignment="1" applyProtection="1">
      <alignment horizontal="center"/>
      <protection locked="0"/>
    </xf>
    <xf numFmtId="0" fontId="63" fillId="0" borderId="2" xfId="0" applyFont="1" applyBorder="1" applyAlignment="1" applyProtection="1">
      <alignment horizontal="center"/>
      <protection locked="0"/>
    </xf>
    <xf numFmtId="0" fontId="63" fillId="0" borderId="3" xfId="0" applyFont="1" applyBorder="1" applyAlignment="1" applyProtection="1">
      <alignment horizontal="center"/>
      <protection locked="0"/>
    </xf>
    <xf numFmtId="0" fontId="63" fillId="0" borderId="9" xfId="0" applyFont="1" applyBorder="1" applyAlignment="1" applyProtection="1">
      <alignment horizontal="center"/>
      <protection locked="0"/>
    </xf>
    <xf numFmtId="0" fontId="63" fillId="0" borderId="10" xfId="0" applyFont="1" applyBorder="1" applyAlignment="1" applyProtection="1">
      <alignment horizontal="center"/>
      <protection locked="0"/>
    </xf>
    <xf numFmtId="164" fontId="63" fillId="0" borderId="10" xfId="0" applyNumberFormat="1" applyFont="1" applyBorder="1" applyAlignment="1" applyProtection="1">
      <alignment horizontal="center"/>
      <protection locked="0"/>
    </xf>
    <xf numFmtId="0" fontId="63" fillId="0" borderId="4" xfId="0" applyFont="1" applyBorder="1" applyAlignment="1" applyProtection="1">
      <alignment horizontal="right"/>
      <protection locked="0"/>
    </xf>
    <xf numFmtId="5" fontId="63" fillId="0" borderId="0" xfId="0" applyNumberFormat="1" applyFont="1" applyProtection="1">
      <protection locked="0"/>
    </xf>
    <xf numFmtId="37" fontId="63" fillId="0" borderId="0" xfId="0" applyNumberFormat="1" applyFont="1" applyProtection="1">
      <protection locked="0"/>
    </xf>
    <xf numFmtId="37" fontId="63" fillId="0" borderId="10" xfId="0" applyNumberFormat="1" applyFont="1" applyBorder="1" applyProtection="1">
      <protection locked="0"/>
    </xf>
    <xf numFmtId="5" fontId="63" fillId="0" borderId="71" xfId="0" applyNumberFormat="1" applyFont="1" applyBorder="1" applyProtection="1">
      <protection locked="0"/>
    </xf>
    <xf numFmtId="0" fontId="15" fillId="0" borderId="0" xfId="0" applyFont="1" applyAlignment="1" applyProtection="1">
      <alignment horizontal="centerContinuous"/>
      <protection locked="0"/>
    </xf>
    <xf numFmtId="0" fontId="63" fillId="0" borderId="0" xfId="0" applyFont="1" applyAlignment="1" applyProtection="1">
      <alignment horizontal="centerContinuous"/>
      <protection locked="0"/>
    </xf>
    <xf numFmtId="0" fontId="63" fillId="0" borderId="7" xfId="0" applyFont="1" applyBorder="1" applyProtection="1">
      <protection locked="0"/>
    </xf>
    <xf numFmtId="0" fontId="13" fillId="0" borderId="19" xfId="0" applyFont="1" applyBorder="1" applyProtection="1">
      <protection locked="0"/>
    </xf>
    <xf numFmtId="178" fontId="10" fillId="0" borderId="0" xfId="0" applyNumberFormat="1" applyFont="1" applyAlignment="1" applyProtection="1">
      <alignment horizontal="left"/>
      <protection locked="0"/>
    </xf>
    <xf numFmtId="37" fontId="13" fillId="22" borderId="44" xfId="0" applyNumberFormat="1" applyFont="1" applyFill="1" applyBorder="1" applyProtection="1"/>
    <xf numFmtId="3" fontId="13" fillId="22" borderId="51" xfId="0" applyNumberFormat="1" applyFont="1" applyFill="1" applyBorder="1" applyProtection="1"/>
    <xf numFmtId="0" fontId="13" fillId="0" borderId="0" xfId="0" quotePrefix="1" applyFont="1"/>
    <xf numFmtId="0" fontId="9" fillId="0" borderId="41" xfId="0" applyFont="1" applyFill="1" applyBorder="1" applyProtection="1"/>
    <xf numFmtId="0" fontId="9" fillId="0" borderId="228" xfId="0" applyFont="1" applyFill="1" applyBorder="1" applyProtection="1"/>
    <xf numFmtId="179" fontId="13" fillId="0" borderId="0" xfId="2" applyNumberFormat="1" applyFont="1"/>
    <xf numFmtId="179" fontId="13" fillId="0" borderId="0" xfId="2" applyNumberFormat="1" applyFont="1" applyFill="1"/>
    <xf numFmtId="5" fontId="13" fillId="0" borderId="0" xfId="1" applyNumberFormat="1"/>
    <xf numFmtId="179" fontId="13" fillId="0" borderId="0" xfId="1" applyNumberFormat="1" applyFont="1"/>
    <xf numFmtId="5" fontId="13" fillId="0" borderId="0" xfId="1" applyNumberFormat="1" applyFont="1"/>
    <xf numFmtId="37" fontId="13" fillId="0" borderId="0" xfId="1" applyNumberFormat="1" applyFont="1"/>
    <xf numFmtId="179" fontId="13" fillId="0" borderId="104" xfId="2" applyNumberFormat="1" applyFont="1" applyBorder="1" applyProtection="1"/>
    <xf numFmtId="179" fontId="13" fillId="0" borderId="133" xfId="2" applyNumberFormat="1" applyFont="1" applyBorder="1" applyProtection="1"/>
    <xf numFmtId="179" fontId="13" fillId="0" borderId="0" xfId="1" applyNumberFormat="1"/>
    <xf numFmtId="5" fontId="0" fillId="0" borderId="0" xfId="0" applyNumberFormat="1"/>
    <xf numFmtId="37" fontId="0" fillId="0" borderId="0" xfId="0" applyNumberFormat="1"/>
    <xf numFmtId="0" fontId="13" fillId="0" borderId="0" xfId="1" applyFont="1" applyProtection="1"/>
    <xf numFmtId="179" fontId="13" fillId="0" borderId="16" xfId="3" applyNumberFormat="1" applyFont="1" applyBorder="1" applyProtection="1"/>
    <xf numFmtId="5" fontId="0" fillId="0" borderId="0" xfId="2" applyNumberFormat="1" applyFont="1"/>
    <xf numFmtId="37" fontId="9" fillId="0" borderId="0" xfId="1" applyNumberFormat="1" applyFont="1" applyFill="1" applyAlignment="1" applyProtection="1">
      <alignment horizontal="centerContinuous"/>
    </xf>
    <xf numFmtId="37" fontId="9" fillId="0" borderId="5" xfId="1" applyNumberFormat="1" applyFont="1" applyFill="1" applyBorder="1" applyAlignment="1" applyProtection="1">
      <alignment horizontal="centerContinuous"/>
    </xf>
    <xf numFmtId="43" fontId="9" fillId="0" borderId="0" xfId="2" applyFont="1" applyProtection="1"/>
    <xf numFmtId="179" fontId="9" fillId="0" borderId="0" xfId="2" applyNumberFormat="1" applyFont="1" applyProtection="1"/>
    <xf numFmtId="43" fontId="9" fillId="0" borderId="5" xfId="2" applyFont="1" applyBorder="1" applyProtection="1"/>
    <xf numFmtId="43" fontId="9" fillId="0" borderId="0" xfId="2" applyFont="1" applyAlignment="1" applyProtection="1">
      <alignment horizontal="centerContinuous"/>
    </xf>
    <xf numFmtId="0" fontId="13" fillId="0" borderId="0" xfId="1" applyFont="1" applyProtection="1"/>
    <xf numFmtId="0" fontId="13" fillId="0" borderId="0" xfId="1" applyFont="1" applyAlignment="1" applyProtection="1">
      <alignment horizontal="center"/>
    </xf>
    <xf numFmtId="0" fontId="13" fillId="0" borderId="0" xfId="1" applyFont="1" applyProtection="1"/>
    <xf numFmtId="0" fontId="13" fillId="0" borderId="0" xfId="1" applyFont="1" applyFill="1" applyProtection="1"/>
    <xf numFmtId="37" fontId="13" fillId="0" borderId="16" xfId="1" applyNumberFormat="1" applyFont="1" applyBorder="1" applyProtection="1"/>
    <xf numFmtId="0" fontId="13" fillId="0" borderId="0" xfId="0" applyFont="1" applyAlignment="1">
      <alignment horizontal="left"/>
    </xf>
    <xf numFmtId="0" fontId="13" fillId="0" borderId="25" xfId="14" applyFont="1" applyBorder="1" applyProtection="1"/>
    <xf numFmtId="0" fontId="68" fillId="0" borderId="25" xfId="14" applyFont="1" applyBorder="1" applyProtection="1"/>
    <xf numFmtId="37" fontId="68" fillId="0" borderId="25" xfId="14" applyNumberFormat="1" applyFont="1" applyBorder="1" applyProtection="1"/>
    <xf numFmtId="37" fontId="68" fillId="0" borderId="5" xfId="14" applyNumberFormat="1" applyFont="1" applyBorder="1" applyProtection="1"/>
    <xf numFmtId="14" fontId="68" fillId="0" borderId="18" xfId="14" applyNumberFormat="1" applyFont="1" applyBorder="1" applyAlignment="1" applyProtection="1">
      <alignment horizontal="center"/>
    </xf>
    <xf numFmtId="14" fontId="68" fillId="0" borderId="25" xfId="14" applyNumberFormat="1" applyFont="1" applyBorder="1" applyAlignment="1" applyProtection="1">
      <alignment horizontal="center"/>
    </xf>
    <xf numFmtId="37" fontId="13" fillId="0" borderId="25" xfId="14" applyNumberFormat="1" applyFont="1" applyBorder="1" applyProtection="1"/>
    <xf numFmtId="37" fontId="13" fillId="0" borderId="15" xfId="14" applyNumberFormat="1" applyFont="1" applyBorder="1" applyProtection="1"/>
    <xf numFmtId="0" fontId="13" fillId="0" borderId="19" xfId="1" applyFont="1" applyBorder="1"/>
    <xf numFmtId="0" fontId="13" fillId="0" borderId="19" xfId="1" applyFont="1" applyBorder="1" applyAlignment="1" applyProtection="1">
      <alignment horizontal="center"/>
    </xf>
    <xf numFmtId="0" fontId="13" fillId="0" borderId="21" xfId="1" applyFont="1" applyBorder="1" applyAlignment="1" applyProtection="1">
      <alignment horizontal="center"/>
    </xf>
    <xf numFmtId="9" fontId="9" fillId="0" borderId="19" xfId="0" applyNumberFormat="1" applyFont="1" applyBorder="1" applyAlignment="1" applyProtection="1">
      <alignment horizontal="right"/>
    </xf>
    <xf numFmtId="0" fontId="13" fillId="0" borderId="0" xfId="0" applyFont="1" applyAlignment="1" applyProtection="1">
      <alignment horizontal="center"/>
    </xf>
    <xf numFmtId="0" fontId="13" fillId="0" borderId="19" xfId="0" applyFont="1" applyBorder="1" applyAlignment="1">
      <alignment horizontal="center"/>
    </xf>
    <xf numFmtId="42" fontId="13" fillId="0" borderId="48" xfId="1" applyNumberFormat="1" applyFont="1" applyBorder="1" applyProtection="1"/>
    <xf numFmtId="0" fontId="13" fillId="0" borderId="0" xfId="1151" applyFont="1"/>
    <xf numFmtId="14" fontId="13" fillId="0" borderId="15" xfId="1151" applyNumberFormat="1" applyFont="1" applyBorder="1"/>
    <xf numFmtId="37" fontId="13" fillId="0" borderId="4" xfId="1" applyNumberFormat="1" applyFont="1" applyBorder="1" applyProtection="1"/>
    <xf numFmtId="0" fontId="10" fillId="0" borderId="15" xfId="0" applyFont="1" applyFill="1" applyBorder="1" applyProtection="1">
      <protection locked="0"/>
    </xf>
    <xf numFmtId="0" fontId="13" fillId="0" borderId="0" xfId="0" applyFont="1" applyAlignment="1" applyProtection="1"/>
    <xf numFmtId="37" fontId="13" fillId="0" borderId="25" xfId="14" applyNumberFormat="1" applyFont="1" applyFill="1" applyBorder="1" applyProtection="1"/>
    <xf numFmtId="37" fontId="13" fillId="0" borderId="5" xfId="14" applyNumberFormat="1" applyFont="1" applyFill="1" applyBorder="1" applyProtection="1"/>
    <xf numFmtId="14" fontId="13" fillId="0" borderId="18" xfId="14" applyNumberFormat="1" applyFont="1" applyFill="1" applyBorder="1" applyAlignment="1" applyProtection="1">
      <alignment horizontal="center"/>
    </xf>
    <xf numFmtId="37" fontId="13" fillId="0" borderId="15" xfId="14" applyNumberFormat="1" applyFont="1" applyFill="1" applyBorder="1" applyProtection="1"/>
    <xf numFmtId="180" fontId="13" fillId="0" borderId="18" xfId="14" applyNumberFormat="1" applyFont="1" applyFill="1" applyBorder="1" applyAlignment="1" applyProtection="1">
      <alignment horizontal="center"/>
    </xf>
    <xf numFmtId="180" fontId="13" fillId="0" borderId="25" xfId="14" applyNumberFormat="1" applyFont="1" applyFill="1" applyBorder="1" applyAlignment="1" applyProtection="1">
      <alignment horizontal="center"/>
    </xf>
    <xf numFmtId="179" fontId="13" fillId="0" borderId="25" xfId="13" applyNumberFormat="1" applyFont="1" applyFill="1" applyBorder="1" applyProtection="1"/>
    <xf numFmtId="0" fontId="69" fillId="0" borderId="25" xfId="14" applyFont="1" applyFill="1" applyBorder="1" applyProtection="1"/>
    <xf numFmtId="37" fontId="13" fillId="0" borderId="17" xfId="1" applyNumberFormat="1" applyFont="1" applyBorder="1" applyProtection="1">
      <protection locked="0"/>
    </xf>
    <xf numFmtId="0" fontId="13" fillId="0" borderId="17" xfId="1" applyFont="1" applyBorder="1" applyProtection="1">
      <protection locked="0"/>
    </xf>
    <xf numFmtId="37" fontId="13" fillId="0" borderId="46" xfId="1" applyNumberFormat="1" applyFont="1" applyBorder="1" applyProtection="1">
      <protection locked="0"/>
    </xf>
    <xf numFmtId="0" fontId="13" fillId="0" borderId="46" xfId="1" applyFont="1" applyBorder="1" applyProtection="1">
      <protection locked="0"/>
    </xf>
    <xf numFmtId="37" fontId="13" fillId="0" borderId="28" xfId="1" applyNumberFormat="1" applyFont="1" applyBorder="1" applyProtection="1">
      <protection locked="0"/>
    </xf>
    <xf numFmtId="0" fontId="13" fillId="0" borderId="28" xfId="1" applyFont="1" applyBorder="1" applyProtection="1">
      <protection locked="0"/>
    </xf>
    <xf numFmtId="37" fontId="13" fillId="0" borderId="0" xfId="1" applyNumberFormat="1"/>
    <xf numFmtId="204" fontId="13" fillId="0" borderId="48" xfId="2054" applyNumberFormat="1" applyFont="1" applyFill="1" applyBorder="1" applyAlignment="1">
      <alignment horizontal="left"/>
    </xf>
    <xf numFmtId="0" fontId="13" fillId="0" borderId="0" xfId="1151" applyFont="1" applyProtection="1"/>
    <xf numFmtId="0" fontId="13" fillId="0" borderId="19" xfId="0" applyFont="1" applyBorder="1" applyAlignment="1">
      <alignment horizontal="center"/>
    </xf>
    <xf numFmtId="0" fontId="13" fillId="0" borderId="0" xfId="1" applyFont="1" applyAlignment="1" applyProtection="1">
      <alignment horizontal="center"/>
    </xf>
    <xf numFmtId="0" fontId="13" fillId="0" borderId="19" xfId="1" applyFont="1" applyBorder="1" applyAlignment="1" applyProtection="1">
      <alignment horizontal="center"/>
    </xf>
    <xf numFmtId="0" fontId="13" fillId="0" borderId="19" xfId="1" applyFont="1" applyBorder="1" applyAlignment="1" applyProtection="1">
      <alignment horizontal="center"/>
    </xf>
    <xf numFmtId="205" fontId="13" fillId="0" borderId="0" xfId="2" applyNumberFormat="1" applyFont="1"/>
    <xf numFmtId="0" fontId="22" fillId="0" borderId="0" xfId="1" applyFont="1" applyAlignment="1" applyProtection="1">
      <alignment horizontal="left"/>
    </xf>
    <xf numFmtId="179" fontId="9" fillId="0" borderId="5" xfId="2" applyNumberFormat="1" applyFont="1" applyBorder="1" applyProtection="1"/>
    <xf numFmtId="49" fontId="13" fillId="0" borderId="0" xfId="1" applyNumberFormat="1" applyFont="1" applyProtection="1"/>
    <xf numFmtId="49" fontId="13" fillId="0" borderId="0" xfId="1" applyNumberFormat="1" applyFont="1"/>
    <xf numFmtId="179" fontId="13" fillId="0" borderId="0" xfId="2" applyNumberFormat="1" applyFont="1" applyProtection="1"/>
    <xf numFmtId="4" fontId="13" fillId="0" borderId="19" xfId="1" quotePrefix="1" applyNumberFormat="1" applyFont="1" applyBorder="1" applyAlignment="1" applyProtection="1">
      <alignment horizontal="center"/>
      <protection locked="0"/>
    </xf>
    <xf numFmtId="4" fontId="10" fillId="0" borderId="19" xfId="1" applyNumberFormat="1" applyFont="1" applyBorder="1" applyProtection="1">
      <protection locked="0"/>
    </xf>
    <xf numFmtId="179" fontId="13" fillId="0" borderId="19" xfId="2" applyNumberFormat="1" applyFont="1" applyBorder="1" applyProtection="1">
      <protection locked="0"/>
    </xf>
    <xf numFmtId="179" fontId="13" fillId="0" borderId="16" xfId="2" applyNumberFormat="1" applyFont="1" applyBorder="1" applyProtection="1"/>
    <xf numFmtId="205" fontId="13" fillId="0" borderId="0" xfId="2" applyNumberFormat="1" applyFont="1" applyBorder="1"/>
    <xf numFmtId="205" fontId="13" fillId="0" borderId="0" xfId="2" applyNumberFormat="1" applyFont="1" applyBorder="1" applyAlignment="1" applyProtection="1">
      <alignment horizontal="center"/>
    </xf>
    <xf numFmtId="10" fontId="13" fillId="0" borderId="0" xfId="2055" applyNumberFormat="1" applyFont="1"/>
    <xf numFmtId="179" fontId="13" fillId="0" borderId="5" xfId="1" applyNumberFormat="1" applyFont="1" applyBorder="1" applyProtection="1"/>
    <xf numFmtId="179" fontId="13" fillId="0" borderId="19" xfId="1" applyNumberFormat="1" applyFont="1" applyBorder="1" applyProtection="1"/>
    <xf numFmtId="179" fontId="13" fillId="0" borderId="19" xfId="2" applyNumberFormat="1" applyFont="1" applyBorder="1" applyProtection="1"/>
    <xf numFmtId="179" fontId="13" fillId="0" borderId="19" xfId="2" applyNumberFormat="1" applyFont="1" applyBorder="1" applyAlignment="1" applyProtection="1">
      <alignment horizontal="center"/>
    </xf>
    <xf numFmtId="179" fontId="13" fillId="0" borderId="16" xfId="2" applyNumberFormat="1" applyFont="1" applyBorder="1" applyAlignment="1" applyProtection="1">
      <alignment horizontal="center"/>
    </xf>
    <xf numFmtId="0" fontId="13" fillId="0" borderId="19" xfId="1" applyFont="1" applyBorder="1" applyAlignment="1">
      <alignment horizontal="left"/>
    </xf>
    <xf numFmtId="37" fontId="13" fillId="0" borderId="19" xfId="1" applyNumberFormat="1" applyFont="1" applyBorder="1" applyAlignment="1" applyProtection="1">
      <alignment horizontal="right"/>
    </xf>
    <xf numFmtId="179" fontId="13" fillId="0" borderId="25" xfId="2" applyNumberFormat="1" applyFont="1" applyFill="1" applyBorder="1"/>
    <xf numFmtId="179" fontId="13" fillId="0" borderId="15" xfId="2" applyNumberFormat="1" applyFont="1" applyBorder="1" applyProtection="1"/>
    <xf numFmtId="179" fontId="13" fillId="0" borderId="25" xfId="2" applyNumberFormat="1" applyFont="1" applyBorder="1" applyProtection="1"/>
    <xf numFmtId="179" fontId="13" fillId="0" borderId="19" xfId="2" applyNumberFormat="1" applyFont="1" applyBorder="1"/>
    <xf numFmtId="179" fontId="13" fillId="0" borderId="25" xfId="2" applyNumberFormat="1" applyFont="1" applyBorder="1" applyAlignment="1">
      <alignment horizontal="center"/>
    </xf>
    <xf numFmtId="179" fontId="13" fillId="0" borderId="19" xfId="2" applyNumberFormat="1" applyFont="1" applyBorder="1" applyAlignment="1">
      <alignment horizontal="center"/>
    </xf>
    <xf numFmtId="166" fontId="13" fillId="0" borderId="19" xfId="1" applyNumberFormat="1" applyFont="1" applyBorder="1" applyAlignment="1" applyProtection="1">
      <alignment horizontal="center"/>
    </xf>
    <xf numFmtId="0" fontId="13" fillId="0" borderId="25" xfId="1" applyFont="1" applyBorder="1" applyAlignment="1">
      <alignment horizontal="center"/>
    </xf>
    <xf numFmtId="179" fontId="0" fillId="0" borderId="19" xfId="2" applyNumberFormat="1" applyFont="1" applyBorder="1" applyProtection="1"/>
    <xf numFmtId="49" fontId="13" fillId="0" borderId="11" xfId="0" applyNumberFormat="1" applyFont="1" applyBorder="1"/>
    <xf numFmtId="49" fontId="13" fillId="0" borderId="21" xfId="1" applyNumberFormat="1" applyFont="1" applyBorder="1" applyProtection="1"/>
    <xf numFmtId="49" fontId="13" fillId="0" borderId="83" xfId="1" applyNumberFormat="1" applyFont="1" applyBorder="1" applyProtection="1"/>
    <xf numFmtId="49" fontId="13" fillId="0" borderId="21" xfId="0" applyNumberFormat="1" applyFont="1" applyBorder="1" applyProtection="1"/>
    <xf numFmtId="49" fontId="13" fillId="0" borderId="83" xfId="0" applyNumberFormat="1" applyFont="1" applyBorder="1" applyProtection="1"/>
    <xf numFmtId="49" fontId="0" fillId="0" borderId="22" xfId="0" applyNumberFormat="1" applyBorder="1" applyProtection="1"/>
    <xf numFmtId="179" fontId="13" fillId="0" borderId="19" xfId="3" applyNumberFormat="1" applyFont="1" applyBorder="1" applyProtection="1"/>
    <xf numFmtId="179" fontId="13" fillId="0" borderId="0" xfId="0" applyNumberFormat="1" applyFont="1" applyBorder="1" applyProtection="1"/>
    <xf numFmtId="179" fontId="13" fillId="0" borderId="0" xfId="2" applyNumberFormat="1" applyFont="1" applyBorder="1" applyProtection="1"/>
    <xf numFmtId="179" fontId="13" fillId="0" borderId="0" xfId="1" applyNumberFormat="1" applyFont="1" applyBorder="1"/>
    <xf numFmtId="0" fontId="13" fillId="0" borderId="0" xfId="0" applyFont="1" applyAlignment="1" applyProtection="1">
      <alignment horizontal="center"/>
    </xf>
    <xf numFmtId="0" fontId="13" fillId="0" borderId="0" xfId="0" applyFont="1" applyAlignment="1" applyProtection="1">
      <alignment horizontal="left"/>
    </xf>
    <xf numFmtId="0" fontId="13" fillId="0" borderId="5" xfId="0" applyFont="1" applyBorder="1" applyAlignment="1" applyProtection="1">
      <alignment horizontal="left"/>
    </xf>
    <xf numFmtId="0" fontId="13" fillId="0" borderId="4" xfId="0" applyFont="1" applyBorder="1" applyAlignment="1" applyProtection="1">
      <alignment horizontal="center"/>
    </xf>
    <xf numFmtId="0" fontId="13" fillId="0" borderId="19" xfId="1" applyFont="1" applyBorder="1" applyAlignment="1" applyProtection="1">
      <alignment horizontal="center"/>
    </xf>
    <xf numFmtId="0" fontId="13" fillId="0" borderId="5" xfId="1" applyFont="1" applyBorder="1" applyAlignment="1" applyProtection="1">
      <alignment horizontal="center"/>
    </xf>
    <xf numFmtId="0" fontId="13" fillId="0" borderId="19" xfId="0" applyFont="1" applyBorder="1" applyAlignment="1" applyProtection="1">
      <alignment horizontal="center"/>
    </xf>
    <xf numFmtId="0" fontId="147" fillId="0" borderId="0" xfId="1" applyFont="1" applyProtection="1"/>
    <xf numFmtId="0" fontId="9" fillId="0" borderId="0" xfId="1" applyFont="1" applyBorder="1" applyAlignment="1" applyProtection="1">
      <alignment horizontal="left"/>
    </xf>
    <xf numFmtId="0" fontId="9" fillId="0" borderId="0" xfId="1" applyFont="1" applyBorder="1" applyProtection="1"/>
    <xf numFmtId="179" fontId="9" fillId="0" borderId="0" xfId="2" applyNumberFormat="1" applyFont="1" applyBorder="1" applyProtection="1"/>
    <xf numFmtId="179" fontId="9" fillId="0" borderId="0" xfId="1" applyNumberFormat="1" applyFont="1" applyBorder="1" applyProtection="1"/>
    <xf numFmtId="179" fontId="13" fillId="0" borderId="194" xfId="350" applyNumberFormat="1" applyFont="1" applyBorder="1" applyProtection="1"/>
    <xf numFmtId="0" fontId="13" fillId="0" borderId="13" xfId="0" applyFont="1" applyBorder="1" applyAlignment="1" applyProtection="1">
      <alignment horizontal="left"/>
    </xf>
    <xf numFmtId="0" fontId="13" fillId="0" borderId="3" xfId="0" applyFont="1" applyBorder="1" applyAlignment="1" applyProtection="1">
      <alignment horizontal="left"/>
    </xf>
    <xf numFmtId="164" fontId="13" fillId="0" borderId="17" xfId="0" applyNumberFormat="1" applyFont="1" applyBorder="1" applyAlignment="1" applyProtection="1">
      <alignment horizontal="left"/>
    </xf>
    <xf numFmtId="0" fontId="13" fillId="0" borderId="22" xfId="0" applyFont="1" applyBorder="1" applyAlignment="1" applyProtection="1">
      <alignment horizontal="left"/>
    </xf>
    <xf numFmtId="179" fontId="13" fillId="0" borderId="44" xfId="0" applyNumberFormat="1" applyFont="1" applyBorder="1" applyProtection="1"/>
    <xf numFmtId="179" fontId="13" fillId="0" borderId="51" xfId="0" applyNumberFormat="1" applyFont="1" applyBorder="1" applyProtection="1"/>
    <xf numFmtId="179" fontId="13" fillId="0" borderId="25" xfId="2" applyNumberFormat="1" applyFont="1" applyBorder="1"/>
    <xf numFmtId="204" fontId="13" fillId="0" borderId="0" xfId="1" applyNumberFormat="1" applyFont="1"/>
    <xf numFmtId="10" fontId="13" fillId="0" borderId="0" xfId="2055" applyNumberFormat="1" applyFont="1" applyBorder="1"/>
    <xf numFmtId="169" fontId="13" fillId="0" borderId="0" xfId="2055" applyNumberFormat="1" applyFont="1"/>
    <xf numFmtId="0" fontId="48" fillId="0" borderId="0" xfId="0" applyNumberFormat="1" applyFont="1" applyAlignment="1"/>
    <xf numFmtId="0" fontId="13" fillId="0" borderId="0" xfId="0" applyFont="1" applyAlignment="1" applyProtection="1">
      <alignment horizontal="left" vertical="top"/>
    </xf>
    <xf numFmtId="0" fontId="48" fillId="0" borderId="0" xfId="0" applyNumberFormat="1" applyFont="1" applyFill="1" applyAlignment="1"/>
    <xf numFmtId="0" fontId="48" fillId="0" borderId="0" xfId="0" applyNumberFormat="1" applyFont="1" applyAlignment="1">
      <alignment horizontal="centerContinuous"/>
    </xf>
    <xf numFmtId="0" fontId="148" fillId="0" borderId="0" xfId="0" applyNumberFormat="1" applyFont="1" applyFill="1" applyAlignment="1">
      <alignment horizontal="centerContinuous"/>
    </xf>
    <xf numFmtId="0" fontId="48" fillId="0" borderId="0" xfId="0" applyFont="1" applyFill="1"/>
    <xf numFmtId="179" fontId="13" fillId="0" borderId="21" xfId="2" applyNumberFormat="1" applyFont="1" applyBorder="1" applyProtection="1"/>
    <xf numFmtId="37" fontId="13" fillId="0" borderId="11" xfId="1" applyNumberFormat="1" applyFont="1" applyBorder="1" applyProtection="1">
      <protection locked="0"/>
    </xf>
    <xf numFmtId="0" fontId="13" fillId="0" borderId="0" xfId="1" applyFont="1" applyProtection="1">
      <protection locked="0"/>
    </xf>
    <xf numFmtId="0" fontId="13" fillId="0" borderId="5" xfId="1" applyFont="1" applyBorder="1" applyProtection="1">
      <protection locked="0"/>
    </xf>
    <xf numFmtId="37" fontId="13" fillId="0" borderId="5" xfId="1" applyNumberFormat="1" applyFont="1" applyBorder="1" applyProtection="1">
      <protection locked="0"/>
    </xf>
    <xf numFmtId="0" fontId="0" fillId="0" borderId="0" xfId="0" applyAlignment="1">
      <alignment wrapText="1"/>
    </xf>
    <xf numFmtId="0" fontId="13" fillId="0" borderId="5" xfId="1" applyFont="1" applyBorder="1" applyAlignment="1" applyProtection="1">
      <alignment horizontal="center"/>
    </xf>
    <xf numFmtId="0" fontId="13" fillId="0" borderId="11" xfId="1" applyFont="1" applyBorder="1" applyAlignment="1" applyProtection="1">
      <alignment horizontal="center"/>
    </xf>
    <xf numFmtId="0" fontId="13" fillId="0" borderId="5" xfId="1" applyFont="1" applyBorder="1" applyAlignment="1" applyProtection="1">
      <alignment horizontal="center"/>
    </xf>
    <xf numFmtId="5" fontId="13" fillId="0" borderId="28" xfId="0" applyNumberFormat="1" applyFont="1" applyBorder="1" applyProtection="1">
      <protection locked="0"/>
    </xf>
    <xf numFmtId="5" fontId="13" fillId="0" borderId="29" xfId="0" applyNumberFormat="1" applyFont="1" applyBorder="1" applyProtection="1">
      <protection locked="0"/>
    </xf>
    <xf numFmtId="37" fontId="13" fillId="0" borderId="15" xfId="0" applyNumberFormat="1" applyFont="1" applyBorder="1" applyProtection="1">
      <protection locked="0"/>
    </xf>
    <xf numFmtId="37" fontId="13" fillId="0" borderId="5" xfId="0" applyNumberFormat="1" applyFont="1" applyBorder="1" applyProtection="1">
      <protection locked="0"/>
    </xf>
    <xf numFmtId="5" fontId="13" fillId="0" borderId="27" xfId="0" applyNumberFormat="1" applyFont="1" applyBorder="1" applyProtection="1">
      <protection locked="0"/>
    </xf>
    <xf numFmtId="37" fontId="13" fillId="0" borderId="25" xfId="0" applyNumberFormat="1" applyFont="1" applyBorder="1" applyProtection="1">
      <protection locked="0"/>
    </xf>
    <xf numFmtId="0" fontId="13" fillId="0" borderId="0" xfId="0" applyFont="1" applyAlignment="1" applyProtection="1">
      <alignment wrapText="1"/>
    </xf>
    <xf numFmtId="0" fontId="13" fillId="0" borderId="5" xfId="0" applyFont="1" applyBorder="1" applyAlignment="1" applyProtection="1">
      <alignment wrapText="1"/>
    </xf>
    <xf numFmtId="0" fontId="13" fillId="0" borderId="4" xfId="0" applyFont="1" applyBorder="1" applyAlignment="1" applyProtection="1">
      <alignment wrapText="1"/>
    </xf>
    <xf numFmtId="0" fontId="13" fillId="0" borderId="0" xfId="0" applyFont="1" applyAlignment="1" applyProtection="1">
      <alignment horizontal="center" wrapText="1"/>
    </xf>
    <xf numFmtId="0" fontId="13" fillId="0" borderId="5" xfId="0" applyFont="1" applyBorder="1" applyAlignment="1" applyProtection="1">
      <alignment horizontal="center" wrapText="1"/>
    </xf>
    <xf numFmtId="0" fontId="13" fillId="0" borderId="4" xfId="1" applyFont="1" applyBorder="1" applyProtection="1">
      <protection locked="0"/>
    </xf>
    <xf numFmtId="0" fontId="13" fillId="0" borderId="6" xfId="1" applyFont="1" applyBorder="1" applyProtection="1">
      <protection locked="0"/>
    </xf>
    <xf numFmtId="0" fontId="13" fillId="0" borderId="28" xfId="0" applyFont="1" applyFill="1" applyBorder="1" applyProtection="1">
      <protection locked="0"/>
    </xf>
    <xf numFmtId="0" fontId="13" fillId="0" borderId="15" xfId="0" applyFont="1" applyFill="1" applyBorder="1" applyProtection="1">
      <protection locked="0"/>
    </xf>
    <xf numFmtId="204" fontId="9" fillId="0" borderId="21" xfId="2054" applyNumberFormat="1" applyFont="1" applyBorder="1" applyProtection="1"/>
    <xf numFmtId="37" fontId="13" fillId="0" borderId="263" xfId="1" applyNumberFormat="1" applyFont="1" applyBorder="1" applyProtection="1"/>
    <xf numFmtId="0" fontId="13" fillId="0" borderId="0" xfId="2057" applyFont="1" applyProtection="1"/>
    <xf numFmtId="179" fontId="13" fillId="0" borderId="16" xfId="2058" applyNumberFormat="1" applyFont="1" applyBorder="1" applyProtection="1"/>
    <xf numFmtId="0" fontId="13" fillId="0" borderId="0" xfId="8" applyFont="1"/>
    <xf numFmtId="5" fontId="13" fillId="0" borderId="0" xfId="2054" applyNumberFormat="1" applyFont="1" applyAlignment="1" applyProtection="1">
      <alignment horizontal="right"/>
    </xf>
    <xf numFmtId="179" fontId="13" fillId="0" borderId="0" xfId="2" applyNumberFormat="1" applyFont="1" applyBorder="1" applyAlignment="1" applyProtection="1">
      <alignment horizontal="right"/>
    </xf>
    <xf numFmtId="5" fontId="13" fillId="0" borderId="259" xfId="2054" applyNumberFormat="1" applyFont="1" applyBorder="1" applyAlignment="1" applyProtection="1">
      <alignment horizontal="right"/>
    </xf>
    <xf numFmtId="37" fontId="13" fillId="0" borderId="19" xfId="2" applyNumberFormat="1" applyFont="1" applyBorder="1" applyAlignment="1" applyProtection="1">
      <alignment horizontal="right"/>
    </xf>
    <xf numFmtId="0" fontId="15" fillId="0" borderId="0" xfId="0" applyFont="1" applyBorder="1" applyProtection="1"/>
    <xf numFmtId="0" fontId="13" fillId="0" borderId="194" xfId="0" applyFont="1" applyBorder="1" applyProtection="1"/>
    <xf numFmtId="5" fontId="13" fillId="0" borderId="25" xfId="14" applyNumberFormat="1" applyFont="1" applyFill="1" applyBorder="1" applyProtection="1"/>
    <xf numFmtId="179" fontId="13" fillId="0" borderId="264" xfId="2" applyNumberFormat="1" applyFont="1" applyBorder="1" applyProtection="1"/>
    <xf numFmtId="0" fontId="48" fillId="0" borderId="265" xfId="0" applyNumberFormat="1" applyFont="1" applyBorder="1" applyAlignment="1"/>
    <xf numFmtId="0" fontId="48" fillId="0" borderId="4" xfId="0" applyNumberFormat="1" applyFont="1" applyBorder="1" applyAlignment="1"/>
    <xf numFmtId="0" fontId="48" fillId="0" borderId="4" xfId="0" quotePrefix="1" applyNumberFormat="1" applyFont="1" applyBorder="1" applyAlignment="1"/>
    <xf numFmtId="0" fontId="48" fillId="0" borderId="4" xfId="0" applyNumberFormat="1" applyFont="1" applyBorder="1"/>
    <xf numFmtId="0" fontId="148" fillId="0" borderId="4" xfId="0" applyNumberFormat="1" applyFont="1" applyBorder="1" applyAlignment="1">
      <alignment horizontal="left"/>
    </xf>
    <xf numFmtId="37" fontId="13" fillId="0" borderId="19" xfId="2" applyNumberFormat="1" applyFont="1" applyBorder="1" applyProtection="1"/>
    <xf numFmtId="37" fontId="0" fillId="0" borderId="19" xfId="2" applyNumberFormat="1" applyFont="1" applyBorder="1" applyProtection="1"/>
    <xf numFmtId="0" fontId="13" fillId="0" borderId="221" xfId="0" applyFont="1" applyBorder="1"/>
    <xf numFmtId="43" fontId="13" fillId="0" borderId="0" xfId="2" applyFont="1"/>
    <xf numFmtId="43" fontId="0" fillId="0" borderId="0" xfId="2" applyFont="1"/>
    <xf numFmtId="43" fontId="13" fillId="0" borderId="0" xfId="2" applyFont="1" applyProtection="1"/>
    <xf numFmtId="43" fontId="13" fillId="0" borderId="0" xfId="1" applyNumberFormat="1" applyFont="1"/>
    <xf numFmtId="0" fontId="13" fillId="0" borderId="4" xfId="0" applyFont="1" applyBorder="1" applyAlignment="1" applyProtection="1">
      <alignment horizontal="center"/>
    </xf>
    <xf numFmtId="0" fontId="13" fillId="0" borderId="0" xfId="0" applyFont="1" applyAlignment="1" applyProtection="1">
      <alignment horizontal="left"/>
    </xf>
    <xf numFmtId="37" fontId="13" fillId="0" borderId="104" xfId="2" applyNumberFormat="1" applyFont="1" applyBorder="1" applyProtection="1"/>
    <xf numFmtId="37" fontId="13" fillId="0" borderId="133" xfId="2" applyNumberFormat="1" applyFont="1" applyBorder="1" applyProtection="1"/>
    <xf numFmtId="37" fontId="13" fillId="0" borderId="16" xfId="1" applyNumberFormat="1" applyFont="1" applyFill="1" applyBorder="1" applyProtection="1"/>
    <xf numFmtId="5" fontId="60" fillId="0" borderId="46" xfId="0" applyNumberFormat="1" applyFont="1" applyBorder="1" applyProtection="1">
      <protection locked="0"/>
    </xf>
    <xf numFmtId="0" fontId="13" fillId="0" borderId="0" xfId="2065" applyFont="1" applyProtection="1"/>
    <xf numFmtId="37" fontId="60" fillId="0" borderId="46" xfId="0" applyNumberFormat="1" applyFont="1" applyBorder="1" applyProtection="1">
      <protection locked="0"/>
    </xf>
    <xf numFmtId="10" fontId="60" fillId="0" borderId="51" xfId="0" applyNumberFormat="1" applyFont="1" applyBorder="1" applyProtection="1">
      <protection locked="0"/>
    </xf>
    <xf numFmtId="0" fontId="13" fillId="0" borderId="4" xfId="0" applyFont="1" applyBorder="1" applyAlignment="1">
      <alignment horizontal="center"/>
    </xf>
    <xf numFmtId="37" fontId="13" fillId="0" borderId="264" xfId="0" applyNumberFormat="1" applyFont="1" applyBorder="1" applyProtection="1"/>
    <xf numFmtId="179" fontId="13" fillId="0" borderId="22" xfId="2" applyNumberFormat="1" applyFont="1" applyBorder="1" applyProtection="1"/>
    <xf numFmtId="37" fontId="13" fillId="0" borderId="266" xfId="0" applyNumberFormat="1" applyFont="1" applyBorder="1" applyProtection="1"/>
    <xf numFmtId="0" fontId="149" fillId="0" borderId="15" xfId="0" applyFont="1" applyBorder="1" applyProtection="1">
      <protection locked="0"/>
    </xf>
    <xf numFmtId="0" fontId="13" fillId="0" borderId="19" xfId="1" applyFont="1" applyBorder="1" applyAlignment="1" applyProtection="1">
      <alignment horizontal="center"/>
    </xf>
    <xf numFmtId="0" fontId="13" fillId="0" borderId="21" xfId="1" applyFont="1" applyBorder="1" applyAlignment="1" applyProtection="1">
      <alignment horizontal="center"/>
    </xf>
    <xf numFmtId="179" fontId="9" fillId="0" borderId="267" xfId="1" applyNumberFormat="1" applyFont="1" applyBorder="1" applyProtection="1"/>
    <xf numFmtId="0" fontId="9" fillId="0" borderId="0" xfId="1151" applyFont="1" applyFill="1" applyBorder="1" applyAlignment="1" applyProtection="1">
      <alignment horizontal="center"/>
    </xf>
    <xf numFmtId="0" fontId="9" fillId="0" borderId="0" xfId="1151" applyFont="1" applyFill="1" applyBorder="1" applyAlignment="1" applyProtection="1"/>
    <xf numFmtId="0" fontId="9" fillId="0" borderId="194" xfId="1151" applyFont="1" applyFill="1" applyBorder="1" applyAlignment="1" applyProtection="1"/>
    <xf numFmtId="206" fontId="22" fillId="0" borderId="0" xfId="1151" quotePrefix="1" applyNumberFormat="1" applyFont="1" applyFill="1" applyBorder="1" applyAlignment="1" applyProtection="1">
      <alignment horizontal="center"/>
    </xf>
    <xf numFmtId="206" fontId="22" fillId="0" borderId="194" xfId="1151" quotePrefix="1" applyNumberFormat="1" applyFont="1" applyFill="1" applyBorder="1" applyAlignment="1" applyProtection="1">
      <alignment horizontal="center"/>
    </xf>
    <xf numFmtId="164" fontId="13" fillId="0" borderId="26" xfId="1" applyNumberFormat="1" applyFont="1" applyBorder="1" applyAlignment="1" applyProtection="1">
      <alignment horizontal="left"/>
    </xf>
    <xf numFmtId="49" fontId="13" fillId="0" borderId="0" xfId="1" applyNumberFormat="1" applyFont="1" applyAlignment="1" applyProtection="1">
      <alignment horizontal="right"/>
    </xf>
    <xf numFmtId="0" fontId="13" fillId="0" borderId="14" xfId="1" applyFont="1" applyBorder="1" applyAlignment="1" applyProtection="1">
      <alignment horizontal="left"/>
    </xf>
    <xf numFmtId="0" fontId="13" fillId="0" borderId="16" xfId="1" applyFont="1" applyBorder="1" applyAlignment="1" applyProtection="1">
      <alignment horizontal="left"/>
    </xf>
    <xf numFmtId="0" fontId="13" fillId="0" borderId="22" xfId="1" applyFont="1" applyBorder="1" applyAlignment="1" applyProtection="1">
      <alignment horizontal="left"/>
    </xf>
    <xf numFmtId="176" fontId="13" fillId="0" borderId="19" xfId="1" applyNumberFormat="1" applyFont="1" applyBorder="1" applyAlignment="1" applyProtection="1">
      <alignment horizontal="right"/>
    </xf>
    <xf numFmtId="37" fontId="13" fillId="0" borderId="16" xfId="2" applyNumberFormat="1" applyFont="1" applyBorder="1" applyAlignment="1" applyProtection="1">
      <alignment horizontal="right"/>
    </xf>
    <xf numFmtId="5" fontId="13" fillId="0" borderId="19" xfId="2" applyNumberFormat="1" applyFont="1" applyBorder="1" applyProtection="1">
      <protection locked="0"/>
    </xf>
    <xf numFmtId="5" fontId="13" fillId="0" borderId="16" xfId="2" applyNumberFormat="1" applyFont="1" applyBorder="1" applyProtection="1"/>
    <xf numFmtId="37" fontId="13" fillId="0" borderId="19" xfId="2" applyNumberFormat="1" applyFont="1" applyBorder="1" applyProtection="1">
      <protection locked="0"/>
    </xf>
    <xf numFmtId="164" fontId="13" fillId="0" borderId="26" xfId="0" applyNumberFormat="1" applyFont="1" applyBorder="1" applyAlignment="1" applyProtection="1">
      <alignment horizontal="left"/>
    </xf>
    <xf numFmtId="5" fontId="13" fillId="0" borderId="19" xfId="1" applyNumberFormat="1" applyFont="1" applyBorder="1" applyAlignment="1" applyProtection="1">
      <alignment horizontal="right"/>
    </xf>
    <xf numFmtId="164" fontId="13" fillId="0" borderId="21" xfId="0" applyNumberFormat="1" applyFont="1" applyBorder="1" applyAlignment="1" applyProtection="1">
      <alignment horizontal="left"/>
    </xf>
    <xf numFmtId="37" fontId="13" fillId="0" borderId="19" xfId="2" applyNumberFormat="1" applyFont="1" applyBorder="1"/>
    <xf numFmtId="0" fontId="16" fillId="0" borderId="0" xfId="0" applyFont="1" applyBorder="1" applyProtection="1"/>
    <xf numFmtId="37" fontId="13" fillId="0" borderId="268" xfId="0" applyNumberFormat="1" applyFont="1" applyBorder="1" applyProtection="1"/>
    <xf numFmtId="37" fontId="13" fillId="0" borderId="269" xfId="0" applyNumberFormat="1" applyFont="1" applyBorder="1" applyProtection="1"/>
    <xf numFmtId="179" fontId="13" fillId="0" borderId="19" xfId="2" quotePrefix="1" applyNumberFormat="1" applyFont="1" applyBorder="1" applyAlignment="1">
      <alignment horizontal="center"/>
    </xf>
    <xf numFmtId="0" fontId="0" fillId="0" borderId="0" xfId="0"/>
    <xf numFmtId="0" fontId="13" fillId="0" borderId="5" xfId="1" applyBorder="1" applyAlignment="1"/>
    <xf numFmtId="0" fontId="13" fillId="0" borderId="0" xfId="0" applyFont="1" applyAlignment="1" applyProtection="1">
      <alignment horizontal="left"/>
    </xf>
    <xf numFmtId="0" fontId="13" fillId="0" borderId="4" xfId="0" applyFont="1" applyBorder="1" applyAlignment="1" applyProtection="1">
      <alignment horizontal="center"/>
    </xf>
    <xf numFmtId="0" fontId="13" fillId="0" borderId="0" xfId="1" applyFont="1" applyAlignment="1" applyProtection="1">
      <alignment horizontal="center"/>
    </xf>
    <xf numFmtId="179" fontId="0" fillId="0" borderId="0" xfId="2" applyNumberFormat="1" applyFont="1"/>
    <xf numFmtId="0" fontId="13" fillId="0" borderId="19" xfId="0" applyFont="1" applyFill="1" applyBorder="1" applyAlignment="1">
      <alignment horizontal="center"/>
    </xf>
    <xf numFmtId="38" fontId="48" fillId="0" borderId="0" xfId="0" applyNumberFormat="1" applyFont="1" applyAlignment="1"/>
    <xf numFmtId="38" fontId="48" fillId="0" borderId="0" xfId="0" applyNumberFormat="1" applyFont="1" applyAlignment="1">
      <alignment horizontal="left"/>
    </xf>
    <xf numFmtId="5" fontId="13" fillId="0" borderId="15" xfId="14" applyNumberFormat="1" applyFont="1" applyFill="1" applyBorder="1" applyProtection="1"/>
    <xf numFmtId="49" fontId="13" fillId="0" borderId="22" xfId="0" applyNumberFormat="1" applyFont="1" applyBorder="1" applyAlignment="1"/>
    <xf numFmtId="0" fontId="9" fillId="0" borderId="0" xfId="1" applyFont="1" applyBorder="1" applyAlignment="1" applyProtection="1">
      <alignment horizontal="center"/>
    </xf>
    <xf numFmtId="0" fontId="9" fillId="0" borderId="1" xfId="1" applyFont="1" applyBorder="1" applyAlignment="1" applyProtection="1">
      <alignment horizontal="center"/>
    </xf>
    <xf numFmtId="0" fontId="9" fillId="0" borderId="0" xfId="1" applyFont="1" applyFill="1" applyAlignment="1" applyProtection="1">
      <alignment horizontal="center"/>
    </xf>
    <xf numFmtId="37" fontId="9" fillId="0" borderId="0" xfId="1" applyNumberFormat="1" applyFont="1" applyAlignment="1" applyProtection="1">
      <alignment horizontal="center"/>
    </xf>
    <xf numFmtId="39" fontId="9" fillId="0" borderId="5" xfId="1" applyNumberFormat="1" applyFont="1" applyBorder="1" applyAlignment="1" applyProtection="1">
      <alignment horizontal="center"/>
    </xf>
    <xf numFmtId="0" fontId="24" fillId="0" borderId="0" xfId="1151" applyFont="1" applyFill="1" applyBorder="1" applyAlignment="1" applyProtection="1">
      <alignment horizontal="center"/>
    </xf>
    <xf numFmtId="0" fontId="24" fillId="0" borderId="194" xfId="1151" applyFont="1" applyFill="1" applyBorder="1" applyAlignment="1" applyProtection="1">
      <alignment horizontal="center"/>
    </xf>
    <xf numFmtId="0" fontId="9" fillId="0" borderId="0" xfId="1" applyFont="1" applyAlignment="1" applyProtection="1"/>
    <xf numFmtId="179" fontId="13" fillId="0" borderId="16" xfId="2" applyNumberFormat="1" applyFont="1" applyBorder="1" applyAlignment="1" applyProtection="1">
      <alignment horizontal="right"/>
    </xf>
    <xf numFmtId="179" fontId="13" fillId="0" borderId="5" xfId="2" applyNumberFormat="1" applyFont="1" applyBorder="1" applyAlignment="1" applyProtection="1">
      <alignment horizontal="right"/>
    </xf>
    <xf numFmtId="37" fontId="13" fillId="0" borderId="16" xfId="1" applyNumberFormat="1" applyFont="1" applyBorder="1" applyAlignment="1" applyProtection="1">
      <alignment horizontal="right"/>
    </xf>
    <xf numFmtId="5" fontId="13" fillId="0" borderId="16" xfId="2" applyNumberFormat="1" applyFont="1" applyBorder="1" applyAlignment="1" applyProtection="1">
      <alignment horizontal="right"/>
    </xf>
    <xf numFmtId="5" fontId="13" fillId="0" borderId="19" xfId="2" applyNumberFormat="1" applyFont="1" applyFill="1" applyBorder="1"/>
    <xf numFmtId="5" fontId="13" fillId="0" borderId="19" xfId="2" applyNumberFormat="1" applyFont="1" applyFill="1" applyBorder="1" applyAlignment="1">
      <alignment horizontal="right"/>
    </xf>
    <xf numFmtId="179" fontId="13" fillId="0" borderId="19" xfId="2" applyNumberFormat="1" applyFont="1" applyFill="1" applyBorder="1" applyAlignment="1">
      <alignment horizontal="right"/>
    </xf>
    <xf numFmtId="37" fontId="13" fillId="0" borderId="19" xfId="2" applyNumberFormat="1" applyFont="1" applyFill="1" applyBorder="1" applyAlignment="1">
      <alignment horizontal="right"/>
    </xf>
    <xf numFmtId="179" fontId="13" fillId="0" borderId="25" xfId="2" applyNumberFormat="1" applyFont="1" applyFill="1" applyBorder="1" applyAlignment="1">
      <alignment horizontal="right"/>
    </xf>
    <xf numFmtId="0" fontId="13" fillId="0" borderId="25" xfId="1" applyFont="1" applyFill="1" applyBorder="1" applyAlignment="1">
      <alignment horizontal="right"/>
    </xf>
    <xf numFmtId="179" fontId="13" fillId="0" borderId="19" xfId="2" applyNumberFormat="1" applyFont="1" applyBorder="1" applyAlignment="1" applyProtection="1">
      <alignment horizontal="right"/>
    </xf>
    <xf numFmtId="179" fontId="13" fillId="0" borderId="15" xfId="2" applyNumberFormat="1" applyFont="1" applyBorder="1" applyAlignment="1" applyProtection="1">
      <alignment horizontal="right"/>
    </xf>
    <xf numFmtId="179" fontId="13" fillId="0" borderId="25" xfId="2" applyNumberFormat="1" applyFont="1" applyBorder="1" applyAlignment="1" applyProtection="1">
      <alignment horizontal="right"/>
    </xf>
    <xf numFmtId="37" fontId="13" fillId="0" borderId="15" xfId="1" applyNumberFormat="1" applyFont="1" applyBorder="1" applyAlignment="1" applyProtection="1">
      <alignment horizontal="right"/>
    </xf>
    <xf numFmtId="37" fontId="13" fillId="0" borderId="25" xfId="1" applyNumberFormat="1" applyFont="1" applyBorder="1" applyAlignment="1" applyProtection="1">
      <alignment horizontal="right"/>
    </xf>
    <xf numFmtId="0" fontId="13" fillId="0" borderId="4" xfId="0" applyFont="1" applyBorder="1" applyAlignment="1" applyProtection="1">
      <alignment horizontal="left"/>
    </xf>
    <xf numFmtId="0" fontId="13" fillId="0" borderId="27" xfId="0" applyFont="1" applyBorder="1" applyAlignment="1" applyProtection="1">
      <alignment horizontal="center"/>
    </xf>
    <xf numFmtId="0" fontId="13" fillId="0" borderId="15" xfId="0" applyFont="1" applyBorder="1" applyProtection="1">
      <protection locked="0"/>
    </xf>
    <xf numFmtId="0" fontId="13" fillId="0" borderId="221" xfId="1" applyFont="1" applyBorder="1"/>
    <xf numFmtId="0" fontId="9" fillId="0" borderId="29" xfId="1" applyFont="1" applyBorder="1" applyAlignment="1" applyProtection="1">
      <alignment horizontal="center"/>
    </xf>
    <xf numFmtId="0" fontId="150" fillId="0" borderId="0" xfId="1" applyFont="1" applyFill="1" applyBorder="1" applyProtection="1"/>
    <xf numFmtId="0" fontId="13" fillId="0" borderId="0" xfId="0" applyFont="1" applyFill="1" applyBorder="1"/>
    <xf numFmtId="0" fontId="151" fillId="0" borderId="0" xfId="1" applyFont="1" applyFill="1" applyBorder="1"/>
    <xf numFmtId="0" fontId="54" fillId="0" borderId="0" xfId="1" applyFont="1" applyFill="1" applyBorder="1"/>
    <xf numFmtId="0" fontId="30" fillId="0" borderId="0" xfId="1" applyFont="1" applyFill="1" applyBorder="1" applyProtection="1"/>
    <xf numFmtId="0" fontId="15" fillId="0" borderId="0" xfId="0" applyFont="1" applyFill="1" applyBorder="1" applyProtection="1"/>
    <xf numFmtId="0" fontId="13" fillId="0" borderId="0" xfId="0" applyFont="1" applyFill="1" applyBorder="1" applyAlignment="1" applyProtection="1">
      <alignment horizontal="center"/>
    </xf>
    <xf numFmtId="0" fontId="14" fillId="0" borderId="0" xfId="0" applyFont="1" applyBorder="1" applyAlignment="1">
      <alignment vertical="center"/>
    </xf>
    <xf numFmtId="0" fontId="14" fillId="0" borderId="0" xfId="0" applyFont="1" applyBorder="1" applyProtection="1"/>
    <xf numFmtId="0" fontId="19" fillId="0" borderId="0" xfId="0" applyFont="1" applyBorder="1" applyAlignment="1">
      <alignment vertical="center"/>
    </xf>
    <xf numFmtId="0" fontId="13" fillId="0" borderId="0" xfId="0" applyFont="1" applyFill="1" applyBorder="1" applyAlignment="1" applyProtection="1">
      <alignment horizontal="left"/>
    </xf>
    <xf numFmtId="0" fontId="19" fillId="0" borderId="0" xfId="0" applyFont="1" applyBorder="1" applyProtection="1"/>
    <xf numFmtId="0" fontId="13" fillId="0" borderId="0" xfId="0" applyFont="1" applyBorder="1" applyAlignment="1">
      <alignment vertical="center"/>
    </xf>
    <xf numFmtId="5" fontId="13" fillId="0" borderId="19" xfId="2" applyNumberFormat="1" applyFont="1" applyBorder="1" applyAlignment="1" applyProtection="1">
      <alignment horizontal="right"/>
    </xf>
    <xf numFmtId="5" fontId="13" fillId="0" borderId="5" xfId="14" applyNumberFormat="1" applyFont="1" applyFill="1" applyBorder="1" applyProtection="1"/>
    <xf numFmtId="0" fontId="13" fillId="0" borderId="197" xfId="0" applyFont="1" applyBorder="1"/>
    <xf numFmtId="0" fontId="13" fillId="0" borderId="270" xfId="0" applyFont="1" applyBorder="1"/>
    <xf numFmtId="0" fontId="13" fillId="0" borderId="0" xfId="14" applyFont="1" applyBorder="1" applyProtection="1"/>
    <xf numFmtId="0" fontId="13" fillId="0" borderId="0" xfId="14" applyFont="1" applyFill="1" applyBorder="1" applyProtection="1"/>
    <xf numFmtId="0" fontId="13" fillId="0" borderId="264" xfId="0" applyFont="1" applyBorder="1" applyProtection="1"/>
    <xf numFmtId="0" fontId="13" fillId="0" borderId="264" xfId="0" applyFont="1" applyBorder="1" applyAlignment="1" applyProtection="1">
      <alignment horizontal="center"/>
    </xf>
    <xf numFmtId="0" fontId="13" fillId="0" borderId="5" xfId="0" applyFont="1" applyBorder="1" applyAlignment="1" applyProtection="1">
      <alignment horizontal="right"/>
    </xf>
    <xf numFmtId="0" fontId="13" fillId="0" borderId="15" xfId="1" applyFont="1" applyFill="1" applyBorder="1"/>
    <xf numFmtId="0" fontId="13" fillId="0" borderId="17" xfId="1" applyFont="1" applyFill="1" applyBorder="1"/>
    <xf numFmtId="0" fontId="0" fillId="0" borderId="271" xfId="0" applyBorder="1"/>
    <xf numFmtId="7" fontId="13" fillId="0" borderId="0" xfId="0" applyNumberFormat="1" applyFont="1"/>
    <xf numFmtId="0" fontId="13" fillId="0" borderId="0" xfId="0" applyFont="1" applyAlignment="1" applyProtection="1">
      <alignment horizontal="left" vertical="center"/>
    </xf>
    <xf numFmtId="0" fontId="14" fillId="0" borderId="0" xfId="0" applyFont="1" applyProtection="1">
      <protection locked="0"/>
    </xf>
    <xf numFmtId="0" fontId="9" fillId="0" borderId="47" xfId="1" applyFont="1" applyFill="1" applyBorder="1"/>
    <xf numFmtId="5" fontId="13" fillId="0" borderId="48" xfId="1" applyNumberFormat="1" applyFont="1" applyBorder="1" applyAlignment="1">
      <alignment horizontal="right"/>
    </xf>
    <xf numFmtId="0" fontId="13" fillId="0" borderId="66" xfId="0" applyFont="1" applyBorder="1" applyProtection="1"/>
    <xf numFmtId="0" fontId="16" fillId="0" borderId="0" xfId="0" applyFont="1" applyAlignment="1" applyProtection="1">
      <alignment horizontal="centerContinuous"/>
    </xf>
    <xf numFmtId="0" fontId="16" fillId="0" borderId="55" xfId="0" applyFont="1" applyBorder="1" applyAlignment="1" applyProtection="1">
      <alignment horizontal="center"/>
    </xf>
    <xf numFmtId="0" fontId="16" fillId="0" borderId="5" xfId="0" applyFont="1" applyBorder="1" applyAlignment="1" applyProtection="1">
      <alignment horizontal="center"/>
    </xf>
    <xf numFmtId="0" fontId="13" fillId="0" borderId="56" xfId="0" applyFont="1" applyBorder="1" applyProtection="1"/>
    <xf numFmtId="0" fontId="10" fillId="0" borderId="55" xfId="0" applyFont="1" applyBorder="1" applyProtection="1">
      <protection locked="0"/>
    </xf>
    <xf numFmtId="0" fontId="10" fillId="0" borderId="63" xfId="0" applyFont="1" applyBorder="1" applyProtection="1">
      <protection locked="0"/>
    </xf>
    <xf numFmtId="0" fontId="10" fillId="0" borderId="5" xfId="0" applyFont="1" applyBorder="1" applyProtection="1">
      <protection locked="0"/>
    </xf>
    <xf numFmtId="0" fontId="13" fillId="0" borderId="55" xfId="0" applyFont="1" applyBorder="1" applyAlignment="1" applyProtection="1">
      <alignment horizontal="center"/>
      <protection locked="0"/>
    </xf>
    <xf numFmtId="0" fontId="13" fillId="0" borderId="0" xfId="0" applyFont="1" applyProtection="1">
      <protection locked="0"/>
    </xf>
    <xf numFmtId="0" fontId="13" fillId="0" borderId="63" xfId="0" applyFont="1" applyBorder="1" applyProtection="1">
      <protection locked="0"/>
    </xf>
    <xf numFmtId="0" fontId="13" fillId="0" borderId="5" xfId="0" applyFont="1" applyBorder="1" applyAlignment="1" applyProtection="1">
      <alignment horizontal="center"/>
      <protection locked="0"/>
    </xf>
    <xf numFmtId="0" fontId="13" fillId="0" borderId="21" xfId="0" applyFont="1" applyBorder="1" applyAlignment="1" applyProtection="1">
      <alignment horizontal="left"/>
    </xf>
    <xf numFmtId="5" fontId="13" fillId="0" borderId="34" xfId="0" applyNumberFormat="1" applyFont="1" applyBorder="1"/>
    <xf numFmtId="0" fontId="152" fillId="0" borderId="21" xfId="1" applyFont="1" applyBorder="1" applyAlignment="1">
      <alignment horizontal="center"/>
    </xf>
    <xf numFmtId="0" fontId="13" fillId="0" borderId="19" xfId="0" applyFont="1" applyBorder="1" applyAlignment="1" applyProtection="1">
      <alignment horizontal="center"/>
    </xf>
    <xf numFmtId="0" fontId="13" fillId="0" borderId="0" xfId="0" applyFont="1" applyAlignment="1">
      <alignment horizontal="left" wrapText="1"/>
    </xf>
    <xf numFmtId="0" fontId="15" fillId="0" borderId="0" xfId="0" applyFont="1" applyAlignment="1">
      <alignment horizontal="center" wrapText="1"/>
    </xf>
    <xf numFmtId="0" fontId="15" fillId="0" borderId="0" xfId="0" applyFont="1" applyAlignment="1">
      <alignment wrapText="1"/>
    </xf>
    <xf numFmtId="0" fontId="12" fillId="0" borderId="0" xfId="0" applyFont="1" applyAlignment="1">
      <alignment horizontal="center"/>
    </xf>
    <xf numFmtId="0" fontId="14" fillId="0" borderId="0" xfId="0" applyFont="1" applyAlignment="1">
      <alignment horizontal="center" wrapText="1"/>
    </xf>
    <xf numFmtId="0" fontId="30" fillId="3" borderId="65" xfId="0" applyFont="1" applyFill="1" applyBorder="1" applyAlignment="1" applyProtection="1">
      <alignment horizontal="center"/>
    </xf>
    <xf numFmtId="0" fontId="30" fillId="3" borderId="262" xfId="0" applyFont="1" applyFill="1" applyBorder="1" applyAlignment="1" applyProtection="1">
      <alignment horizontal="center"/>
    </xf>
    <xf numFmtId="0" fontId="13" fillId="0" borderId="4" xfId="0" applyFont="1" applyBorder="1" applyAlignment="1" applyProtection="1">
      <alignment horizontal="left" wrapText="1"/>
    </xf>
    <xf numFmtId="0" fontId="13" fillId="0" borderId="0" xfId="0" applyFont="1" applyAlignment="1" applyProtection="1">
      <alignment horizontal="left" wrapText="1"/>
    </xf>
    <xf numFmtId="0" fontId="13" fillId="0" borderId="5" xfId="0" applyFont="1" applyBorder="1" applyAlignment="1" applyProtection="1">
      <alignment horizontal="left" wrapText="1"/>
    </xf>
    <xf numFmtId="0" fontId="14" fillId="0" borderId="4" xfId="0" applyFont="1" applyBorder="1" applyAlignment="1" applyProtection="1">
      <alignment horizontal="center"/>
    </xf>
    <xf numFmtId="0" fontId="14" fillId="0" borderId="0" xfId="0" applyFont="1" applyBorder="1" applyAlignment="1" applyProtection="1">
      <alignment horizontal="center"/>
    </xf>
    <xf numFmtId="0" fontId="14" fillId="0" borderId="5" xfId="0" applyFont="1" applyBorder="1" applyAlignment="1" applyProtection="1">
      <alignment horizontal="center"/>
    </xf>
    <xf numFmtId="0" fontId="19" fillId="0" borderId="0" xfId="0" applyFont="1" applyAlignment="1" applyProtection="1">
      <alignment horizontal="left"/>
    </xf>
    <xf numFmtId="0" fontId="19" fillId="0" borderId="5" xfId="0" applyFont="1" applyBorder="1" applyAlignment="1" applyProtection="1">
      <alignment horizontal="left"/>
    </xf>
    <xf numFmtId="0" fontId="19" fillId="0" borderId="1" xfId="0" applyFont="1" applyBorder="1" applyAlignment="1" applyProtection="1">
      <alignment horizontal="left"/>
    </xf>
    <xf numFmtId="0" fontId="19" fillId="0" borderId="0" xfId="0" applyFont="1" applyAlignment="1" applyProtection="1"/>
    <xf numFmtId="0" fontId="19" fillId="0" borderId="5" xfId="0" applyFont="1" applyBorder="1" applyAlignment="1" applyProtection="1"/>
    <xf numFmtId="0" fontId="13" fillId="0" borderId="31" xfId="0" applyFont="1" applyBorder="1" applyAlignment="1">
      <alignment horizontal="left" vertical="top" wrapText="1"/>
    </xf>
    <xf numFmtId="0" fontId="0" fillId="0" borderId="29" xfId="0" applyBorder="1" applyAlignment="1"/>
    <xf numFmtId="0" fontId="13"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9" fillId="0" borderId="0" xfId="0" applyFont="1" applyAlignment="1">
      <alignment horizontal="left" vertical="top" wrapText="1"/>
    </xf>
    <xf numFmtId="0" fontId="9" fillId="0" borderId="0" xfId="0" applyFont="1" applyAlignment="1" applyProtection="1">
      <alignment horizontal="left" vertical="top" wrapText="1"/>
    </xf>
    <xf numFmtId="0" fontId="0" fillId="0" borderId="0" xfId="0" applyAlignment="1">
      <alignment horizontal="left" vertical="top" wrapText="1"/>
    </xf>
    <xf numFmtId="0" fontId="9" fillId="0" borderId="0" xfId="0" applyFont="1" applyAlignment="1" applyProtection="1">
      <alignment vertical="top" wrapText="1"/>
    </xf>
    <xf numFmtId="0" fontId="0" fillId="0" borderId="0" xfId="0" applyAlignment="1">
      <alignment vertical="top" wrapText="1"/>
    </xf>
    <xf numFmtId="0" fontId="9" fillId="0" borderId="31" xfId="0" applyFont="1" applyBorder="1" applyAlignment="1" applyProtection="1">
      <alignment horizontal="left" wrapText="1"/>
    </xf>
    <xf numFmtId="0" fontId="0" fillId="0" borderId="0" xfId="0"/>
    <xf numFmtId="0" fontId="9" fillId="0" borderId="31" xfId="0" applyFont="1" applyBorder="1" applyAlignment="1" applyProtection="1">
      <alignment horizontal="left" vertical="top" wrapText="1"/>
    </xf>
    <xf numFmtId="0" fontId="0" fillId="0" borderId="10" xfId="0" applyBorder="1" applyAlignment="1">
      <alignment wrapText="1"/>
    </xf>
    <xf numFmtId="0" fontId="9"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9" fillId="0" borderId="32" xfId="0" applyFont="1" applyBorder="1" applyAlignment="1" applyProtection="1">
      <alignment horizontal="left" wrapText="1"/>
    </xf>
    <xf numFmtId="0" fontId="9" fillId="0" borderId="29" xfId="0" applyFont="1" applyBorder="1" applyAlignment="1" applyProtection="1">
      <alignment horizontal="left" wrapText="1"/>
    </xf>
    <xf numFmtId="0" fontId="9" fillId="0" borderId="19" xfId="0" applyFont="1" applyBorder="1" applyAlignment="1" applyProtection="1">
      <alignment horizontal="left" wrapText="1"/>
    </xf>
    <xf numFmtId="0" fontId="9" fillId="0" borderId="0" xfId="0" applyFont="1" applyBorder="1" applyAlignment="1" applyProtection="1">
      <alignment horizontal="left" wrapText="1"/>
    </xf>
    <xf numFmtId="0" fontId="9" fillId="0" borderId="5" xfId="0" applyFont="1" applyBorder="1" applyAlignment="1" applyProtection="1">
      <alignment horizontal="left" wrapText="1"/>
    </xf>
    <xf numFmtId="0" fontId="9" fillId="0" borderId="19" xfId="0" applyFont="1" applyBorder="1" applyAlignment="1" applyProtection="1">
      <alignment horizontal="left" vertical="top" wrapText="1"/>
    </xf>
    <xf numFmtId="0" fontId="9" fillId="0" borderId="5" xfId="0" applyFont="1" applyBorder="1" applyAlignment="1" applyProtection="1">
      <alignment horizontal="left" vertical="top" wrapText="1"/>
    </xf>
    <xf numFmtId="0" fontId="21" fillId="0" borderId="0" xfId="0" applyFont="1" applyAlignment="1" applyProtection="1">
      <alignment horizontal="left" vertical="justify" wrapText="1"/>
    </xf>
    <xf numFmtId="0" fontId="0" fillId="0" borderId="0" xfId="0" applyAlignment="1">
      <alignment horizontal="left" vertical="justify" wrapText="1"/>
    </xf>
    <xf numFmtId="0" fontId="21" fillId="0" borderId="0" xfId="0" applyFont="1" applyAlignment="1" applyProtection="1">
      <alignment horizontal="left" vertical="top" wrapText="1"/>
    </xf>
    <xf numFmtId="0" fontId="21" fillId="0" borderId="5" xfId="0" applyFont="1" applyBorder="1" applyAlignment="1" applyProtection="1">
      <alignment horizontal="left" vertical="top" wrapText="1"/>
    </xf>
    <xf numFmtId="0" fontId="21" fillId="0" borderId="5" xfId="0" applyFont="1" applyBorder="1" applyAlignment="1" applyProtection="1">
      <alignment horizontal="left" vertical="justify" wrapText="1"/>
    </xf>
    <xf numFmtId="0" fontId="19" fillId="0" borderId="0" xfId="0" applyFont="1" applyAlignment="1">
      <alignment vertical="top" wrapText="1"/>
    </xf>
    <xf numFmtId="0" fontId="19" fillId="0" borderId="0" xfId="0" applyFont="1" applyAlignment="1">
      <alignment wrapText="1"/>
    </xf>
    <xf numFmtId="0" fontId="19" fillId="0" borderId="5" xfId="0" applyFont="1" applyBorder="1" applyAlignment="1">
      <alignment wrapText="1"/>
    </xf>
    <xf numFmtId="0" fontId="19" fillId="0" borderId="10" xfId="0" applyFont="1" applyBorder="1" applyAlignment="1">
      <alignment wrapText="1"/>
    </xf>
    <xf numFmtId="0" fontId="19" fillId="0" borderId="11" xfId="0" applyFont="1" applyBorder="1" applyAlignment="1">
      <alignment wrapText="1"/>
    </xf>
    <xf numFmtId="0" fontId="21"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21" fillId="0" borderId="31" xfId="0" applyFont="1" applyBorder="1" applyAlignment="1" applyProtection="1">
      <alignment horizontal="left" vertical="top" wrapText="1"/>
    </xf>
    <xf numFmtId="0" fontId="21" fillId="0" borderId="29" xfId="0" applyFont="1" applyBorder="1" applyAlignment="1" applyProtection="1">
      <alignment horizontal="left" vertical="top" wrapText="1"/>
    </xf>
    <xf numFmtId="0" fontId="21" fillId="0" borderId="0" xfId="0" applyFont="1" applyBorder="1" applyAlignment="1" applyProtection="1">
      <alignment horizontal="left" vertical="top" wrapText="1"/>
    </xf>
    <xf numFmtId="0" fontId="19" fillId="0" borderId="0" xfId="0" applyFont="1" applyAlignment="1">
      <alignment horizontal="left" wrapText="1"/>
    </xf>
    <xf numFmtId="0" fontId="19" fillId="0" borderId="5" xfId="0" applyFont="1" applyBorder="1" applyAlignment="1">
      <alignment horizontal="left" wrapText="1"/>
    </xf>
    <xf numFmtId="0" fontId="19"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9" fillId="0" borderId="31" xfId="1" applyFont="1" applyBorder="1" applyAlignment="1" applyProtection="1">
      <alignment horizontal="left" wrapText="1"/>
    </xf>
    <xf numFmtId="0" fontId="13" fillId="0" borderId="31" xfId="1" applyBorder="1" applyAlignment="1">
      <alignment wrapText="1"/>
    </xf>
    <xf numFmtId="0" fontId="13" fillId="0" borderId="29" xfId="1" applyBorder="1" applyAlignment="1"/>
    <xf numFmtId="0" fontId="13" fillId="0" borderId="0" xfId="1" applyAlignment="1">
      <alignment wrapText="1"/>
    </xf>
    <xf numFmtId="0" fontId="13" fillId="0" borderId="5" xfId="1" applyBorder="1" applyAlignment="1"/>
    <xf numFmtId="0" fontId="13" fillId="0" borderId="5" xfId="1" applyBorder="1" applyAlignment="1">
      <alignment wrapText="1"/>
    </xf>
    <xf numFmtId="0" fontId="9" fillId="0" borderId="0" xfId="1" applyFont="1" applyAlignment="1" applyProtection="1">
      <alignment horizontal="left" wrapText="1"/>
    </xf>
    <xf numFmtId="0" fontId="13" fillId="0" borderId="10" xfId="1" applyBorder="1" applyAlignment="1">
      <alignment wrapText="1"/>
    </xf>
    <xf numFmtId="0" fontId="9" fillId="0" borderId="30" xfId="1" applyFont="1" applyBorder="1" applyAlignment="1" applyProtection="1">
      <alignment horizontal="left" wrapText="1"/>
    </xf>
    <xf numFmtId="0" fontId="9" fillId="0" borderId="4" xfId="1" applyFont="1" applyBorder="1" applyAlignment="1" applyProtection="1">
      <alignment horizontal="left" wrapText="1"/>
    </xf>
    <xf numFmtId="0" fontId="9" fillId="0" borderId="0" xfId="1" applyFont="1" applyBorder="1" applyAlignment="1" applyProtection="1">
      <alignment horizontal="left" wrapText="1"/>
    </xf>
    <xf numFmtId="0" fontId="13" fillId="0" borderId="0" xfId="1" applyBorder="1" applyAlignment="1">
      <alignment wrapText="1"/>
    </xf>
    <xf numFmtId="0" fontId="9" fillId="0" borderId="29" xfId="1" applyFont="1" applyBorder="1" applyAlignment="1" applyProtection="1">
      <alignment horizontal="left" wrapText="1"/>
    </xf>
    <xf numFmtId="0" fontId="9" fillId="0" borderId="5" xfId="1" applyFont="1" applyBorder="1" applyAlignment="1" applyProtection="1">
      <alignment horizontal="left" wrapText="1"/>
    </xf>
    <xf numFmtId="0" fontId="9"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0" fillId="0" borderId="19" xfId="0" applyBorder="1" applyAlignment="1">
      <alignment wrapText="1"/>
    </xf>
    <xf numFmtId="0" fontId="0" fillId="0" borderId="21" xfId="0" applyBorder="1" applyAlignment="1">
      <alignment wrapText="1"/>
    </xf>
    <xf numFmtId="0" fontId="9"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22" fillId="0" borderId="19" xfId="0" applyFont="1" applyBorder="1" applyAlignment="1" applyProtection="1">
      <alignment horizontal="center"/>
    </xf>
    <xf numFmtId="0" fontId="14" fillId="0" borderId="0" xfId="0" applyFont="1" applyAlignment="1">
      <alignment horizontal="center"/>
    </xf>
    <xf numFmtId="0" fontId="14" fillId="0" borderId="25" xfId="0" applyFont="1" applyBorder="1" applyAlignment="1">
      <alignment horizontal="center"/>
    </xf>
    <xf numFmtId="0" fontId="13" fillId="0" borderId="31" xfId="1" applyFont="1" applyBorder="1" applyAlignment="1" applyProtection="1">
      <alignment horizontal="left" wrapText="1"/>
    </xf>
    <xf numFmtId="0" fontId="13" fillId="0" borderId="0" xfId="1" applyFont="1" applyAlignment="1">
      <alignment wrapText="1"/>
    </xf>
    <xf numFmtId="0" fontId="13" fillId="0" borderId="0" xfId="1" applyFont="1" applyAlignment="1" applyProtection="1">
      <alignment horizontal="left" wrapText="1"/>
    </xf>
    <xf numFmtId="0" fontId="9" fillId="0" borderId="31" xfId="1" applyFont="1" applyBorder="1" applyAlignment="1" applyProtection="1">
      <alignment horizontal="left" vertical="top" wrapText="1"/>
    </xf>
    <xf numFmtId="0" fontId="9" fillId="0" borderId="29" xfId="1" applyFont="1" applyBorder="1" applyAlignment="1" applyProtection="1">
      <alignment horizontal="left" vertical="top" wrapText="1"/>
    </xf>
    <xf numFmtId="0" fontId="9" fillId="0" borderId="0" xfId="1" applyFont="1" applyBorder="1" applyAlignment="1" applyProtection="1">
      <alignment horizontal="left" vertical="top" wrapText="1"/>
    </xf>
    <xf numFmtId="0" fontId="9" fillId="0" borderId="5" xfId="1" applyFont="1" applyBorder="1" applyAlignment="1" applyProtection="1">
      <alignment horizontal="left" vertical="top" wrapText="1"/>
    </xf>
    <xf numFmtId="0" fontId="9" fillId="0" borderId="41" xfId="1" applyFont="1" applyBorder="1" applyAlignment="1" applyProtection="1">
      <alignment horizontal="center"/>
    </xf>
    <xf numFmtId="0" fontId="9" fillId="0" borderId="42" xfId="1" applyFont="1" applyBorder="1" applyAlignment="1" applyProtection="1">
      <alignment horizontal="center"/>
    </xf>
    <xf numFmtId="0" fontId="9" fillId="0" borderId="39" xfId="1" applyFont="1" applyBorder="1" applyAlignment="1" applyProtection="1">
      <alignment horizontal="center"/>
    </xf>
    <xf numFmtId="0" fontId="13" fillId="0" borderId="0" xfId="0" applyFont="1" applyFill="1" applyBorder="1" applyAlignment="1" applyProtection="1">
      <alignment horizontal="left" vertical="top" wrapText="1"/>
    </xf>
    <xf numFmtId="0" fontId="13" fillId="0" borderId="194" xfId="0" applyFont="1" applyFill="1" applyBorder="1" applyAlignment="1" applyProtection="1">
      <alignment horizontal="left" vertical="top" wrapText="1"/>
    </xf>
    <xf numFmtId="0" fontId="29" fillId="0" borderId="0" xfId="1151" applyFont="1" applyFill="1" applyBorder="1" applyAlignment="1" applyProtection="1">
      <alignment horizontal="center"/>
    </xf>
    <xf numFmtId="0" fontId="29" fillId="0" borderId="194" xfId="1151" applyFont="1" applyFill="1" applyBorder="1" applyAlignment="1" applyProtection="1">
      <alignment horizontal="center"/>
    </xf>
    <xf numFmtId="0" fontId="9" fillId="0" borderId="10" xfId="1" applyFont="1" applyBorder="1" applyAlignment="1" applyProtection="1">
      <alignment horizontal="left" wrapText="1"/>
    </xf>
    <xf numFmtId="0" fontId="55" fillId="0" borderId="0" xfId="1" applyFont="1" applyFill="1" applyAlignment="1" applyProtection="1">
      <alignment horizontal="left" wrapText="1"/>
    </xf>
    <xf numFmtId="0" fontId="55" fillId="0" borderId="5" xfId="1" applyFont="1" applyFill="1" applyBorder="1" applyAlignment="1" applyProtection="1">
      <alignment horizontal="left" wrapText="1"/>
    </xf>
    <xf numFmtId="0" fontId="13" fillId="0" borderId="0" xfId="1" applyAlignment="1">
      <alignment horizontal="left" wrapText="1"/>
    </xf>
    <xf numFmtId="0" fontId="13" fillId="0" borderId="5" xfId="1" applyBorder="1" applyAlignment="1">
      <alignment horizontal="left" wrapText="1"/>
    </xf>
    <xf numFmtId="0" fontId="9" fillId="0" borderId="2" xfId="0" applyFont="1" applyBorder="1" applyAlignment="1" applyProtection="1">
      <alignment horizontal="left"/>
    </xf>
    <xf numFmtId="0" fontId="13" fillId="0" borderId="41" xfId="0" applyFont="1" applyBorder="1" applyAlignment="1" applyProtection="1">
      <alignment horizontal="center"/>
    </xf>
    <xf numFmtId="0" fontId="13" fillId="0" borderId="42" xfId="0" applyFont="1" applyBorder="1" applyAlignment="1" applyProtection="1">
      <alignment horizontal="center"/>
    </xf>
    <xf numFmtId="0" fontId="13" fillId="0" borderId="39" xfId="0" applyFont="1" applyBorder="1" applyAlignment="1" applyProtection="1">
      <alignment horizontal="center"/>
    </xf>
    <xf numFmtId="0" fontId="25" fillId="0" borderId="31" xfId="0" applyFont="1" applyBorder="1" applyAlignment="1" applyProtection="1">
      <alignment horizontal="left"/>
    </xf>
    <xf numFmtId="0" fontId="25" fillId="0" borderId="29" xfId="0" applyFont="1" applyBorder="1" applyAlignment="1" applyProtection="1">
      <alignment horizontal="left"/>
    </xf>
    <xf numFmtId="0" fontId="25" fillId="0" borderId="0" xfId="0" applyFont="1" applyAlignment="1" applyProtection="1">
      <alignment horizontal="left"/>
    </xf>
    <xf numFmtId="0" fontId="25" fillId="0" borderId="5" xfId="0" applyFont="1" applyBorder="1" applyAlignment="1" applyProtection="1">
      <alignment horizontal="left"/>
    </xf>
    <xf numFmtId="0" fontId="25" fillId="0" borderId="30" xfId="0" applyFont="1" applyBorder="1" applyAlignment="1" applyProtection="1">
      <alignment horizontal="left"/>
    </xf>
    <xf numFmtId="0" fontId="25" fillId="0" borderId="4" xfId="0" applyFont="1" applyBorder="1" applyAlignment="1" applyProtection="1">
      <alignment horizontal="left"/>
    </xf>
    <xf numFmtId="0" fontId="25" fillId="0" borderId="0" xfId="0" applyFont="1" applyBorder="1" applyAlignment="1" applyProtection="1">
      <alignment horizontal="left"/>
    </xf>
    <xf numFmtId="0" fontId="9" fillId="4" borderId="41" xfId="0" applyFont="1" applyFill="1" applyBorder="1" applyAlignment="1" applyProtection="1">
      <alignment horizontal="center"/>
    </xf>
    <xf numFmtId="0" fontId="9" fillId="4" borderId="42" xfId="0" applyFont="1" applyFill="1" applyBorder="1" applyAlignment="1" applyProtection="1">
      <alignment horizontal="center"/>
    </xf>
    <xf numFmtId="0" fontId="9" fillId="4" borderId="39" xfId="0" applyFont="1" applyFill="1" applyBorder="1" applyAlignment="1" applyProtection="1">
      <alignment horizontal="center"/>
    </xf>
    <xf numFmtId="0" fontId="25" fillId="0" borderId="10" xfId="0" applyFont="1" applyBorder="1" applyAlignment="1" applyProtection="1">
      <alignment horizontal="left"/>
    </xf>
    <xf numFmtId="0" fontId="25" fillId="0" borderId="11" xfId="0" applyFont="1" applyBorder="1" applyAlignment="1" applyProtection="1">
      <alignment horizontal="left"/>
    </xf>
    <xf numFmtId="0" fontId="25" fillId="0" borderId="9" xfId="0" applyFont="1" applyBorder="1" applyAlignment="1" applyProtection="1">
      <alignment horizontal="left"/>
    </xf>
    <xf numFmtId="0" fontId="13" fillId="0" borderId="0" xfId="0" applyFont="1" applyAlignment="1" applyProtection="1">
      <alignment horizontal="center"/>
    </xf>
    <xf numFmtId="0" fontId="13" fillId="0" borderId="4" xfId="0" applyFont="1" applyBorder="1" applyAlignment="1" applyProtection="1">
      <alignment horizontal="left"/>
    </xf>
    <xf numFmtId="0" fontId="13" fillId="0" borderId="0" xfId="0" applyFont="1" applyAlignment="1" applyProtection="1">
      <alignment horizontal="left"/>
    </xf>
    <xf numFmtId="0" fontId="13" fillId="0" borderId="5" xfId="0" applyFont="1" applyBorder="1" applyAlignment="1" applyProtection="1">
      <alignment horizontal="left"/>
    </xf>
    <xf numFmtId="0" fontId="13" fillId="0" borderId="9" xfId="0" applyFont="1" applyBorder="1" applyAlignment="1">
      <alignment horizontal="center"/>
    </xf>
    <xf numFmtId="0" fontId="0" fillId="0" borderId="26" xfId="0" applyBorder="1" applyAlignment="1">
      <alignment horizontal="center"/>
    </xf>
    <xf numFmtId="0" fontId="13" fillId="0" borderId="21" xfId="0" applyFont="1" applyBorder="1" applyAlignment="1">
      <alignment horizontal="center"/>
    </xf>
    <xf numFmtId="0" fontId="13" fillId="0" borderId="30" xfId="0" applyFont="1" applyBorder="1" applyAlignment="1">
      <alignment horizontal="center"/>
    </xf>
    <xf numFmtId="0" fontId="0" fillId="0" borderId="27" xfId="0" applyBorder="1" applyAlignment="1">
      <alignment horizontal="center"/>
    </xf>
    <xf numFmtId="0" fontId="13" fillId="0" borderId="4" xfId="0" applyFont="1" applyBorder="1" applyAlignment="1">
      <alignment horizontal="center"/>
    </xf>
    <xf numFmtId="0" fontId="13" fillId="0" borderId="19" xfId="0" applyFont="1" applyBorder="1" applyAlignment="1">
      <alignment horizontal="center"/>
    </xf>
    <xf numFmtId="0" fontId="13" fillId="0" borderId="4" xfId="0" applyFont="1" applyBorder="1" applyAlignment="1">
      <alignment wrapText="1"/>
    </xf>
    <xf numFmtId="0" fontId="0" fillId="0" borderId="4" xfId="0" applyBorder="1" applyAlignment="1">
      <alignment wrapText="1"/>
    </xf>
    <xf numFmtId="0" fontId="13" fillId="0" borderId="0" xfId="0" applyFont="1" applyBorder="1" applyAlignment="1">
      <alignment wrapText="1"/>
    </xf>
    <xf numFmtId="0" fontId="0" fillId="0" borderId="0" xfId="0" applyBorder="1" applyAlignment="1">
      <alignment wrapText="1"/>
    </xf>
    <xf numFmtId="0" fontId="13"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13" fillId="0" borderId="30" xfId="1" applyFont="1" applyBorder="1" applyAlignment="1">
      <alignment wrapText="1"/>
    </xf>
    <xf numFmtId="0" fontId="13" fillId="0" borderId="29" xfId="1" applyBorder="1" applyAlignment="1">
      <alignment wrapText="1"/>
    </xf>
    <xf numFmtId="0" fontId="13" fillId="0" borderId="4" xfId="1" applyBorder="1" applyAlignment="1">
      <alignment wrapText="1"/>
    </xf>
    <xf numFmtId="0" fontId="13" fillId="0" borderId="4" xfId="1" applyFont="1" applyBorder="1" applyAlignment="1">
      <alignment wrapText="1"/>
    </xf>
    <xf numFmtId="0" fontId="13" fillId="0" borderId="9" xfId="1" applyBorder="1" applyAlignment="1">
      <alignment wrapText="1"/>
    </xf>
    <xf numFmtId="0" fontId="13" fillId="0" borderId="11" xfId="1" applyBorder="1" applyAlignment="1">
      <alignment wrapText="1"/>
    </xf>
    <xf numFmtId="0" fontId="13" fillId="0" borderId="0" xfId="1" applyFont="1" applyAlignment="1">
      <alignment horizontal="left" wrapText="1"/>
    </xf>
    <xf numFmtId="0" fontId="13" fillId="0" borderId="5" xfId="1" applyFont="1" applyBorder="1" applyAlignment="1">
      <alignment horizontal="left" wrapText="1"/>
    </xf>
    <xf numFmtId="0" fontId="13" fillId="0" borderId="30" xfId="1" applyFont="1" applyBorder="1" applyAlignment="1">
      <alignment horizontal="left" wrapText="1"/>
    </xf>
    <xf numFmtId="0" fontId="13" fillId="0" borderId="31" xfId="1" applyFont="1" applyBorder="1" applyAlignment="1">
      <alignment horizontal="left" wrapText="1"/>
    </xf>
    <xf numFmtId="0" fontId="13" fillId="0" borderId="4" xfId="1" applyFont="1" applyBorder="1" applyAlignment="1">
      <alignment horizontal="left" wrapText="1"/>
    </xf>
    <xf numFmtId="0" fontId="13" fillId="0" borderId="0" xfId="1" applyFont="1" applyBorder="1" applyAlignment="1">
      <alignment horizontal="left" wrapText="1"/>
    </xf>
    <xf numFmtId="0" fontId="13" fillId="0" borderId="4" xfId="1" applyFont="1" applyBorder="1" applyAlignment="1">
      <alignment horizontal="left" vertical="top" wrapText="1"/>
    </xf>
    <xf numFmtId="0" fontId="13" fillId="0" borderId="0" xfId="1" applyFont="1" applyBorder="1" applyAlignment="1">
      <alignment horizontal="left" vertical="top" wrapText="1"/>
    </xf>
    <xf numFmtId="0" fontId="13" fillId="0" borderId="31" xfId="1" applyFont="1" applyBorder="1" applyAlignment="1">
      <alignment horizontal="left" vertical="top" wrapText="1"/>
    </xf>
    <xf numFmtId="0" fontId="13" fillId="0" borderId="29" xfId="1" applyFont="1" applyBorder="1" applyAlignment="1">
      <alignment horizontal="left" vertical="top" wrapText="1"/>
    </xf>
    <xf numFmtId="0" fontId="13" fillId="0" borderId="0" xfId="1" applyFont="1" applyAlignment="1">
      <alignment horizontal="left" vertical="top" wrapText="1"/>
    </xf>
    <xf numFmtId="0" fontId="13" fillId="0" borderId="5" xfId="1" applyFont="1" applyBorder="1" applyAlignment="1">
      <alignment horizontal="left" vertical="top" wrapText="1"/>
    </xf>
    <xf numFmtId="0" fontId="13" fillId="0" borderId="4" xfId="1" applyBorder="1" applyAlignment="1">
      <alignment horizontal="left" wrapText="1"/>
    </xf>
    <xf numFmtId="0" fontId="13" fillId="0" borderId="0" xfId="1" applyBorder="1" applyAlignment="1">
      <alignment horizontal="left" wrapText="1"/>
    </xf>
    <xf numFmtId="0" fontId="13" fillId="0" borderId="29" xfId="1" applyFont="1" applyBorder="1" applyAlignment="1">
      <alignment horizontal="left" wrapText="1"/>
    </xf>
    <xf numFmtId="0" fontId="25" fillId="0" borderId="15" xfId="1" applyFont="1" applyBorder="1" applyAlignment="1">
      <alignment horizontal="center" wrapText="1"/>
    </xf>
    <xf numFmtId="0" fontId="13" fillId="0" borderId="30" xfId="0" applyFont="1" applyBorder="1" applyAlignment="1" applyProtection="1">
      <alignment horizontal="center"/>
    </xf>
    <xf numFmtId="0" fontId="13" fillId="0" borderId="31" xfId="0" applyFont="1" applyBorder="1" applyAlignment="1" applyProtection="1">
      <alignment horizontal="center"/>
    </xf>
    <xf numFmtId="0" fontId="13" fillId="0" borderId="27" xfId="0" applyFont="1" applyBorder="1" applyAlignment="1" applyProtection="1">
      <alignment horizontal="center"/>
    </xf>
    <xf numFmtId="0" fontId="13" fillId="0" borderId="4" xfId="0" applyFont="1" applyBorder="1" applyAlignment="1" applyProtection="1">
      <alignment horizontal="center"/>
    </xf>
    <xf numFmtId="0" fontId="13" fillId="0" borderId="197" xfId="0" applyFont="1" applyBorder="1" applyAlignment="1" applyProtection="1">
      <alignment horizontal="center"/>
    </xf>
    <xf numFmtId="0" fontId="13" fillId="0" borderId="31" xfId="0" applyFont="1" applyBorder="1" applyAlignment="1" applyProtection="1">
      <alignment horizontal="left"/>
    </xf>
    <xf numFmtId="0" fontId="13" fillId="0" borderId="29" xfId="0" applyFont="1" applyBorder="1" applyAlignment="1" applyProtection="1">
      <alignment horizontal="left"/>
    </xf>
    <xf numFmtId="0" fontId="13" fillId="0" borderId="0" xfId="0" applyFont="1" applyAlignment="1">
      <alignment horizontal="left"/>
    </xf>
    <xf numFmtId="0" fontId="25" fillId="0" borderId="30" xfId="1" applyFont="1" applyBorder="1" applyAlignment="1" applyProtection="1">
      <alignment horizontal="left"/>
    </xf>
    <xf numFmtId="0" fontId="25" fillId="0" borderId="31" xfId="1" applyFont="1" applyBorder="1" applyAlignment="1" applyProtection="1">
      <alignment horizontal="left"/>
    </xf>
    <xf numFmtId="0" fontId="25" fillId="0" borderId="4" xfId="1" applyFont="1" applyBorder="1" applyAlignment="1" applyProtection="1">
      <alignment horizontal="left"/>
    </xf>
    <xf numFmtId="0" fontId="25" fillId="0" borderId="0" xfId="1" applyFont="1" applyBorder="1" applyAlignment="1" applyProtection="1">
      <alignment horizontal="left"/>
    </xf>
    <xf numFmtId="0" fontId="13" fillId="0" borderId="0" xfId="1" applyFont="1" applyFill="1" applyAlignment="1" applyProtection="1">
      <alignment horizontal="left"/>
    </xf>
    <xf numFmtId="0" fontId="13" fillId="0" borderId="0" xfId="1" applyFont="1" applyAlignment="1" applyProtection="1">
      <alignment horizontal="center"/>
    </xf>
    <xf numFmtId="0" fontId="13" fillId="0" borderId="19" xfId="1" applyFont="1" applyBorder="1" applyAlignment="1" applyProtection="1">
      <alignment horizontal="center"/>
    </xf>
    <xf numFmtId="0" fontId="13" fillId="0" borderId="0" xfId="1" applyFont="1" applyBorder="1" applyAlignment="1" applyProtection="1">
      <alignment horizontal="center"/>
    </xf>
    <xf numFmtId="0" fontId="13" fillId="0" borderId="25" xfId="1" applyFont="1" applyBorder="1" applyAlignment="1" applyProtection="1">
      <alignment horizontal="center"/>
    </xf>
    <xf numFmtId="0" fontId="13" fillId="0" borderId="21" xfId="1" applyFont="1" applyBorder="1" applyAlignment="1" applyProtection="1">
      <alignment horizontal="center"/>
    </xf>
    <xf numFmtId="0" fontId="13" fillId="0" borderId="10" xfId="1" applyFont="1" applyBorder="1" applyAlignment="1" applyProtection="1">
      <alignment horizontal="center"/>
    </xf>
    <xf numFmtId="0" fontId="13" fillId="0" borderId="26" xfId="1" applyFont="1" applyBorder="1" applyAlignment="1" applyProtection="1">
      <alignment horizontal="center"/>
    </xf>
    <xf numFmtId="0" fontId="13" fillId="0" borderId="4" xfId="1" applyFont="1" applyBorder="1" applyAlignment="1" applyProtection="1">
      <alignment horizontal="left"/>
    </xf>
    <xf numFmtId="0" fontId="13" fillId="0" borderId="0" xfId="1" applyFont="1" applyBorder="1" applyAlignment="1" applyProtection="1">
      <alignment horizontal="left"/>
    </xf>
    <xf numFmtId="0" fontId="13" fillId="0" borderId="0" xfId="1" applyFont="1" applyFill="1" applyAlignment="1">
      <alignment wrapText="1"/>
    </xf>
    <xf numFmtId="0" fontId="13" fillId="0" borderId="5" xfId="1" applyFont="1" applyFill="1" applyBorder="1" applyAlignment="1">
      <alignment wrapText="1"/>
    </xf>
    <xf numFmtId="0" fontId="13" fillId="0" borderId="10" xfId="1" applyFont="1" applyFill="1" applyBorder="1" applyAlignment="1">
      <alignment wrapText="1"/>
    </xf>
    <xf numFmtId="0" fontId="13" fillId="0" borderId="11" xfId="1" applyFont="1" applyFill="1" applyBorder="1" applyAlignment="1">
      <alignment wrapText="1"/>
    </xf>
    <xf numFmtId="0" fontId="13" fillId="0" borderId="30" xfId="0" applyFont="1" applyBorder="1" applyAlignment="1">
      <alignment wrapText="1"/>
    </xf>
    <xf numFmtId="37" fontId="13" fillId="0" borderId="0" xfId="0" applyNumberFormat="1" applyFont="1" applyAlignment="1" applyProtection="1">
      <alignment horizontal="center"/>
    </xf>
    <xf numFmtId="0" fontId="14" fillId="0" borderId="0" xfId="0" applyFont="1" applyBorder="1" applyAlignment="1">
      <alignment wrapText="1"/>
    </xf>
    <xf numFmtId="0" fontId="13" fillId="0" borderId="0" xfId="1" applyAlignment="1">
      <alignment horizontal="center"/>
    </xf>
    <xf numFmtId="0" fontId="13" fillId="0" borderId="44" xfId="1" applyFont="1" applyBorder="1" applyAlignment="1" applyProtection="1">
      <alignment horizontal="center"/>
    </xf>
    <xf numFmtId="0" fontId="13" fillId="0" borderId="181" xfId="1" applyFont="1" applyBorder="1" applyAlignment="1" applyProtection="1">
      <alignment horizontal="center"/>
    </xf>
    <xf numFmtId="0" fontId="13" fillId="0" borderId="4" xfId="1" applyFont="1" applyBorder="1" applyAlignment="1" applyProtection="1">
      <alignment horizontal="center"/>
    </xf>
    <xf numFmtId="0" fontId="13" fillId="0" borderId="5" xfId="1" applyFont="1" applyBorder="1" applyAlignment="1" applyProtection="1">
      <alignment horizontal="center"/>
    </xf>
    <xf numFmtId="0" fontId="13" fillId="0" borderId="220" xfId="1" applyFont="1" applyFill="1" applyBorder="1" applyAlignment="1" applyProtection="1">
      <alignment horizontal="center"/>
    </xf>
    <xf numFmtId="0" fontId="13" fillId="0" borderId="31" xfId="1" applyFont="1" applyFill="1" applyBorder="1" applyAlignment="1" applyProtection="1">
      <alignment horizontal="center"/>
    </xf>
    <xf numFmtId="0" fontId="13" fillId="0" borderId="29" xfId="1" applyFont="1" applyFill="1" applyBorder="1" applyAlignment="1" applyProtection="1">
      <alignment horizontal="center"/>
    </xf>
    <xf numFmtId="0" fontId="13" fillId="0" borderId="30" xfId="1" applyFont="1" applyFill="1" applyBorder="1" applyAlignment="1" applyProtection="1">
      <alignment horizontal="center"/>
    </xf>
    <xf numFmtId="0" fontId="13" fillId="0" borderId="217" xfId="1" applyFont="1" applyFill="1" applyBorder="1" applyAlignment="1" applyProtection="1">
      <alignment horizontal="center"/>
    </xf>
    <xf numFmtId="0" fontId="13" fillId="0" borderId="9" xfId="1" applyFont="1" applyBorder="1" applyAlignment="1" applyProtection="1">
      <alignment horizontal="center"/>
    </xf>
    <xf numFmtId="0" fontId="13" fillId="0" borderId="11" xfId="1" applyFont="1" applyBorder="1" applyAlignment="1" applyProtection="1">
      <alignment horizontal="center"/>
    </xf>
    <xf numFmtId="0" fontId="13" fillId="0" borderId="223" xfId="1" applyFont="1" applyBorder="1" applyAlignment="1" applyProtection="1">
      <alignment horizontal="center"/>
    </xf>
    <xf numFmtId="0" fontId="13" fillId="0" borderId="45" xfId="1" applyFont="1" applyBorder="1" applyAlignment="1" applyProtection="1">
      <alignment horizontal="center"/>
    </xf>
    <xf numFmtId="0" fontId="25" fillId="0" borderId="220" xfId="1" applyFont="1" applyBorder="1" applyAlignment="1" applyProtection="1">
      <alignment horizontal="center"/>
    </xf>
    <xf numFmtId="0" fontId="25" fillId="0" borderId="27" xfId="1" applyFont="1" applyBorder="1" applyAlignment="1" applyProtection="1">
      <alignment horizontal="center"/>
    </xf>
    <xf numFmtId="0" fontId="25" fillId="0" borderId="221" xfId="1" applyFont="1" applyBorder="1" applyAlignment="1" applyProtection="1">
      <alignment horizontal="center"/>
    </xf>
    <xf numFmtId="0" fontId="25" fillId="0" borderId="25" xfId="1" applyFont="1" applyBorder="1" applyAlignment="1" applyProtection="1">
      <alignment horizontal="center"/>
    </xf>
    <xf numFmtId="0" fontId="25" fillId="0" borderId="222" xfId="1" applyFont="1" applyBorder="1" applyAlignment="1" applyProtection="1">
      <alignment horizontal="center"/>
    </xf>
    <xf numFmtId="0" fontId="25" fillId="0" borderId="26" xfId="1" applyFont="1" applyBorder="1" applyAlignment="1" applyProtection="1">
      <alignment horizontal="center"/>
    </xf>
    <xf numFmtId="0" fontId="13" fillId="24" borderId="223" xfId="1" applyFont="1" applyFill="1" applyBorder="1" applyAlignment="1" applyProtection="1">
      <alignment horizontal="center"/>
    </xf>
    <xf numFmtId="0" fontId="13" fillId="24" borderId="45" xfId="1" applyFont="1" applyFill="1" applyBorder="1" applyAlignment="1" applyProtection="1">
      <alignment horizontal="center"/>
    </xf>
    <xf numFmtId="5" fontId="13" fillId="0" borderId="223" xfId="1" applyNumberFormat="1" applyFont="1" applyBorder="1" applyAlignment="1" applyProtection="1"/>
    <xf numFmtId="5" fontId="13" fillId="0" borderId="45" xfId="1" applyNumberFormat="1" applyFont="1" applyBorder="1" applyAlignment="1" applyProtection="1"/>
    <xf numFmtId="0" fontId="25" fillId="0" borderId="223" xfId="1" applyFont="1" applyBorder="1" applyAlignment="1" applyProtection="1">
      <alignment horizontal="center"/>
    </xf>
    <xf numFmtId="0" fontId="25" fillId="0" borderId="42" xfId="1" applyFont="1" applyBorder="1" applyAlignment="1" applyProtection="1">
      <alignment horizontal="center"/>
    </xf>
    <xf numFmtId="0" fontId="25" fillId="0" borderId="39" xfId="1" applyFont="1" applyBorder="1" applyAlignment="1" applyProtection="1">
      <alignment horizontal="center"/>
    </xf>
    <xf numFmtId="0" fontId="13" fillId="0" borderId="117" xfId="0" applyFont="1" applyBorder="1" applyAlignment="1" applyProtection="1"/>
    <xf numFmtId="0" fontId="13" fillId="0" borderId="149" xfId="0" applyFont="1" applyBorder="1" applyAlignment="1" applyProtection="1"/>
    <xf numFmtId="0" fontId="13" fillId="0" borderId="0" xfId="0" applyFont="1" applyBorder="1" applyAlignment="1" applyProtection="1"/>
    <xf numFmtId="0" fontId="13" fillId="0" borderId="81" xfId="0" applyFont="1" applyBorder="1" applyAlignment="1" applyProtection="1"/>
    <xf numFmtId="0" fontId="0" fillId="0" borderId="81" xfId="0" applyBorder="1" applyAlignment="1"/>
    <xf numFmtId="0" fontId="13" fillId="0" borderId="44" xfId="0" applyFont="1" applyBorder="1" applyAlignment="1" applyProtection="1"/>
    <xf numFmtId="0" fontId="13" fillId="0" borderId="85" xfId="0" applyFont="1" applyBorder="1" applyAlignment="1" applyProtection="1"/>
    <xf numFmtId="0" fontId="13" fillId="0" borderId="21" xfId="0" applyFont="1" applyBorder="1" applyAlignment="1" applyProtection="1"/>
    <xf numFmtId="0" fontId="13" fillId="0" borderId="83" xfId="0" applyFont="1" applyBorder="1" applyAlignment="1" applyProtection="1"/>
    <xf numFmtId="0" fontId="13" fillId="0" borderId="31" xfId="0" applyFont="1" applyBorder="1" applyAlignment="1" applyProtection="1"/>
    <xf numFmtId="0" fontId="13" fillId="0" borderId="111" xfId="0" applyFont="1" applyBorder="1" applyAlignment="1" applyProtection="1"/>
    <xf numFmtId="0" fontId="13" fillId="0" borderId="78" xfId="0" applyFont="1" applyBorder="1" applyAlignment="1" applyProtection="1">
      <alignment horizontal="left"/>
    </xf>
    <xf numFmtId="0" fontId="13" fillId="0" borderId="79" xfId="0" applyFont="1" applyBorder="1" applyAlignment="1" applyProtection="1">
      <alignment horizontal="left"/>
    </xf>
    <xf numFmtId="0" fontId="13" fillId="0" borderId="19" xfId="0" applyFont="1" applyBorder="1" applyAlignment="1" applyProtection="1">
      <alignment horizontal="center"/>
    </xf>
    <xf numFmtId="0" fontId="13" fillId="0" borderId="81" xfId="0" applyFont="1" applyBorder="1" applyAlignment="1" applyProtection="1">
      <alignment horizontal="center"/>
    </xf>
    <xf numFmtId="164" fontId="13" fillId="0" borderId="21" xfId="0" applyNumberFormat="1" applyFont="1" applyBorder="1" applyAlignment="1" applyProtection="1">
      <alignment horizontal="center"/>
    </xf>
    <xf numFmtId="164" fontId="13" fillId="0" borderId="83" xfId="0" applyNumberFormat="1" applyFont="1" applyBorder="1" applyAlignment="1" applyProtection="1">
      <alignment horizontal="center"/>
    </xf>
    <xf numFmtId="0" fontId="25" fillId="0" borderId="159" xfId="0" applyFont="1" applyBorder="1" applyAlignment="1" applyProtection="1">
      <alignment horizontal="center"/>
    </xf>
    <xf numFmtId="0" fontId="25" fillId="0" borderId="155" xfId="0" applyFont="1" applyBorder="1" applyAlignment="1" applyProtection="1">
      <alignment horizontal="center"/>
    </xf>
    <xf numFmtId="0" fontId="25" fillId="0" borderId="131" xfId="0" applyFont="1" applyBorder="1" applyAlignment="1" applyProtection="1">
      <alignment horizontal="center"/>
    </xf>
    <xf numFmtId="0" fontId="25" fillId="0" borderId="164" xfId="0" applyFont="1" applyBorder="1" applyAlignment="1" applyProtection="1">
      <alignment horizontal="center"/>
    </xf>
    <xf numFmtId="0" fontId="25" fillId="0" borderId="167" xfId="0" applyFont="1" applyBorder="1" applyAlignment="1" applyProtection="1">
      <alignment horizontal="center"/>
    </xf>
    <xf numFmtId="0" fontId="25" fillId="0" borderId="168" xfId="0" applyFont="1" applyBorder="1" applyAlignment="1" applyProtection="1">
      <alignment horizontal="center"/>
    </xf>
    <xf numFmtId="0" fontId="25" fillId="0" borderId="132" xfId="0" applyFont="1" applyBorder="1" applyAlignment="1" applyProtection="1">
      <alignment horizontal="center"/>
    </xf>
    <xf numFmtId="0" fontId="60" fillId="0" borderId="166" xfId="0" applyFont="1" applyBorder="1" applyAlignment="1">
      <alignment horizontal="center"/>
    </xf>
    <xf numFmtId="0" fontId="0" fillId="0" borderId="92" xfId="0" applyBorder="1" applyAlignment="1"/>
    <xf numFmtId="0" fontId="13" fillId="0" borderId="97" xfId="0" applyFont="1" applyBorder="1" applyAlignment="1" applyProtection="1">
      <alignment horizontal="center"/>
    </xf>
    <xf numFmtId="0" fontId="13" fillId="0" borderId="161" xfId="0" applyFont="1" applyBorder="1" applyAlignment="1" applyProtection="1">
      <alignment horizontal="center"/>
    </xf>
    <xf numFmtId="0" fontId="0" fillId="0" borderId="83" xfId="0" applyBorder="1" applyAlignment="1"/>
    <xf numFmtId="0" fontId="13" fillId="0" borderId="44" xfId="0" applyFont="1" applyFill="1" applyBorder="1" applyAlignment="1" applyProtection="1"/>
    <xf numFmtId="0" fontId="13" fillId="0" borderId="85" xfId="0" applyFont="1" applyFill="1" applyBorder="1" applyAlignment="1" applyProtection="1"/>
    <xf numFmtId="0" fontId="13" fillId="0" borderId="32" xfId="0" applyFont="1" applyBorder="1" applyAlignment="1" applyProtection="1"/>
    <xf numFmtId="0" fontId="0" fillId="0" borderId="86" xfId="0" applyBorder="1" applyAlignment="1"/>
    <xf numFmtId="0" fontId="0" fillId="0" borderId="136" xfId="0" applyBorder="1" applyAlignment="1"/>
    <xf numFmtId="0" fontId="13" fillId="0" borderId="112" xfId="0" applyFont="1" applyBorder="1" applyAlignment="1" applyProtection="1"/>
    <xf numFmtId="0" fontId="13" fillId="0" borderId="97" xfId="0" applyFont="1" applyBorder="1" applyAlignment="1" applyProtection="1"/>
    <xf numFmtId="0" fontId="0" fillId="0" borderId="142" xfId="0" applyBorder="1" applyAlignment="1"/>
    <xf numFmtId="0" fontId="13" fillId="0" borderId="169" xfId="0" applyFont="1" applyBorder="1" applyAlignment="1" applyProtection="1"/>
    <xf numFmtId="0" fontId="13" fillId="0" borderId="170" xfId="0" applyFont="1" applyBorder="1" applyAlignment="1" applyProtection="1"/>
    <xf numFmtId="0" fontId="13" fillId="0" borderId="133" xfId="0" applyFont="1" applyBorder="1" applyAlignment="1" applyProtection="1"/>
    <xf numFmtId="0" fontId="13" fillId="0" borderId="136" xfId="0" applyFont="1" applyBorder="1" applyAlignment="1" applyProtection="1"/>
    <xf numFmtId="0" fontId="13"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0" fillId="0" borderId="81" xfId="0" applyBorder="1" applyAlignment="1">
      <alignment horizontal="center"/>
    </xf>
    <xf numFmtId="0" fontId="0" fillId="0" borderId="158" xfId="0" applyBorder="1" applyAlignment="1"/>
    <xf numFmtId="0" fontId="13" fillId="0" borderId="133" xfId="0" applyFont="1" applyFill="1" applyBorder="1" applyAlignment="1" applyProtection="1"/>
    <xf numFmtId="0" fontId="14" fillId="0" borderId="0" xfId="0" applyFont="1" applyAlignment="1" applyProtection="1">
      <alignment horizontal="center"/>
    </xf>
    <xf numFmtId="0" fontId="14" fillId="0" borderId="61" xfId="0" applyFont="1" applyBorder="1" applyAlignment="1" applyProtection="1">
      <alignment horizontal="center"/>
    </xf>
    <xf numFmtId="0" fontId="14" fillId="0" borderId="59" xfId="0" applyFont="1" applyBorder="1" applyAlignment="1" applyProtection="1">
      <alignment horizontal="center"/>
    </xf>
    <xf numFmtId="0" fontId="14" fillId="0" borderId="60" xfId="0" applyFont="1" applyBorder="1" applyAlignment="1" applyProtection="1">
      <alignment horizontal="center"/>
    </xf>
    <xf numFmtId="0" fontId="13" fillId="0" borderId="135" xfId="0" applyFont="1" applyBorder="1" applyAlignment="1" applyProtection="1">
      <alignment horizontal="center"/>
    </xf>
    <xf numFmtId="0" fontId="13" fillId="0" borderId="106" xfId="0" applyFont="1" applyBorder="1" applyAlignment="1" applyProtection="1">
      <alignment horizontal="center"/>
    </xf>
    <xf numFmtId="0" fontId="13" fillId="0" borderId="171" xfId="0" applyFont="1" applyBorder="1" applyAlignment="1" applyProtection="1">
      <alignment horizontal="center"/>
    </xf>
    <xf numFmtId="0" fontId="60" fillId="0" borderId="159" xfId="0" applyFont="1" applyBorder="1" applyAlignment="1">
      <alignment horizontal="center"/>
    </xf>
    <xf numFmtId="0" fontId="60" fillId="0" borderId="155" xfId="0" applyFont="1" applyBorder="1" applyAlignment="1">
      <alignment horizontal="center"/>
    </xf>
    <xf numFmtId="0" fontId="60" fillId="0" borderId="131" xfId="0" applyFont="1" applyBorder="1" applyAlignment="1">
      <alignment horizontal="center"/>
    </xf>
    <xf numFmtId="0" fontId="13" fillId="0" borderId="87" xfId="0" applyFont="1" applyBorder="1" applyAlignment="1" applyProtection="1">
      <alignment horizontal="center"/>
    </xf>
    <xf numFmtId="0" fontId="13" fillId="0" borderId="88" xfId="0" applyFont="1" applyBorder="1" applyAlignment="1" applyProtection="1">
      <alignment horizontal="center"/>
    </xf>
    <xf numFmtId="0" fontId="13" fillId="0" borderId="89" xfId="0" applyFont="1" applyBorder="1" applyAlignment="1" applyProtection="1">
      <alignment horizontal="center"/>
    </xf>
  </cellXfs>
  <cellStyles count="2070">
    <cellStyle name="$_0decimals" xfId="18"/>
    <cellStyle name="/dth" xfId="19"/>
    <cellStyle name="_0decimals" xfId="20"/>
    <cellStyle name="20% - Accent1 10" xfId="21"/>
    <cellStyle name="20% - Accent1 2" xfId="22"/>
    <cellStyle name="20% - Accent1 3" xfId="23"/>
    <cellStyle name="20% - Accent1 4" xfId="24"/>
    <cellStyle name="20% - Accent1 5" xfId="25"/>
    <cellStyle name="20% - Accent1 6" xfId="26"/>
    <cellStyle name="20% - Accent1 7" xfId="27"/>
    <cellStyle name="20% - Accent1 8" xfId="28"/>
    <cellStyle name="20% - Accent1 9" xfId="29"/>
    <cellStyle name="20% - Accent2 10" xfId="30"/>
    <cellStyle name="20% - Accent2 2" xfId="31"/>
    <cellStyle name="20% - Accent2 3" xfId="32"/>
    <cellStyle name="20% - Accent2 4" xfId="33"/>
    <cellStyle name="20% - Accent2 5" xfId="34"/>
    <cellStyle name="20% - Accent2 6" xfId="35"/>
    <cellStyle name="20% - Accent2 7" xfId="36"/>
    <cellStyle name="20% - Accent2 8" xfId="37"/>
    <cellStyle name="20% - Accent2 9" xfId="38"/>
    <cellStyle name="20% - Accent3 10" xfId="39"/>
    <cellStyle name="20% - Accent3 2" xfId="40"/>
    <cellStyle name="20% - Accent3 3" xfId="41"/>
    <cellStyle name="20% - Accent3 4" xfId="42"/>
    <cellStyle name="20% - Accent3 5" xfId="43"/>
    <cellStyle name="20% - Accent3 6" xfId="44"/>
    <cellStyle name="20% - Accent3 7" xfId="45"/>
    <cellStyle name="20% - Accent3 8" xfId="46"/>
    <cellStyle name="20% - Accent3 9" xfId="47"/>
    <cellStyle name="20% - Accent4 10" xfId="48"/>
    <cellStyle name="20% - Accent4 2" xfId="49"/>
    <cellStyle name="20% - Accent4 3" xfId="50"/>
    <cellStyle name="20% - Accent4 4" xfId="51"/>
    <cellStyle name="20% - Accent4 5" xfId="52"/>
    <cellStyle name="20% - Accent4 6" xfId="53"/>
    <cellStyle name="20% - Accent4 7" xfId="54"/>
    <cellStyle name="20% - Accent4 8" xfId="55"/>
    <cellStyle name="20% - Accent4 9" xfId="56"/>
    <cellStyle name="20% - Accent5 10" xfId="57"/>
    <cellStyle name="20% - Accent5 2" xfId="58"/>
    <cellStyle name="20% - Accent5 3" xfId="59"/>
    <cellStyle name="20% - Accent5 4" xfId="60"/>
    <cellStyle name="20% - Accent5 5" xfId="61"/>
    <cellStyle name="20% - Accent5 6" xfId="62"/>
    <cellStyle name="20% - Accent5 7" xfId="63"/>
    <cellStyle name="20% - Accent5 8" xfId="64"/>
    <cellStyle name="20% - Accent5 9" xfId="65"/>
    <cellStyle name="20% - Accent6 10" xfId="66"/>
    <cellStyle name="20% - Accent6 2" xfId="67"/>
    <cellStyle name="20% - Accent6 3" xfId="68"/>
    <cellStyle name="20% - Accent6 4" xfId="69"/>
    <cellStyle name="20% - Accent6 5" xfId="70"/>
    <cellStyle name="20% - Accent6 6" xfId="71"/>
    <cellStyle name="20% - Accent6 7" xfId="72"/>
    <cellStyle name="20% - Accent6 8" xfId="73"/>
    <cellStyle name="20% - Accent6 9" xfId="74"/>
    <cellStyle name="40% - Accent1 10" xfId="75"/>
    <cellStyle name="40% - Accent1 2" xfId="76"/>
    <cellStyle name="40% - Accent1 3" xfId="77"/>
    <cellStyle name="40% - Accent1 4" xfId="78"/>
    <cellStyle name="40% - Accent1 5" xfId="79"/>
    <cellStyle name="40% - Accent1 6" xfId="80"/>
    <cellStyle name="40% - Accent1 7" xfId="81"/>
    <cellStyle name="40% - Accent1 8" xfId="82"/>
    <cellStyle name="40% - Accent1 9" xfId="83"/>
    <cellStyle name="40% - Accent2 10" xfId="84"/>
    <cellStyle name="40% - Accent2 2" xfId="85"/>
    <cellStyle name="40% - Accent2 3" xfId="86"/>
    <cellStyle name="40% - Accent2 4" xfId="87"/>
    <cellStyle name="40% - Accent2 5" xfId="88"/>
    <cellStyle name="40% - Accent2 6" xfId="89"/>
    <cellStyle name="40% - Accent2 7" xfId="90"/>
    <cellStyle name="40% - Accent2 8" xfId="91"/>
    <cellStyle name="40% - Accent2 9" xfId="92"/>
    <cellStyle name="40% - Accent3 10" xfId="93"/>
    <cellStyle name="40% - Accent3 2" xfId="94"/>
    <cellStyle name="40% - Accent3 3" xfId="95"/>
    <cellStyle name="40% - Accent3 4" xfId="96"/>
    <cellStyle name="40% - Accent3 5" xfId="97"/>
    <cellStyle name="40% - Accent3 6" xfId="98"/>
    <cellStyle name="40% - Accent3 7" xfId="99"/>
    <cellStyle name="40% - Accent3 8" xfId="100"/>
    <cellStyle name="40% - Accent3 9" xfId="101"/>
    <cellStyle name="40% - Accent4 10" xfId="102"/>
    <cellStyle name="40% - Accent4 2" xfId="103"/>
    <cellStyle name="40% - Accent4 3" xfId="104"/>
    <cellStyle name="40% - Accent4 4" xfId="105"/>
    <cellStyle name="40% - Accent4 5" xfId="106"/>
    <cellStyle name="40% - Accent4 6" xfId="107"/>
    <cellStyle name="40% - Accent4 7" xfId="108"/>
    <cellStyle name="40% - Accent4 8" xfId="109"/>
    <cellStyle name="40% - Accent4 9" xfId="110"/>
    <cellStyle name="40% - Accent5 10" xfId="111"/>
    <cellStyle name="40% - Accent5 2" xfId="112"/>
    <cellStyle name="40% - Accent5 3" xfId="113"/>
    <cellStyle name="40% - Accent5 4" xfId="114"/>
    <cellStyle name="40% - Accent5 5" xfId="115"/>
    <cellStyle name="40% - Accent5 6" xfId="116"/>
    <cellStyle name="40% - Accent5 7" xfId="117"/>
    <cellStyle name="40% - Accent5 8" xfId="118"/>
    <cellStyle name="40% - Accent5 9" xfId="119"/>
    <cellStyle name="40% - Accent6 10" xfId="120"/>
    <cellStyle name="40% - Accent6 2" xfId="121"/>
    <cellStyle name="40% - Accent6 3" xfId="122"/>
    <cellStyle name="40% - Accent6 4" xfId="123"/>
    <cellStyle name="40% - Accent6 5" xfId="124"/>
    <cellStyle name="40% - Accent6 6" xfId="125"/>
    <cellStyle name="40% - Accent6 7" xfId="126"/>
    <cellStyle name="40% - Accent6 8" xfId="127"/>
    <cellStyle name="40% - Accent6 9" xfId="128"/>
    <cellStyle name="60% - Accent1 10" xfId="129"/>
    <cellStyle name="60% - Accent1 2" xfId="130"/>
    <cellStyle name="60% - Accent1 3" xfId="131"/>
    <cellStyle name="60% - Accent1 4" xfId="132"/>
    <cellStyle name="60% - Accent1 5" xfId="133"/>
    <cellStyle name="60% - Accent1 6" xfId="134"/>
    <cellStyle name="60% - Accent1 7" xfId="135"/>
    <cellStyle name="60% - Accent1 8" xfId="136"/>
    <cellStyle name="60% - Accent1 9" xfId="137"/>
    <cellStyle name="60% - Accent2 10" xfId="138"/>
    <cellStyle name="60% - Accent2 2" xfId="139"/>
    <cellStyle name="60% - Accent2 3" xfId="140"/>
    <cellStyle name="60% - Accent2 4" xfId="141"/>
    <cellStyle name="60% - Accent2 5" xfId="142"/>
    <cellStyle name="60% - Accent2 6" xfId="143"/>
    <cellStyle name="60% - Accent2 7" xfId="144"/>
    <cellStyle name="60% - Accent2 8" xfId="145"/>
    <cellStyle name="60% - Accent2 9" xfId="146"/>
    <cellStyle name="60% - Accent3 10" xfId="147"/>
    <cellStyle name="60% - Accent3 2" xfId="148"/>
    <cellStyle name="60% - Accent3 3" xfId="149"/>
    <cellStyle name="60% - Accent3 4" xfId="150"/>
    <cellStyle name="60% - Accent3 5" xfId="151"/>
    <cellStyle name="60% - Accent3 6" xfId="152"/>
    <cellStyle name="60% - Accent3 7" xfId="153"/>
    <cellStyle name="60% - Accent3 8" xfId="154"/>
    <cellStyle name="60% - Accent3 9" xfId="155"/>
    <cellStyle name="60% - Accent4 10" xfId="156"/>
    <cellStyle name="60% - Accent4 2" xfId="157"/>
    <cellStyle name="60% - Accent4 3" xfId="158"/>
    <cellStyle name="60% - Accent4 4" xfId="159"/>
    <cellStyle name="60% - Accent4 5" xfId="160"/>
    <cellStyle name="60% - Accent4 6" xfId="161"/>
    <cellStyle name="60% - Accent4 7" xfId="162"/>
    <cellStyle name="60% - Accent4 8" xfId="163"/>
    <cellStyle name="60% - Accent4 9" xfId="164"/>
    <cellStyle name="60% - Accent5 10" xfId="165"/>
    <cellStyle name="60% - Accent5 2" xfId="166"/>
    <cellStyle name="60% - Accent5 3" xfId="167"/>
    <cellStyle name="60% - Accent5 4" xfId="168"/>
    <cellStyle name="60% - Accent5 5" xfId="169"/>
    <cellStyle name="60% - Accent5 6" xfId="170"/>
    <cellStyle name="60% - Accent5 7" xfId="171"/>
    <cellStyle name="60% - Accent5 8" xfId="172"/>
    <cellStyle name="60% - Accent5 9" xfId="173"/>
    <cellStyle name="60% - Accent6 10" xfId="174"/>
    <cellStyle name="60% - Accent6 2" xfId="175"/>
    <cellStyle name="60% - Accent6 3" xfId="176"/>
    <cellStyle name="60% - Accent6 4" xfId="177"/>
    <cellStyle name="60% - Accent6 5" xfId="178"/>
    <cellStyle name="60% - Accent6 6" xfId="179"/>
    <cellStyle name="60% - Accent6 7" xfId="180"/>
    <cellStyle name="60% - Accent6 8" xfId="181"/>
    <cellStyle name="60% - Accent6 9" xfId="182"/>
    <cellStyle name="Accent1 10" xfId="183"/>
    <cellStyle name="Accent1 2" xfId="184"/>
    <cellStyle name="Accent1 3" xfId="185"/>
    <cellStyle name="Accent1 4" xfId="186"/>
    <cellStyle name="Accent1 5" xfId="187"/>
    <cellStyle name="Accent1 6" xfId="188"/>
    <cellStyle name="Accent1 7" xfId="189"/>
    <cellStyle name="Accent1 8" xfId="190"/>
    <cellStyle name="Accent1 9" xfId="191"/>
    <cellStyle name="Accent2 10" xfId="192"/>
    <cellStyle name="Accent2 2" xfId="193"/>
    <cellStyle name="Accent2 3" xfId="194"/>
    <cellStyle name="Accent2 4" xfId="195"/>
    <cellStyle name="Accent2 5" xfId="196"/>
    <cellStyle name="Accent2 6" xfId="197"/>
    <cellStyle name="Accent2 7" xfId="198"/>
    <cellStyle name="Accent2 8" xfId="199"/>
    <cellStyle name="Accent2 9" xfId="200"/>
    <cellStyle name="Accent3 10" xfId="201"/>
    <cellStyle name="Accent3 2" xfId="202"/>
    <cellStyle name="Accent3 3" xfId="203"/>
    <cellStyle name="Accent3 4" xfId="204"/>
    <cellStyle name="Accent3 5" xfId="205"/>
    <cellStyle name="Accent3 6" xfId="206"/>
    <cellStyle name="Accent3 7" xfId="207"/>
    <cellStyle name="Accent3 8" xfId="208"/>
    <cellStyle name="Accent3 9" xfId="209"/>
    <cellStyle name="Accent4 10" xfId="210"/>
    <cellStyle name="Accent4 2" xfId="211"/>
    <cellStyle name="Accent4 3" xfId="212"/>
    <cellStyle name="Accent4 4" xfId="213"/>
    <cellStyle name="Accent4 5" xfId="214"/>
    <cellStyle name="Accent4 6" xfId="215"/>
    <cellStyle name="Accent4 7" xfId="216"/>
    <cellStyle name="Accent4 8" xfId="217"/>
    <cellStyle name="Accent4 9" xfId="218"/>
    <cellStyle name="Accent5 10" xfId="219"/>
    <cellStyle name="Accent5 2" xfId="220"/>
    <cellStyle name="Accent5 3" xfId="221"/>
    <cellStyle name="Accent5 4" xfId="222"/>
    <cellStyle name="Accent5 5" xfId="223"/>
    <cellStyle name="Accent5 6" xfId="224"/>
    <cellStyle name="Accent5 7" xfId="225"/>
    <cellStyle name="Accent5 8" xfId="226"/>
    <cellStyle name="Accent5 9" xfId="227"/>
    <cellStyle name="Accent6 10" xfId="228"/>
    <cellStyle name="Accent6 2" xfId="229"/>
    <cellStyle name="Accent6 3" xfId="230"/>
    <cellStyle name="Accent6 4" xfId="231"/>
    <cellStyle name="Accent6 5" xfId="232"/>
    <cellStyle name="Accent6 6" xfId="233"/>
    <cellStyle name="Accent6 7" xfId="234"/>
    <cellStyle name="Accent6 8" xfId="235"/>
    <cellStyle name="Accent6 9" xfId="236"/>
    <cellStyle name="active" xfId="237"/>
    <cellStyle name="Adjustable" xfId="238"/>
    <cellStyle name="Bad 10" xfId="239"/>
    <cellStyle name="Bad 2" xfId="240"/>
    <cellStyle name="Bad 3" xfId="241"/>
    <cellStyle name="Bad 4" xfId="242"/>
    <cellStyle name="Bad 5" xfId="243"/>
    <cellStyle name="Bad 6" xfId="244"/>
    <cellStyle name="Bad 7" xfId="245"/>
    <cellStyle name="Bad 8" xfId="246"/>
    <cellStyle name="Bad 9" xfId="247"/>
    <cellStyle name="Blank" xfId="248"/>
    <cellStyle name="Blank 2" xfId="249"/>
    <cellStyle name="Blank 3" xfId="250"/>
    <cellStyle name="Calculation 10" xfId="251"/>
    <cellStyle name="Calculation 2" xfId="252"/>
    <cellStyle name="Calculation 3" xfId="253"/>
    <cellStyle name="Calculation 4" xfId="254"/>
    <cellStyle name="Calculation 5" xfId="255"/>
    <cellStyle name="Calculation 6" xfId="256"/>
    <cellStyle name="Calculation 7" xfId="257"/>
    <cellStyle name="Calculation 8" xfId="258"/>
    <cellStyle name="Calculation 9" xfId="259"/>
    <cellStyle name="Check Cell 10" xfId="260"/>
    <cellStyle name="Check Cell 2" xfId="261"/>
    <cellStyle name="Check Cell 3" xfId="262"/>
    <cellStyle name="Check Cell 4" xfId="263"/>
    <cellStyle name="Check Cell 5" xfId="264"/>
    <cellStyle name="Check Cell 6" xfId="265"/>
    <cellStyle name="Check Cell 7" xfId="266"/>
    <cellStyle name="Check Cell 8" xfId="267"/>
    <cellStyle name="Check Cell 9" xfId="268"/>
    <cellStyle name="Code" xfId="269"/>
    <cellStyle name="Column Heading" xfId="270"/>
    <cellStyle name="ColumnHeading" xfId="271"/>
    <cellStyle name="Comma" xfId="2" builtinId="3"/>
    <cellStyle name="Comma [0] 2" xfId="272"/>
    <cellStyle name="Comma [0] 3" xfId="273"/>
    <cellStyle name="Comma [0] 4" xfId="274"/>
    <cellStyle name="Comma [1]" xfId="275"/>
    <cellStyle name="Comma [2]" xfId="276"/>
    <cellStyle name="Comma [3]" xfId="277"/>
    <cellStyle name="Comma [6]" xfId="278"/>
    <cellStyle name="Comma 10" xfId="17"/>
    <cellStyle name="Comma 10 2" xfId="279"/>
    <cellStyle name="Comma 10 2 10" xfId="280"/>
    <cellStyle name="Comma 10 2 10 2" xfId="281"/>
    <cellStyle name="Comma 10 2 10 2 2" xfId="282"/>
    <cellStyle name="Comma 10 2 11" xfId="283"/>
    <cellStyle name="Comma 10 2 12" xfId="284"/>
    <cellStyle name="Comma 10 2 13" xfId="285"/>
    <cellStyle name="Comma 10 2 14" xfId="286"/>
    <cellStyle name="Comma 10 2 15" xfId="287"/>
    <cellStyle name="Comma 10 2 16" xfId="288"/>
    <cellStyle name="Comma 10 2 17" xfId="289"/>
    <cellStyle name="Comma 10 2 18" xfId="290"/>
    <cellStyle name="Comma 10 2 19" xfId="291"/>
    <cellStyle name="Comma 10 2 2" xfId="292"/>
    <cellStyle name="Comma 10 2 20" xfId="293"/>
    <cellStyle name="Comma 10 2 3" xfId="294"/>
    <cellStyle name="Comma 10 2 4" xfId="295"/>
    <cellStyle name="Comma 10 2 5" xfId="296"/>
    <cellStyle name="Comma 10 2 6" xfId="297"/>
    <cellStyle name="Comma 10 2 7" xfId="298"/>
    <cellStyle name="Comma 10 2 8" xfId="299"/>
    <cellStyle name="Comma 10 2 9" xfId="300"/>
    <cellStyle name="Comma 10 3" xfId="301"/>
    <cellStyle name="Comma 10 3 2" xfId="302"/>
    <cellStyle name="Comma 10 4" xfId="303"/>
    <cellStyle name="Comma 100" xfId="304"/>
    <cellStyle name="Comma 11" xfId="305"/>
    <cellStyle name="Comma 11 2" xfId="306"/>
    <cellStyle name="Comma 11 3" xfId="307"/>
    <cellStyle name="Comma 12" xfId="308"/>
    <cellStyle name="Comma 12 2" xfId="309"/>
    <cellStyle name="Comma 13" xfId="310"/>
    <cellStyle name="Comma 13 10" xfId="311"/>
    <cellStyle name="Comma 13 11" xfId="312"/>
    <cellStyle name="Comma 13 12" xfId="313"/>
    <cellStyle name="Comma 13 13" xfId="314"/>
    <cellStyle name="Comma 13 14" xfId="315"/>
    <cellStyle name="Comma 13 15" xfId="316"/>
    <cellStyle name="Comma 13 16" xfId="317"/>
    <cellStyle name="Comma 13 17" xfId="318"/>
    <cellStyle name="Comma 13 18" xfId="319"/>
    <cellStyle name="Comma 13 19" xfId="320"/>
    <cellStyle name="Comma 13 2" xfId="321"/>
    <cellStyle name="Comma 13 20" xfId="322"/>
    <cellStyle name="Comma 13 3" xfId="323"/>
    <cellStyle name="Comma 13 4" xfId="324"/>
    <cellStyle name="Comma 13 5" xfId="325"/>
    <cellStyle name="Comma 13 6" xfId="326"/>
    <cellStyle name="Comma 13 7" xfId="327"/>
    <cellStyle name="Comma 13 8" xfId="328"/>
    <cellStyle name="Comma 13 9" xfId="329"/>
    <cellStyle name="Comma 14" xfId="330"/>
    <cellStyle name="Comma 14 10" xfId="331"/>
    <cellStyle name="Comma 14 11" xfId="332"/>
    <cellStyle name="Comma 14 12" xfId="333"/>
    <cellStyle name="Comma 14 13" xfId="334"/>
    <cellStyle name="Comma 14 14" xfId="335"/>
    <cellStyle name="Comma 14 15" xfId="336"/>
    <cellStyle name="Comma 14 16" xfId="337"/>
    <cellStyle name="Comma 14 17" xfId="338"/>
    <cellStyle name="Comma 14 18" xfId="339"/>
    <cellStyle name="Comma 14 19" xfId="340"/>
    <cellStyle name="Comma 14 2" xfId="341"/>
    <cellStyle name="Comma 14 3" xfId="342"/>
    <cellStyle name="Comma 14 4" xfId="343"/>
    <cellStyle name="Comma 14 5" xfId="344"/>
    <cellStyle name="Comma 14 6" xfId="345"/>
    <cellStyle name="Comma 14 7" xfId="346"/>
    <cellStyle name="Comma 14 8" xfId="347"/>
    <cellStyle name="Comma 14 9" xfId="348"/>
    <cellStyle name="Comma 15" xfId="349"/>
    <cellStyle name="Comma 16" xfId="350"/>
    <cellStyle name="Comma 16 2" xfId="351"/>
    <cellStyle name="Comma 16 3" xfId="352"/>
    <cellStyle name="Comma 17" xfId="353"/>
    <cellStyle name="Comma 17 2" xfId="354"/>
    <cellStyle name="Comma 17 3" xfId="355"/>
    <cellStyle name="Comma 18" xfId="356"/>
    <cellStyle name="Comma 19" xfId="357"/>
    <cellStyle name="Comma 2" xfId="4"/>
    <cellStyle name="Comma 2 10" xfId="358"/>
    <cellStyle name="Comma 2 100" xfId="359"/>
    <cellStyle name="Comma 2 101" xfId="360"/>
    <cellStyle name="Comma 2 102" xfId="361"/>
    <cellStyle name="Comma 2 103" xfId="362"/>
    <cellStyle name="Comma 2 104" xfId="363"/>
    <cellStyle name="Comma 2 105" xfId="364"/>
    <cellStyle name="Comma 2 105 2" xfId="365"/>
    <cellStyle name="Comma 2 105 3" xfId="366"/>
    <cellStyle name="Comma 2 105 4" xfId="367"/>
    <cellStyle name="Comma 2 105 5" xfId="368"/>
    <cellStyle name="Comma 2 105 6" xfId="369"/>
    <cellStyle name="Comma 2 105 7" xfId="370"/>
    <cellStyle name="Comma 2 105 8" xfId="371"/>
    <cellStyle name="Comma 2 105 9" xfId="372"/>
    <cellStyle name="Comma 2 106" xfId="373"/>
    <cellStyle name="Comma 2 106 2" xfId="374"/>
    <cellStyle name="Comma 2 106 3" xfId="375"/>
    <cellStyle name="Comma 2 106 4" xfId="376"/>
    <cellStyle name="Comma 2 106 5" xfId="377"/>
    <cellStyle name="Comma 2 106 6" xfId="378"/>
    <cellStyle name="Comma 2 106 7" xfId="379"/>
    <cellStyle name="Comma 2 106 8" xfId="380"/>
    <cellStyle name="Comma 2 106 9" xfId="381"/>
    <cellStyle name="Comma 2 107" xfId="382"/>
    <cellStyle name="Comma 2 107 2" xfId="383"/>
    <cellStyle name="Comma 2 107 3" xfId="384"/>
    <cellStyle name="Comma 2 107 4" xfId="385"/>
    <cellStyle name="Comma 2 107 5" xfId="386"/>
    <cellStyle name="Comma 2 107 6" xfId="387"/>
    <cellStyle name="Comma 2 107 7" xfId="388"/>
    <cellStyle name="Comma 2 107 8" xfId="389"/>
    <cellStyle name="Comma 2 107 9" xfId="390"/>
    <cellStyle name="Comma 2 108" xfId="391"/>
    <cellStyle name="Comma 2 109" xfId="392"/>
    <cellStyle name="Comma 2 11" xfId="393"/>
    <cellStyle name="Comma 2 110" xfId="394"/>
    <cellStyle name="Comma 2 111" xfId="395"/>
    <cellStyle name="Comma 2 112" xfId="396"/>
    <cellStyle name="Comma 2 113" xfId="397"/>
    <cellStyle name="Comma 2 114" xfId="398"/>
    <cellStyle name="Comma 2 115" xfId="399"/>
    <cellStyle name="Comma 2 116" xfId="400"/>
    <cellStyle name="Comma 2 117" xfId="401"/>
    <cellStyle name="Comma 2 118" xfId="402"/>
    <cellStyle name="Comma 2 119" xfId="403"/>
    <cellStyle name="Comma 2 12" xfId="404"/>
    <cellStyle name="Comma 2 120" xfId="405"/>
    <cellStyle name="Comma 2 121" xfId="406"/>
    <cellStyle name="Comma 2 122" xfId="407"/>
    <cellStyle name="Comma 2 123" xfId="408"/>
    <cellStyle name="Comma 2 124" xfId="409"/>
    <cellStyle name="Comma 2 125" xfId="15"/>
    <cellStyle name="Comma 2 126" xfId="2059"/>
    <cellStyle name="Comma 2 127" xfId="2067"/>
    <cellStyle name="Comma 2 13" xfId="410"/>
    <cellStyle name="Comma 2 14" xfId="411"/>
    <cellStyle name="Comma 2 15" xfId="412"/>
    <cellStyle name="Comma 2 16" xfId="413"/>
    <cellStyle name="Comma 2 17" xfId="414"/>
    <cellStyle name="Comma 2 18" xfId="415"/>
    <cellStyle name="Comma 2 19" xfId="416"/>
    <cellStyle name="Comma 2 2" xfId="9"/>
    <cellStyle name="Comma 2 2 10" xfId="418"/>
    <cellStyle name="Comma 2 2 100" xfId="419"/>
    <cellStyle name="Comma 2 2 101" xfId="420"/>
    <cellStyle name="Comma 2 2 102" xfId="421"/>
    <cellStyle name="Comma 2 2 102 2" xfId="422"/>
    <cellStyle name="Comma 2 2 102 3" xfId="423"/>
    <cellStyle name="Comma 2 2 102 4" xfId="424"/>
    <cellStyle name="Comma 2 2 102 5" xfId="425"/>
    <cellStyle name="Comma 2 2 102 6" xfId="426"/>
    <cellStyle name="Comma 2 2 102 7" xfId="427"/>
    <cellStyle name="Comma 2 2 102 8" xfId="428"/>
    <cellStyle name="Comma 2 2 102 9" xfId="429"/>
    <cellStyle name="Comma 2 2 103" xfId="430"/>
    <cellStyle name="Comma 2 2 103 2" xfId="431"/>
    <cellStyle name="Comma 2 2 103 3" xfId="432"/>
    <cellStyle name="Comma 2 2 103 4" xfId="433"/>
    <cellStyle name="Comma 2 2 103 5" xfId="434"/>
    <cellStyle name="Comma 2 2 103 6" xfId="435"/>
    <cellStyle name="Comma 2 2 103 7" xfId="436"/>
    <cellStyle name="Comma 2 2 103 8" xfId="437"/>
    <cellStyle name="Comma 2 2 103 9" xfId="438"/>
    <cellStyle name="Comma 2 2 104" xfId="439"/>
    <cellStyle name="Comma 2 2 104 2" xfId="440"/>
    <cellStyle name="Comma 2 2 104 3" xfId="441"/>
    <cellStyle name="Comma 2 2 104 4" xfId="442"/>
    <cellStyle name="Comma 2 2 104 5" xfId="443"/>
    <cellStyle name="Comma 2 2 104 6" xfId="444"/>
    <cellStyle name="Comma 2 2 104 7" xfId="445"/>
    <cellStyle name="Comma 2 2 104 8" xfId="446"/>
    <cellStyle name="Comma 2 2 104 9" xfId="447"/>
    <cellStyle name="Comma 2 2 105" xfId="448"/>
    <cellStyle name="Comma 2 2 106" xfId="449"/>
    <cellStyle name="Comma 2 2 107" xfId="450"/>
    <cellStyle name="Comma 2 2 108" xfId="451"/>
    <cellStyle name="Comma 2 2 109" xfId="452"/>
    <cellStyle name="Comma 2 2 11" xfId="453"/>
    <cellStyle name="Comma 2 2 110" xfId="454"/>
    <cellStyle name="Comma 2 2 111" xfId="455"/>
    <cellStyle name="Comma 2 2 112" xfId="456"/>
    <cellStyle name="Comma 2 2 113" xfId="457"/>
    <cellStyle name="Comma 2 2 114" xfId="458"/>
    <cellStyle name="Comma 2 2 115" xfId="459"/>
    <cellStyle name="Comma 2 2 116" xfId="460"/>
    <cellStyle name="Comma 2 2 117" xfId="461"/>
    <cellStyle name="Comma 2 2 118" xfId="462"/>
    <cellStyle name="Comma 2 2 119" xfId="417"/>
    <cellStyle name="Comma 2 2 12" xfId="463"/>
    <cellStyle name="Comma 2 2 13" xfId="464"/>
    <cellStyle name="Comma 2 2 14" xfId="465"/>
    <cellStyle name="Comma 2 2 15" xfId="466"/>
    <cellStyle name="Comma 2 2 16" xfId="467"/>
    <cellStyle name="Comma 2 2 17" xfId="468"/>
    <cellStyle name="Comma 2 2 18" xfId="469"/>
    <cellStyle name="Comma 2 2 19" xfId="470"/>
    <cellStyle name="Comma 2 2 2" xfId="471"/>
    <cellStyle name="Comma 2 2 2 10" xfId="472"/>
    <cellStyle name="Comma 2 2 2 11" xfId="473"/>
    <cellStyle name="Comma 2 2 2 2" xfId="474"/>
    <cellStyle name="Comma 2 2 2 3" xfId="475"/>
    <cellStyle name="Comma 2 2 2 4" xfId="476"/>
    <cellStyle name="Comma 2 2 2 5" xfId="477"/>
    <cellStyle name="Comma 2 2 2 6" xfId="478"/>
    <cellStyle name="Comma 2 2 2 7" xfId="479"/>
    <cellStyle name="Comma 2 2 2 8" xfId="480"/>
    <cellStyle name="Comma 2 2 2 9" xfId="481"/>
    <cellStyle name="Comma 2 2 20" xfId="482"/>
    <cellStyle name="Comma 2 2 21" xfId="483"/>
    <cellStyle name="Comma 2 2 22" xfId="484"/>
    <cellStyle name="Comma 2 2 23" xfId="485"/>
    <cellStyle name="Comma 2 2 24" xfId="486"/>
    <cellStyle name="Comma 2 2 25" xfId="487"/>
    <cellStyle name="Comma 2 2 26" xfId="488"/>
    <cellStyle name="Comma 2 2 27" xfId="489"/>
    <cellStyle name="Comma 2 2 28" xfId="490"/>
    <cellStyle name="Comma 2 2 29" xfId="491"/>
    <cellStyle name="Comma 2 2 3" xfId="492"/>
    <cellStyle name="Comma 2 2 3 10" xfId="493"/>
    <cellStyle name="Comma 2 2 3 11" xfId="494"/>
    <cellStyle name="Comma 2 2 3 12" xfId="495"/>
    <cellStyle name="Comma 2 2 3 13" xfId="496"/>
    <cellStyle name="Comma 2 2 3 14" xfId="497"/>
    <cellStyle name="Comma 2 2 3 15" xfId="498"/>
    <cellStyle name="Comma 2 2 3 16" xfId="499"/>
    <cellStyle name="Comma 2 2 3 17" xfId="500"/>
    <cellStyle name="Comma 2 2 3 18" xfId="501"/>
    <cellStyle name="Comma 2 2 3 19" xfId="502"/>
    <cellStyle name="Comma 2 2 3 2" xfId="503"/>
    <cellStyle name="Comma 2 2 3 3" xfId="504"/>
    <cellStyle name="Comma 2 2 3 4" xfId="505"/>
    <cellStyle name="Comma 2 2 3 5" xfId="506"/>
    <cellStyle name="Comma 2 2 3 6" xfId="507"/>
    <cellStyle name="Comma 2 2 3 7" xfId="508"/>
    <cellStyle name="Comma 2 2 3 8" xfId="509"/>
    <cellStyle name="Comma 2 2 3 9" xfId="510"/>
    <cellStyle name="Comma 2 2 30" xfId="511"/>
    <cellStyle name="Comma 2 2 31" xfId="512"/>
    <cellStyle name="Comma 2 2 32" xfId="513"/>
    <cellStyle name="Comma 2 2 33" xfId="514"/>
    <cellStyle name="Comma 2 2 34" xfId="515"/>
    <cellStyle name="Comma 2 2 35" xfId="516"/>
    <cellStyle name="Comma 2 2 36" xfId="517"/>
    <cellStyle name="Comma 2 2 37" xfId="518"/>
    <cellStyle name="Comma 2 2 38" xfId="519"/>
    <cellStyle name="Comma 2 2 39" xfId="520"/>
    <cellStyle name="Comma 2 2 4" xfId="521"/>
    <cellStyle name="Comma 2 2 4 2" xfId="522"/>
    <cellStyle name="Comma 2 2 4 3" xfId="523"/>
    <cellStyle name="Comma 2 2 4 4" xfId="524"/>
    <cellStyle name="Comma 2 2 40" xfId="525"/>
    <cellStyle name="Comma 2 2 41" xfId="526"/>
    <cellStyle name="Comma 2 2 42" xfId="527"/>
    <cellStyle name="Comma 2 2 43" xfId="528"/>
    <cellStyle name="Comma 2 2 44" xfId="529"/>
    <cellStyle name="Comma 2 2 45" xfId="530"/>
    <cellStyle name="Comma 2 2 46" xfId="531"/>
    <cellStyle name="Comma 2 2 47" xfId="532"/>
    <cellStyle name="Comma 2 2 48" xfId="533"/>
    <cellStyle name="Comma 2 2 49" xfId="534"/>
    <cellStyle name="Comma 2 2 5" xfId="535"/>
    <cellStyle name="Comma 2 2 50" xfId="536"/>
    <cellStyle name="Comma 2 2 51" xfId="537"/>
    <cellStyle name="Comma 2 2 52" xfId="538"/>
    <cellStyle name="Comma 2 2 53" xfId="539"/>
    <cellStyle name="Comma 2 2 54" xfId="540"/>
    <cellStyle name="Comma 2 2 55" xfId="541"/>
    <cellStyle name="Comma 2 2 56" xfId="542"/>
    <cellStyle name="Comma 2 2 57" xfId="543"/>
    <cellStyle name="Comma 2 2 58" xfId="544"/>
    <cellStyle name="Comma 2 2 59" xfId="545"/>
    <cellStyle name="Comma 2 2 6" xfId="546"/>
    <cellStyle name="Comma 2 2 60" xfId="547"/>
    <cellStyle name="Comma 2 2 61" xfId="548"/>
    <cellStyle name="Comma 2 2 62" xfId="549"/>
    <cellStyle name="Comma 2 2 63" xfId="550"/>
    <cellStyle name="Comma 2 2 64" xfId="551"/>
    <cellStyle name="Comma 2 2 65" xfId="552"/>
    <cellStyle name="Comma 2 2 66" xfId="553"/>
    <cellStyle name="Comma 2 2 67" xfId="554"/>
    <cellStyle name="Comma 2 2 68" xfId="555"/>
    <cellStyle name="Comma 2 2 69" xfId="556"/>
    <cellStyle name="Comma 2 2 7" xfId="557"/>
    <cellStyle name="Comma 2 2 70" xfId="558"/>
    <cellStyle name="Comma 2 2 71" xfId="559"/>
    <cellStyle name="Comma 2 2 72" xfId="560"/>
    <cellStyle name="Comma 2 2 73" xfId="561"/>
    <cellStyle name="Comma 2 2 74" xfId="562"/>
    <cellStyle name="Comma 2 2 75" xfId="563"/>
    <cellStyle name="Comma 2 2 76" xfId="564"/>
    <cellStyle name="Comma 2 2 77" xfId="565"/>
    <cellStyle name="Comma 2 2 78" xfId="566"/>
    <cellStyle name="Comma 2 2 79" xfId="567"/>
    <cellStyle name="Comma 2 2 8" xfId="568"/>
    <cellStyle name="Comma 2 2 80" xfId="569"/>
    <cellStyle name="Comma 2 2 81" xfId="570"/>
    <cellStyle name="Comma 2 2 82" xfId="571"/>
    <cellStyle name="Comma 2 2 83" xfId="572"/>
    <cellStyle name="Comma 2 2 84" xfId="573"/>
    <cellStyle name="Comma 2 2 85" xfId="574"/>
    <cellStyle name="Comma 2 2 86" xfId="575"/>
    <cellStyle name="Comma 2 2 87" xfId="576"/>
    <cellStyle name="Comma 2 2 88" xfId="577"/>
    <cellStyle name="Comma 2 2 89" xfId="578"/>
    <cellStyle name="Comma 2 2 9" xfId="579"/>
    <cellStyle name="Comma 2 2 90" xfId="580"/>
    <cellStyle name="Comma 2 2 91" xfId="581"/>
    <cellStyle name="Comma 2 2 92" xfId="582"/>
    <cellStyle name="Comma 2 2 93" xfId="583"/>
    <cellStyle name="Comma 2 2 94" xfId="584"/>
    <cellStyle name="Comma 2 2 95" xfId="585"/>
    <cellStyle name="Comma 2 2 96" xfId="586"/>
    <cellStyle name="Comma 2 2 97" xfId="587"/>
    <cellStyle name="Comma 2 2 98" xfId="588"/>
    <cellStyle name="Comma 2 2 99" xfId="589"/>
    <cellStyle name="Comma 2 20" xfId="590"/>
    <cellStyle name="Comma 2 21" xfId="591"/>
    <cellStyle name="Comma 2 22" xfId="592"/>
    <cellStyle name="Comma 2 23" xfId="593"/>
    <cellStyle name="Comma 2 24" xfId="594"/>
    <cellStyle name="Comma 2 25" xfId="595"/>
    <cellStyle name="Comma 2 26" xfId="596"/>
    <cellStyle name="Comma 2 27" xfId="597"/>
    <cellStyle name="Comma 2 28" xfId="598"/>
    <cellStyle name="Comma 2 29" xfId="599"/>
    <cellStyle name="Comma 2 3" xfId="600"/>
    <cellStyle name="Comma 2 3 10" xfId="601"/>
    <cellStyle name="Comma 2 3 11" xfId="602"/>
    <cellStyle name="Comma 2 3 12" xfId="603"/>
    <cellStyle name="Comma 2 3 13" xfId="604"/>
    <cellStyle name="Comma 2 3 2" xfId="605"/>
    <cellStyle name="Comma 2 3 3" xfId="606"/>
    <cellStyle name="Comma 2 3 4" xfId="607"/>
    <cellStyle name="Comma 2 3 5" xfId="608"/>
    <cellStyle name="Comma 2 3 6" xfId="609"/>
    <cellStyle name="Comma 2 3 7" xfId="610"/>
    <cellStyle name="Comma 2 3 8" xfId="611"/>
    <cellStyle name="Comma 2 3 9" xfId="612"/>
    <cellStyle name="Comma 2 30" xfId="613"/>
    <cellStyle name="Comma 2 31" xfId="614"/>
    <cellStyle name="Comma 2 32" xfId="615"/>
    <cellStyle name="Comma 2 33" xfId="616"/>
    <cellStyle name="Comma 2 34" xfId="617"/>
    <cellStyle name="Comma 2 35" xfId="618"/>
    <cellStyle name="Comma 2 36" xfId="619"/>
    <cellStyle name="Comma 2 37" xfId="620"/>
    <cellStyle name="Comma 2 38" xfId="621"/>
    <cellStyle name="Comma 2 39" xfId="622"/>
    <cellStyle name="Comma 2 4" xfId="623"/>
    <cellStyle name="Comma 2 40" xfId="624"/>
    <cellStyle name="Comma 2 41" xfId="625"/>
    <cellStyle name="Comma 2 42" xfId="626"/>
    <cellStyle name="Comma 2 43" xfId="627"/>
    <cellStyle name="Comma 2 44" xfId="628"/>
    <cellStyle name="Comma 2 45" xfId="629"/>
    <cellStyle name="Comma 2 46" xfId="630"/>
    <cellStyle name="Comma 2 47" xfId="631"/>
    <cellStyle name="Comma 2 48" xfId="632"/>
    <cellStyle name="Comma 2 49" xfId="633"/>
    <cellStyle name="Comma 2 5" xfId="634"/>
    <cellStyle name="Comma 2 5 10" xfId="635"/>
    <cellStyle name="Comma 2 5 11" xfId="636"/>
    <cellStyle name="Comma 2 5 12" xfId="637"/>
    <cellStyle name="Comma 2 5 13" xfId="638"/>
    <cellStyle name="Comma 2 5 14" xfId="639"/>
    <cellStyle name="Comma 2 5 15" xfId="640"/>
    <cellStyle name="Comma 2 5 16" xfId="641"/>
    <cellStyle name="Comma 2 5 17" xfId="642"/>
    <cellStyle name="Comma 2 5 18" xfId="643"/>
    <cellStyle name="Comma 2 5 19" xfId="644"/>
    <cellStyle name="Comma 2 5 2" xfId="645"/>
    <cellStyle name="Comma 2 5 20" xfId="646"/>
    <cellStyle name="Comma 2 5 21" xfId="647"/>
    <cellStyle name="Comma 2 5 3" xfId="648"/>
    <cellStyle name="Comma 2 5 4" xfId="649"/>
    <cellStyle name="Comma 2 5 5" xfId="650"/>
    <cellStyle name="Comma 2 5 6" xfId="651"/>
    <cellStyle name="Comma 2 5 7" xfId="652"/>
    <cellStyle name="Comma 2 5 8" xfId="653"/>
    <cellStyle name="Comma 2 5 9" xfId="654"/>
    <cellStyle name="Comma 2 50" xfId="655"/>
    <cellStyle name="Comma 2 51" xfId="656"/>
    <cellStyle name="Comma 2 52" xfId="657"/>
    <cellStyle name="Comma 2 53" xfId="658"/>
    <cellStyle name="Comma 2 54" xfId="659"/>
    <cellStyle name="Comma 2 55" xfId="660"/>
    <cellStyle name="Comma 2 56" xfId="661"/>
    <cellStyle name="Comma 2 57" xfId="662"/>
    <cellStyle name="Comma 2 58" xfId="663"/>
    <cellStyle name="Comma 2 59" xfId="664"/>
    <cellStyle name="Comma 2 6" xfId="665"/>
    <cellStyle name="Comma 2 6 10" xfId="666"/>
    <cellStyle name="Comma 2 6 11" xfId="667"/>
    <cellStyle name="Comma 2 6 12" xfId="668"/>
    <cellStyle name="Comma 2 6 13" xfId="669"/>
    <cellStyle name="Comma 2 6 14" xfId="670"/>
    <cellStyle name="Comma 2 6 15" xfId="671"/>
    <cellStyle name="Comma 2 6 16" xfId="672"/>
    <cellStyle name="Comma 2 6 17" xfId="673"/>
    <cellStyle name="Comma 2 6 18" xfId="674"/>
    <cellStyle name="Comma 2 6 19" xfId="675"/>
    <cellStyle name="Comma 2 6 2" xfId="676"/>
    <cellStyle name="Comma 2 6 3" xfId="677"/>
    <cellStyle name="Comma 2 6 4" xfId="678"/>
    <cellStyle name="Comma 2 6 5" xfId="679"/>
    <cellStyle name="Comma 2 6 6" xfId="680"/>
    <cellStyle name="Comma 2 6 7" xfId="681"/>
    <cellStyle name="Comma 2 6 8" xfId="682"/>
    <cellStyle name="Comma 2 6 9" xfId="683"/>
    <cellStyle name="Comma 2 60" xfId="684"/>
    <cellStyle name="Comma 2 61" xfId="685"/>
    <cellStyle name="Comma 2 62" xfId="686"/>
    <cellStyle name="Comma 2 63" xfId="687"/>
    <cellStyle name="Comma 2 64" xfId="688"/>
    <cellStyle name="Comma 2 65" xfId="689"/>
    <cellStyle name="Comma 2 66" xfId="690"/>
    <cellStyle name="Comma 2 67" xfId="691"/>
    <cellStyle name="Comma 2 68" xfId="692"/>
    <cellStyle name="Comma 2 69" xfId="693"/>
    <cellStyle name="Comma 2 7" xfId="694"/>
    <cellStyle name="Comma 2 70" xfId="695"/>
    <cellStyle name="Comma 2 71" xfId="696"/>
    <cellStyle name="Comma 2 72" xfId="697"/>
    <cellStyle name="Comma 2 73" xfId="698"/>
    <cellStyle name="Comma 2 74" xfId="699"/>
    <cellStyle name="Comma 2 75" xfId="700"/>
    <cellStyle name="Comma 2 76" xfId="701"/>
    <cellStyle name="Comma 2 77" xfId="702"/>
    <cellStyle name="Comma 2 78" xfId="703"/>
    <cellStyle name="Comma 2 79" xfId="704"/>
    <cellStyle name="Comma 2 8" xfId="705"/>
    <cellStyle name="Comma 2 80" xfId="706"/>
    <cellStyle name="Comma 2 81" xfId="707"/>
    <cellStyle name="Comma 2 82" xfId="708"/>
    <cellStyle name="Comma 2 83" xfId="709"/>
    <cellStyle name="Comma 2 84" xfId="710"/>
    <cellStyle name="Comma 2 85" xfId="711"/>
    <cellStyle name="Comma 2 86" xfId="712"/>
    <cellStyle name="Comma 2 87" xfId="713"/>
    <cellStyle name="Comma 2 88" xfId="714"/>
    <cellStyle name="Comma 2 89" xfId="715"/>
    <cellStyle name="Comma 2 9" xfId="716"/>
    <cellStyle name="Comma 2 90" xfId="717"/>
    <cellStyle name="Comma 2 91" xfId="718"/>
    <cellStyle name="Comma 2 92" xfId="719"/>
    <cellStyle name="Comma 2 93" xfId="720"/>
    <cellStyle name="Comma 2 94" xfId="721"/>
    <cellStyle name="Comma 2 95" xfId="722"/>
    <cellStyle name="Comma 2 96" xfId="723"/>
    <cellStyle name="Comma 2 97" xfId="724"/>
    <cellStyle name="Comma 2 98" xfId="725"/>
    <cellStyle name="Comma 2 99" xfId="726"/>
    <cellStyle name="Comma 2_C. Owyang" xfId="727"/>
    <cellStyle name="Comma 20" xfId="728"/>
    <cellStyle name="Comma 21" xfId="729"/>
    <cellStyle name="Comma 21 2" xfId="730"/>
    <cellStyle name="Comma 22" xfId="731"/>
    <cellStyle name="Comma 22 2" xfId="732"/>
    <cellStyle name="Comma 22 2 2" xfId="733"/>
    <cellStyle name="Comma 23" xfId="734"/>
    <cellStyle name="Comma 24" xfId="735"/>
    <cellStyle name="Comma 24 2" xfId="736"/>
    <cellStyle name="Comma 24 3 2" xfId="737"/>
    <cellStyle name="Comma 248" xfId="738"/>
    <cellStyle name="Comma 249" xfId="739"/>
    <cellStyle name="Comma 25" xfId="740"/>
    <cellStyle name="Comma 253" xfId="741"/>
    <cellStyle name="Comma 26" xfId="742"/>
    <cellStyle name="Comma 263" xfId="743"/>
    <cellStyle name="Comma 27" xfId="744"/>
    <cellStyle name="Comma 27 2" xfId="745"/>
    <cellStyle name="Comma 27 3" xfId="746"/>
    <cellStyle name="Comma 28" xfId="747"/>
    <cellStyle name="Comma 29" xfId="748"/>
    <cellStyle name="Comma 3" xfId="3"/>
    <cellStyle name="Comma 3 10" xfId="750"/>
    <cellStyle name="Comma 3 11" xfId="751"/>
    <cellStyle name="Comma 3 12" xfId="752"/>
    <cellStyle name="Comma 3 13" xfId="753"/>
    <cellStyle name="Comma 3 14" xfId="754"/>
    <cellStyle name="Comma 3 15" xfId="755"/>
    <cellStyle name="Comma 3 16" xfId="756"/>
    <cellStyle name="Comma 3 17" xfId="757"/>
    <cellStyle name="Comma 3 18" xfId="758"/>
    <cellStyle name="Comma 3 19" xfId="759"/>
    <cellStyle name="Comma 3 2" xfId="760"/>
    <cellStyle name="Comma 3 2 10" xfId="761"/>
    <cellStyle name="Comma 3 2 11" xfId="762"/>
    <cellStyle name="Comma 3 2 12" xfId="763"/>
    <cellStyle name="Comma 3 2 13" xfId="764"/>
    <cellStyle name="Comma 3 2 2" xfId="765"/>
    <cellStyle name="Comma 3 2 3" xfId="766"/>
    <cellStyle name="Comma 3 2 4" xfId="767"/>
    <cellStyle name="Comma 3 2 5" xfId="768"/>
    <cellStyle name="Comma 3 2 6" xfId="769"/>
    <cellStyle name="Comma 3 2 7" xfId="770"/>
    <cellStyle name="Comma 3 2 8" xfId="771"/>
    <cellStyle name="Comma 3 2 9" xfId="772"/>
    <cellStyle name="Comma 3 20" xfId="773"/>
    <cellStyle name="Comma 3 21" xfId="774"/>
    <cellStyle name="Comma 3 22" xfId="775"/>
    <cellStyle name="Comma 3 23" xfId="776"/>
    <cellStyle name="Comma 3 24" xfId="777"/>
    <cellStyle name="Comma 3 25" xfId="778"/>
    <cellStyle name="Comma 3 26" xfId="779"/>
    <cellStyle name="Comma 3 27" xfId="780"/>
    <cellStyle name="Comma 3 28" xfId="781"/>
    <cellStyle name="Comma 3 29" xfId="782"/>
    <cellStyle name="Comma 3 3" xfId="783"/>
    <cellStyle name="Comma 3 30" xfId="784"/>
    <cellStyle name="Comma 3 31" xfId="785"/>
    <cellStyle name="Comma 3 32" xfId="786"/>
    <cellStyle name="Comma 3 33" xfId="787"/>
    <cellStyle name="Comma 3 34" xfId="788"/>
    <cellStyle name="Comma 3 35" xfId="789"/>
    <cellStyle name="Comma 3 36" xfId="790"/>
    <cellStyle name="Comma 3 37" xfId="791"/>
    <cellStyle name="Comma 3 38" xfId="792"/>
    <cellStyle name="Comma 3 39" xfId="793"/>
    <cellStyle name="Comma 3 4" xfId="794"/>
    <cellStyle name="Comma 3 40" xfId="795"/>
    <cellStyle name="Comma 3 41" xfId="796"/>
    <cellStyle name="Comma 3 42" xfId="797"/>
    <cellStyle name="Comma 3 43" xfId="798"/>
    <cellStyle name="Comma 3 44" xfId="799"/>
    <cellStyle name="Comma 3 45" xfId="800"/>
    <cellStyle name="Comma 3 46" xfId="801"/>
    <cellStyle name="Comma 3 47" xfId="802"/>
    <cellStyle name="Comma 3 48" xfId="803"/>
    <cellStyle name="Comma 3 49" xfId="804"/>
    <cellStyle name="Comma 3 5" xfId="805"/>
    <cellStyle name="Comma 3 50" xfId="806"/>
    <cellStyle name="Comma 3 51" xfId="807"/>
    <cellStyle name="Comma 3 52" xfId="808"/>
    <cellStyle name="Comma 3 53" xfId="809"/>
    <cellStyle name="Comma 3 54" xfId="810"/>
    <cellStyle name="Comma 3 55" xfId="811"/>
    <cellStyle name="Comma 3 56" xfId="812"/>
    <cellStyle name="Comma 3 57" xfId="813"/>
    <cellStyle name="Comma 3 58" xfId="814"/>
    <cellStyle name="Comma 3 59" xfId="815"/>
    <cellStyle name="Comma 3 6" xfId="816"/>
    <cellStyle name="Comma 3 60" xfId="817"/>
    <cellStyle name="Comma 3 61" xfId="818"/>
    <cellStyle name="Comma 3 62" xfId="819"/>
    <cellStyle name="Comma 3 63" xfId="820"/>
    <cellStyle name="Comma 3 64" xfId="821"/>
    <cellStyle name="Comma 3 65" xfId="822"/>
    <cellStyle name="Comma 3 66" xfId="823"/>
    <cellStyle name="Comma 3 67" xfId="824"/>
    <cellStyle name="Comma 3 68" xfId="825"/>
    <cellStyle name="Comma 3 69" xfId="826"/>
    <cellStyle name="Comma 3 7" xfId="827"/>
    <cellStyle name="Comma 3 70" xfId="828"/>
    <cellStyle name="Comma 3 71" xfId="829"/>
    <cellStyle name="Comma 3 72" xfId="830"/>
    <cellStyle name="Comma 3 73" xfId="831"/>
    <cellStyle name="Comma 3 74" xfId="832"/>
    <cellStyle name="Comma 3 75" xfId="833"/>
    <cellStyle name="Comma 3 76" xfId="834"/>
    <cellStyle name="Comma 3 77" xfId="835"/>
    <cellStyle name="Comma 3 78" xfId="836"/>
    <cellStyle name="Comma 3 79" xfId="837"/>
    <cellStyle name="Comma 3 8" xfId="838"/>
    <cellStyle name="Comma 3 80" xfId="839"/>
    <cellStyle name="Comma 3 81" xfId="840"/>
    <cellStyle name="Comma 3 82" xfId="841"/>
    <cellStyle name="Comma 3 83" xfId="842"/>
    <cellStyle name="Comma 3 84" xfId="843"/>
    <cellStyle name="Comma 3 85" xfId="844"/>
    <cellStyle name="Comma 3 86" xfId="845"/>
    <cellStyle name="Comma 3 87" xfId="846"/>
    <cellStyle name="Comma 3 88" xfId="847"/>
    <cellStyle name="Comma 3 89" xfId="749"/>
    <cellStyle name="Comma 3 9" xfId="848"/>
    <cellStyle name="Comma 30" xfId="849"/>
    <cellStyle name="Comma 31" xfId="850"/>
    <cellStyle name="Comma 32" xfId="13"/>
    <cellStyle name="Comma 33" xfId="851"/>
    <cellStyle name="Comma 34" xfId="2052"/>
    <cellStyle name="Comma 35" xfId="2053"/>
    <cellStyle name="Comma 36" xfId="2058"/>
    <cellStyle name="Comma 37" xfId="2062"/>
    <cellStyle name="Comma 38" xfId="2066"/>
    <cellStyle name="Comma 4" xfId="852"/>
    <cellStyle name="Comma 4 10" xfId="853"/>
    <cellStyle name="Comma 4 11" xfId="854"/>
    <cellStyle name="Comma 4 12" xfId="855"/>
    <cellStyle name="Comma 4 13" xfId="856"/>
    <cellStyle name="Comma 4 14" xfId="857"/>
    <cellStyle name="Comma 4 2" xfId="858"/>
    <cellStyle name="Comma 4 3" xfId="859"/>
    <cellStyle name="Comma 4 4" xfId="860"/>
    <cellStyle name="Comma 4 5" xfId="861"/>
    <cellStyle name="Comma 4 6" xfId="862"/>
    <cellStyle name="Comma 4 7" xfId="863"/>
    <cellStyle name="Comma 4 8" xfId="864"/>
    <cellStyle name="Comma 4 9" xfId="865"/>
    <cellStyle name="Comma 5" xfId="866"/>
    <cellStyle name="Comma 5 10" xfId="867"/>
    <cellStyle name="Comma 5 11" xfId="868"/>
    <cellStyle name="Comma 5 12" xfId="869"/>
    <cellStyle name="Comma 5 13" xfId="870"/>
    <cellStyle name="Comma 5 14" xfId="871"/>
    <cellStyle name="Comma 5 15" xfId="872"/>
    <cellStyle name="Comma 5 2" xfId="873"/>
    <cellStyle name="Comma 5 2 10" xfId="874"/>
    <cellStyle name="Comma 5 2 11" xfId="875"/>
    <cellStyle name="Comma 5 2 12" xfId="876"/>
    <cellStyle name="Comma 5 2 13" xfId="877"/>
    <cellStyle name="Comma 5 2 14" xfId="878"/>
    <cellStyle name="Comma 5 2 15" xfId="879"/>
    <cellStyle name="Comma 5 2 16" xfId="880"/>
    <cellStyle name="Comma 5 2 17" xfId="881"/>
    <cellStyle name="Comma 5 2 18" xfId="882"/>
    <cellStyle name="Comma 5 2 19" xfId="883"/>
    <cellStyle name="Comma 5 2 2" xfId="884"/>
    <cellStyle name="Comma 5 2 20" xfId="885"/>
    <cellStyle name="Comma 5 2 3" xfId="886"/>
    <cellStyle name="Comma 5 2 4" xfId="887"/>
    <cellStyle name="Comma 5 2 5" xfId="888"/>
    <cellStyle name="Comma 5 2 6" xfId="889"/>
    <cellStyle name="Comma 5 2 7" xfId="890"/>
    <cellStyle name="Comma 5 2 8" xfId="891"/>
    <cellStyle name="Comma 5 2 9" xfId="892"/>
    <cellStyle name="Comma 5 3" xfId="893"/>
    <cellStyle name="Comma 5 4" xfId="894"/>
    <cellStyle name="Comma 5 5" xfId="895"/>
    <cellStyle name="Comma 5 6" xfId="896"/>
    <cellStyle name="Comma 5 7" xfId="897"/>
    <cellStyle name="Comma 5 8" xfId="898"/>
    <cellStyle name="Comma 5 9" xfId="899"/>
    <cellStyle name="Comma 6" xfId="900"/>
    <cellStyle name="Comma 6 10" xfId="901"/>
    <cellStyle name="Comma 6 11" xfId="902"/>
    <cellStyle name="Comma 6 12" xfId="903"/>
    <cellStyle name="Comma 6 13" xfId="904"/>
    <cellStyle name="Comma 6 14" xfId="905"/>
    <cellStyle name="Comma 6 2" xfId="906"/>
    <cellStyle name="Comma 6 3" xfId="907"/>
    <cellStyle name="Comma 6 4" xfId="908"/>
    <cellStyle name="Comma 6 5" xfId="909"/>
    <cellStyle name="Comma 6 6" xfId="910"/>
    <cellStyle name="Comma 6 7" xfId="911"/>
    <cellStyle name="Comma 6 8" xfId="912"/>
    <cellStyle name="Comma 6 9" xfId="913"/>
    <cellStyle name="Comma 61" xfId="914"/>
    <cellStyle name="Comma 7" xfId="915"/>
    <cellStyle name="Comma 7 10" xfId="916"/>
    <cellStyle name="Comma 7 11" xfId="917"/>
    <cellStyle name="Comma 7 12" xfId="918"/>
    <cellStyle name="Comma 7 13" xfId="919"/>
    <cellStyle name="Comma 7 2" xfId="920"/>
    <cellStyle name="Comma 7 3" xfId="921"/>
    <cellStyle name="Comma 7 4" xfId="922"/>
    <cellStyle name="Comma 7 5" xfId="923"/>
    <cellStyle name="Comma 7 6" xfId="924"/>
    <cellStyle name="Comma 7 7" xfId="925"/>
    <cellStyle name="Comma 7 8" xfId="926"/>
    <cellStyle name="Comma 7 9" xfId="927"/>
    <cellStyle name="Comma 8" xfId="928"/>
    <cellStyle name="Comma 8 10" xfId="929"/>
    <cellStyle name="Comma 8 11" xfId="930"/>
    <cellStyle name="Comma 8 12" xfId="931"/>
    <cellStyle name="Comma 8 13" xfId="932"/>
    <cellStyle name="Comma 8 14" xfId="933"/>
    <cellStyle name="Comma 8 15" xfId="934"/>
    <cellStyle name="Comma 8 16" xfId="935"/>
    <cellStyle name="Comma 8 2" xfId="936"/>
    <cellStyle name="Comma 8 3" xfId="937"/>
    <cellStyle name="Comma 8 4" xfId="938"/>
    <cellStyle name="Comma 8 5" xfId="939"/>
    <cellStyle name="Comma 8 6" xfId="940"/>
    <cellStyle name="Comma 8 7" xfId="941"/>
    <cellStyle name="Comma 8 8" xfId="942"/>
    <cellStyle name="Comma 8 9" xfId="943"/>
    <cellStyle name="Comma 9" xfId="944"/>
    <cellStyle name="Comma 9 10" xfId="945"/>
    <cellStyle name="Comma 9 11" xfId="946"/>
    <cellStyle name="Comma 9 12" xfId="947"/>
    <cellStyle name="Comma 9 13" xfId="948"/>
    <cellStyle name="Comma 9 14" xfId="949"/>
    <cellStyle name="Comma 9 15" xfId="950"/>
    <cellStyle name="Comma 9 16" xfId="951"/>
    <cellStyle name="Comma 9 17" xfId="952"/>
    <cellStyle name="Comma 9 18" xfId="953"/>
    <cellStyle name="Comma 9 19" xfId="954"/>
    <cellStyle name="Comma 9 2" xfId="955"/>
    <cellStyle name="Comma 9 3" xfId="956"/>
    <cellStyle name="Comma 9 4" xfId="957"/>
    <cellStyle name="Comma 9 5" xfId="958"/>
    <cellStyle name="Comma 9 6" xfId="959"/>
    <cellStyle name="Comma 9 7" xfId="960"/>
    <cellStyle name="Comma 9 8" xfId="961"/>
    <cellStyle name="Comma 9 9" xfId="962"/>
    <cellStyle name="Comma w/o decimals" xfId="963"/>
    <cellStyle name="Comma0" xfId="964"/>
    <cellStyle name="Comma0 - Style4" xfId="965"/>
    <cellStyle name="Comma0_00401" xfId="966"/>
    <cellStyle name="Comment" xfId="967"/>
    <cellStyle name="Currency" xfId="2054" builtinId="4"/>
    <cellStyle name="Currency [0] 2" xfId="968"/>
    <cellStyle name="Currency [1]" xfId="969"/>
    <cellStyle name="Currency [2]" xfId="970"/>
    <cellStyle name="Currency [3 space]" xfId="971"/>
    <cellStyle name="Currency [3]" xfId="972"/>
    <cellStyle name="Currency [3] 2" xfId="973"/>
    <cellStyle name="Currency [3] 3" xfId="974"/>
    <cellStyle name="Currency [4]" xfId="975"/>
    <cellStyle name="Currency [4] 2" xfId="976"/>
    <cellStyle name="Currency [4] 2 2" xfId="977"/>
    <cellStyle name="Currency [4] 3" xfId="978"/>
    <cellStyle name="Currency 10" xfId="979"/>
    <cellStyle name="Currency 100" xfId="980"/>
    <cellStyle name="Currency 11" xfId="981"/>
    <cellStyle name="Currency 11 2 2" xfId="982"/>
    <cellStyle name="Currency 12" xfId="983"/>
    <cellStyle name="Currency 13" xfId="984"/>
    <cellStyle name="Currency 14" xfId="985"/>
    <cellStyle name="Currency 15" xfId="986"/>
    <cellStyle name="Currency 16" xfId="987"/>
    <cellStyle name="Currency 17" xfId="2060"/>
    <cellStyle name="Currency 18" xfId="2064"/>
    <cellStyle name="Currency 19" xfId="2068"/>
    <cellStyle name="Currency 2" xfId="5"/>
    <cellStyle name="Currency 2 2" xfId="989"/>
    <cellStyle name="Currency 2 3" xfId="990"/>
    <cellStyle name="Currency 2 4" xfId="991"/>
    <cellStyle name="Currency 2 5" xfId="992"/>
    <cellStyle name="Currency 3" xfId="993"/>
    <cellStyle name="Currency 4" xfId="994"/>
    <cellStyle name="Currency 4 2" xfId="995"/>
    <cellStyle name="Currency 5" xfId="996"/>
    <cellStyle name="Currency 6" xfId="997"/>
    <cellStyle name="Currency 7" xfId="998"/>
    <cellStyle name="Currency 8" xfId="999"/>
    <cellStyle name="Currency 9" xfId="1000"/>
    <cellStyle name="Currency0" xfId="1001"/>
    <cellStyle name="Data" xfId="1002"/>
    <cellStyle name="Date" xfId="1003"/>
    <cellStyle name="Date 10" xfId="1004"/>
    <cellStyle name="Date 11" xfId="1005"/>
    <cellStyle name="Date 12" xfId="1006"/>
    <cellStyle name="Date 13" xfId="1007"/>
    <cellStyle name="Date 2" xfId="1008"/>
    <cellStyle name="Date 3" xfId="1009"/>
    <cellStyle name="Date 4" xfId="1010"/>
    <cellStyle name="Date 5" xfId="1011"/>
    <cellStyle name="Date 6" xfId="1012"/>
    <cellStyle name="Date 7" xfId="1013"/>
    <cellStyle name="Date 8" xfId="1014"/>
    <cellStyle name="Date 9" xfId="1015"/>
    <cellStyle name="Date_00401" xfId="1016"/>
    <cellStyle name="Decimal 4" xfId="1017"/>
    <cellStyle name="DOWNFOOT" xfId="1018"/>
    <cellStyle name="dth/day" xfId="1019"/>
    <cellStyle name="dth/day 2" xfId="1020"/>
    <cellStyle name="dth/day 3" xfId="1021"/>
    <cellStyle name="ERRORS" xfId="1022"/>
    <cellStyle name="Euro" xfId="1023"/>
    <cellStyle name="Euro 2" xfId="1024"/>
    <cellStyle name="Euro 3" xfId="1025"/>
    <cellStyle name="Explanatory Text 10" xfId="1026"/>
    <cellStyle name="Explanatory Text 2" xfId="1027"/>
    <cellStyle name="Explanatory Text 3" xfId="1028"/>
    <cellStyle name="Explanatory Text 4" xfId="1029"/>
    <cellStyle name="Explanatory Text 5" xfId="1030"/>
    <cellStyle name="Explanatory Text 6" xfId="1031"/>
    <cellStyle name="Explanatory Text 7" xfId="1032"/>
    <cellStyle name="Explanatory Text 8" xfId="1033"/>
    <cellStyle name="Explanatory Text 9" xfId="1034"/>
    <cellStyle name="ExtRef_Date" xfId="1035"/>
    <cellStyle name="Fixed" xfId="1036"/>
    <cellStyle name="Good 10" xfId="1037"/>
    <cellStyle name="Good 2" xfId="1038"/>
    <cellStyle name="Good 3" xfId="1039"/>
    <cellStyle name="Good 4" xfId="1040"/>
    <cellStyle name="Good 5" xfId="1041"/>
    <cellStyle name="Good 6" xfId="1042"/>
    <cellStyle name="Good 7" xfId="1043"/>
    <cellStyle name="Good 8" xfId="1044"/>
    <cellStyle name="Good 9" xfId="1045"/>
    <cellStyle name="Grey" xfId="1046"/>
    <cellStyle name="Header1" xfId="1047"/>
    <cellStyle name="Header2" xfId="1048"/>
    <cellStyle name="Heading 1 10" xfId="1049"/>
    <cellStyle name="Heading 1 2" xfId="1050"/>
    <cellStyle name="Heading 1 3" xfId="1051"/>
    <cellStyle name="Heading 1 4" xfId="1052"/>
    <cellStyle name="Heading 1 5" xfId="1053"/>
    <cellStyle name="Heading 1 6" xfId="1054"/>
    <cellStyle name="Heading 1 7" xfId="1055"/>
    <cellStyle name="Heading 1 8" xfId="1056"/>
    <cellStyle name="Heading 1 9" xfId="1057"/>
    <cellStyle name="Heading 2 10" xfId="1058"/>
    <cellStyle name="Heading 2 2" xfId="1059"/>
    <cellStyle name="Heading 2 3" xfId="1060"/>
    <cellStyle name="Heading 2 4" xfId="1061"/>
    <cellStyle name="Heading 2 5" xfId="1062"/>
    <cellStyle name="Heading 2 6" xfId="1063"/>
    <cellStyle name="Heading 2 7" xfId="1064"/>
    <cellStyle name="Heading 2 8" xfId="1065"/>
    <cellStyle name="Heading 2 9" xfId="1066"/>
    <cellStyle name="Heading 3 10" xfId="1067"/>
    <cellStyle name="Heading 3 2" xfId="1068"/>
    <cellStyle name="Heading 3 3" xfId="1069"/>
    <cellStyle name="Heading 3 4" xfId="1070"/>
    <cellStyle name="Heading 3 5" xfId="1071"/>
    <cellStyle name="Heading 3 6" xfId="1072"/>
    <cellStyle name="Heading 3 7" xfId="1073"/>
    <cellStyle name="Heading 3 8" xfId="1074"/>
    <cellStyle name="Heading 3 9" xfId="1075"/>
    <cellStyle name="Heading 4 10" xfId="1076"/>
    <cellStyle name="Heading 4 2" xfId="1077"/>
    <cellStyle name="Heading 4 3" xfId="1078"/>
    <cellStyle name="Heading 4 4" xfId="1079"/>
    <cellStyle name="Heading 4 5" xfId="1080"/>
    <cellStyle name="Heading 4 6" xfId="1081"/>
    <cellStyle name="Heading 4 7" xfId="1082"/>
    <cellStyle name="Heading 4 8" xfId="1083"/>
    <cellStyle name="Heading 4 9" xfId="1084"/>
    <cellStyle name="Hidden" xfId="1085"/>
    <cellStyle name="Input [yellow]" xfId="1086"/>
    <cellStyle name="Input 10" xfId="1087"/>
    <cellStyle name="Input 2" xfId="1088"/>
    <cellStyle name="Input 3" xfId="1089"/>
    <cellStyle name="Input 4" xfId="1090"/>
    <cellStyle name="Input 5" xfId="1091"/>
    <cellStyle name="Input 6" xfId="1092"/>
    <cellStyle name="Input 7" xfId="1093"/>
    <cellStyle name="Input 8" xfId="1094"/>
    <cellStyle name="Input 9" xfId="1095"/>
    <cellStyle name="Left:" xfId="1096"/>
    <cellStyle name="Left: 2" xfId="1097"/>
    <cellStyle name="Left: 3" xfId="1098"/>
    <cellStyle name="Lines" xfId="1099"/>
    <cellStyle name="Lines 2" xfId="1100"/>
    <cellStyle name="Lines_269" xfId="1101"/>
    <cellStyle name="Linked Cell 10" xfId="1102"/>
    <cellStyle name="Linked Cell 2" xfId="1103"/>
    <cellStyle name="Linked Cell 3" xfId="1104"/>
    <cellStyle name="Linked Cell 4" xfId="1105"/>
    <cellStyle name="Linked Cell 5" xfId="1106"/>
    <cellStyle name="Linked Cell 6" xfId="1107"/>
    <cellStyle name="Linked Cell 7" xfId="1108"/>
    <cellStyle name="Linked Cell 8" xfId="1109"/>
    <cellStyle name="Linked Cell 9" xfId="1110"/>
    <cellStyle name="M2" xfId="1111"/>
    <cellStyle name="M2 2" xfId="1112"/>
    <cellStyle name="M2 3" xfId="1113"/>
    <cellStyle name="M3" xfId="1114"/>
    <cellStyle name="M3 2" xfId="1115"/>
    <cellStyle name="M3 3" xfId="1116"/>
    <cellStyle name="MacroHeader" xfId="1117"/>
    <cellStyle name="Main Title" xfId="1118"/>
    <cellStyle name="MAN06" xfId="1119"/>
    <cellStyle name="Neutral 10" xfId="1120"/>
    <cellStyle name="Neutral 2" xfId="1121"/>
    <cellStyle name="Neutral 3" xfId="1122"/>
    <cellStyle name="Neutral 4" xfId="1123"/>
    <cellStyle name="Neutral 5" xfId="1124"/>
    <cellStyle name="Neutral 6" xfId="1125"/>
    <cellStyle name="Neutral 7" xfId="1126"/>
    <cellStyle name="Neutral 8" xfId="1127"/>
    <cellStyle name="Neutral 9" xfId="1128"/>
    <cellStyle name="Normal" xfId="0" builtinId="0"/>
    <cellStyle name="Normal - Style1" xfId="1129"/>
    <cellStyle name="Normal - Style1 11" xfId="1130"/>
    <cellStyle name="Normal - Style1 2" xfId="1131"/>
    <cellStyle name="Normal - Style1 3" xfId="1132"/>
    <cellStyle name="Normal - Style2" xfId="1133"/>
    <cellStyle name="Normal 10" xfId="1134"/>
    <cellStyle name="Normal 10 10 2" xfId="1135"/>
    <cellStyle name="Normal 10 10 2 2" xfId="1136"/>
    <cellStyle name="Normal 10 16" xfId="1137"/>
    <cellStyle name="Normal 10 2" xfId="1138"/>
    <cellStyle name="Normal 10 7" xfId="1139"/>
    <cellStyle name="Normal 10_Energy Trading TBBS 5-5" xfId="1140"/>
    <cellStyle name="Normal 100" xfId="1141"/>
    <cellStyle name="Normal 101" xfId="1142"/>
    <cellStyle name="Normal 102" xfId="1143"/>
    <cellStyle name="Normal 103" xfId="1144"/>
    <cellStyle name="Normal 104" xfId="1145"/>
    <cellStyle name="Normal 105" xfId="1146"/>
    <cellStyle name="Normal 106" xfId="1147"/>
    <cellStyle name="Normal 107" xfId="1148"/>
    <cellStyle name="Normal 108" xfId="1149"/>
    <cellStyle name="Normal 11" xfId="1150"/>
    <cellStyle name="Normal 11 2" xfId="1151"/>
    <cellStyle name="Normal 11 24 2" xfId="2056"/>
    <cellStyle name="Normal 11 3" xfId="1152"/>
    <cellStyle name="Normal 11 4" xfId="14"/>
    <cellStyle name="Normal 11_60 Keyspan Corp TBBS 6-9" xfId="1153"/>
    <cellStyle name="Normal 116" xfId="16"/>
    <cellStyle name="Normal 12" xfId="1154"/>
    <cellStyle name="Normal 12 2" xfId="1155"/>
    <cellStyle name="Normal 12_00431" xfId="1156"/>
    <cellStyle name="Normal 13" xfId="1157"/>
    <cellStyle name="Normal 13 2" xfId="1158"/>
    <cellStyle name="Normal 13 3" xfId="1159"/>
    <cellStyle name="Normal 13 4" xfId="1160"/>
    <cellStyle name="Normal 13 5" xfId="1161"/>
    <cellStyle name="Normal 14" xfId="1162"/>
    <cellStyle name="Normal 14 2" xfId="1163"/>
    <cellStyle name="Normal 14 3" xfId="1164"/>
    <cellStyle name="Normal 14 7" xfId="1165"/>
    <cellStyle name="Normal 14 7 2" xfId="1166"/>
    <cellStyle name="Normal 14 8" xfId="1167"/>
    <cellStyle name="Normal 14_60 Keyspan Corp TBBS 6-9" xfId="1168"/>
    <cellStyle name="Normal 142" xfId="1169"/>
    <cellStyle name="Normal 15" xfId="1170"/>
    <cellStyle name="Normal 16" xfId="1171"/>
    <cellStyle name="Normal 17" xfId="1172"/>
    <cellStyle name="Normal 17 2" xfId="1173"/>
    <cellStyle name="Normal 17 3" xfId="1174"/>
    <cellStyle name="Normal 18" xfId="1175"/>
    <cellStyle name="Normal 18 2" xfId="1176"/>
    <cellStyle name="Normal 18 6" xfId="1177"/>
    <cellStyle name="Normal 19" xfId="1178"/>
    <cellStyle name="Normal 198" xfId="1179"/>
    <cellStyle name="Normal 199" xfId="1180"/>
    <cellStyle name="Normal 199 2" xfId="1181"/>
    <cellStyle name="Normal 2" xfId="1"/>
    <cellStyle name="Normal 2 10" xfId="1183"/>
    <cellStyle name="Normal 2 11" xfId="1184"/>
    <cellStyle name="Normal 2 12" xfId="1182"/>
    <cellStyle name="Normal 2 13" xfId="2061"/>
    <cellStyle name="Normal 2 14" xfId="2069"/>
    <cellStyle name="Normal 2 19 4" xfId="1185"/>
    <cellStyle name="Normal 2 2" xfId="6"/>
    <cellStyle name="Normal 2 2 11" xfId="1187"/>
    <cellStyle name="Normal 2 2 11 2" xfId="1188"/>
    <cellStyle name="Normal 2 2 11_269" xfId="1189"/>
    <cellStyle name="Normal 2 2 2" xfId="1190"/>
    <cellStyle name="Normal 2 2 2 10" xfId="1191"/>
    <cellStyle name="Normal 2 2 2 10 2" xfId="1192"/>
    <cellStyle name="Normal 2 2 2 10 2 2" xfId="1193"/>
    <cellStyle name="Normal 2 2 2 10 2_269" xfId="1194"/>
    <cellStyle name="Normal 2 2 2 10 3" xfId="1195"/>
    <cellStyle name="Normal 2 2 2 10_0304 LI-ADI" xfId="1196"/>
    <cellStyle name="Normal 2 2 2 2" xfId="1197"/>
    <cellStyle name="Normal 2 2 2_269" xfId="1198"/>
    <cellStyle name="Normal 2 2 3" xfId="1199"/>
    <cellStyle name="Normal 2 2 4" xfId="1200"/>
    <cellStyle name="Normal 2 2 5" xfId="1201"/>
    <cellStyle name="Normal 2 2 6" xfId="1186"/>
    <cellStyle name="Normal 2 2_0304 LI-ADI" xfId="1202"/>
    <cellStyle name="Normal 2 3" xfId="10"/>
    <cellStyle name="Normal 2 3 10" xfId="1204"/>
    <cellStyle name="Normal 2 3 10 2 2 2" xfId="1205"/>
    <cellStyle name="Normal 2 3 11" xfId="1206"/>
    <cellStyle name="Normal 2 3 12" xfId="1207"/>
    <cellStyle name="Normal 2 3 13" xfId="1203"/>
    <cellStyle name="Normal 2 3 2" xfId="1208"/>
    <cellStyle name="Normal 2 3 3" xfId="1209"/>
    <cellStyle name="Normal 2 3 4" xfId="1210"/>
    <cellStyle name="Normal 2 3 5" xfId="1211"/>
    <cellStyle name="Normal 2 3 6" xfId="1212"/>
    <cellStyle name="Normal 2 3 7" xfId="1213"/>
    <cellStyle name="Normal 2 3 8" xfId="1214"/>
    <cellStyle name="Normal 2 3 9" xfId="1215"/>
    <cellStyle name="Normal 2 3_00401" xfId="1216"/>
    <cellStyle name="Normal 2 4" xfId="1217"/>
    <cellStyle name="Normal 2 5" xfId="1218"/>
    <cellStyle name="Normal 2 5 10" xfId="1219"/>
    <cellStyle name="Normal 2 5 11" xfId="1220"/>
    <cellStyle name="Normal 2 5 12" xfId="1221"/>
    <cellStyle name="Normal 2 5 13" xfId="1222"/>
    <cellStyle name="Normal 2 5 14" xfId="1223"/>
    <cellStyle name="Normal 2 5 15" xfId="1224"/>
    <cellStyle name="Normal 2 5 16" xfId="1225"/>
    <cellStyle name="Normal 2 5 17" xfId="1226"/>
    <cellStyle name="Normal 2 5 18" xfId="1227"/>
    <cellStyle name="Normal 2 5 19" xfId="1228"/>
    <cellStyle name="Normal 2 5 2" xfId="1229"/>
    <cellStyle name="Normal 2 5 20" xfId="1230"/>
    <cellStyle name="Normal 2 5 3" xfId="1231"/>
    <cellStyle name="Normal 2 5 4" xfId="1232"/>
    <cellStyle name="Normal 2 5 5" xfId="1233"/>
    <cellStyle name="Normal 2 5 6" xfId="1234"/>
    <cellStyle name="Normal 2 5 7" xfId="1235"/>
    <cellStyle name="Normal 2 5 8" xfId="1236"/>
    <cellStyle name="Normal 2 5 9" xfId="1237"/>
    <cellStyle name="Normal 2 6" xfId="1238"/>
    <cellStyle name="Normal 2 7" xfId="1239"/>
    <cellStyle name="Normal 2 7 6 2" xfId="1240"/>
    <cellStyle name="Normal 2 7 6 2 2" xfId="1241"/>
    <cellStyle name="Normal 2 8" xfId="1242"/>
    <cellStyle name="Normal 2 9" xfId="1243"/>
    <cellStyle name="Normal 2_00406" xfId="1244"/>
    <cellStyle name="Normal 20" xfId="1245"/>
    <cellStyle name="Normal 20 2" xfId="1246"/>
    <cellStyle name="Normal 202" xfId="1247"/>
    <cellStyle name="Normal 202 2" xfId="1248"/>
    <cellStyle name="Normal 203" xfId="1249"/>
    <cellStyle name="Normal 203 2" xfId="1250"/>
    <cellStyle name="Normal 204" xfId="1251"/>
    <cellStyle name="Normal 204 2" xfId="1252"/>
    <cellStyle name="Normal 21" xfId="1253"/>
    <cellStyle name="Normal 21 2" xfId="1254"/>
    <cellStyle name="Normal 211" xfId="1255"/>
    <cellStyle name="Normal 212" xfId="1256"/>
    <cellStyle name="Normal 213" xfId="1257"/>
    <cellStyle name="Normal 215" xfId="1258"/>
    <cellStyle name="Normal 216" xfId="1259"/>
    <cellStyle name="Normal 217" xfId="1260"/>
    <cellStyle name="Normal 218" xfId="1261"/>
    <cellStyle name="Normal 22" xfId="1262"/>
    <cellStyle name="Normal 223" xfId="1263"/>
    <cellStyle name="Normal 226" xfId="1264"/>
    <cellStyle name="Normal 227" xfId="1265"/>
    <cellStyle name="Normal 228" xfId="1266"/>
    <cellStyle name="Normal 229" xfId="1267"/>
    <cellStyle name="Normal 23" xfId="1268"/>
    <cellStyle name="Normal 230" xfId="1269"/>
    <cellStyle name="Normal 231" xfId="1270"/>
    <cellStyle name="Normal 232" xfId="1271"/>
    <cellStyle name="Normal 233" xfId="1272"/>
    <cellStyle name="Normal 234" xfId="1273"/>
    <cellStyle name="Normal 235" xfId="1274"/>
    <cellStyle name="Normal 236" xfId="1275"/>
    <cellStyle name="Normal 239" xfId="1276"/>
    <cellStyle name="Normal 24" xfId="1277"/>
    <cellStyle name="Normal 240" xfId="1278"/>
    <cellStyle name="Normal 241" xfId="1279"/>
    <cellStyle name="Normal 243" xfId="1280"/>
    <cellStyle name="Normal 244" xfId="1281"/>
    <cellStyle name="Normal 245" xfId="1282"/>
    <cellStyle name="Normal 246" xfId="1283"/>
    <cellStyle name="Normal 247" xfId="1284"/>
    <cellStyle name="Normal 248" xfId="1285"/>
    <cellStyle name="Normal 249" xfId="1286"/>
    <cellStyle name="Normal 25" xfId="1287"/>
    <cellStyle name="Normal 25 2" xfId="1288"/>
    <cellStyle name="Normal 25 3" xfId="1289"/>
    <cellStyle name="Normal 250" xfId="1290"/>
    <cellStyle name="Normal 251" xfId="1291"/>
    <cellStyle name="Normal 252" xfId="1292"/>
    <cellStyle name="Normal 253" xfId="1293"/>
    <cellStyle name="Normal 254" xfId="1294"/>
    <cellStyle name="Normal 255" xfId="1295"/>
    <cellStyle name="Normal 256" xfId="1296"/>
    <cellStyle name="Normal 257" xfId="1297"/>
    <cellStyle name="Normal 258" xfId="1298"/>
    <cellStyle name="Normal 259" xfId="1299"/>
    <cellStyle name="Normal 26" xfId="1300"/>
    <cellStyle name="Normal 261" xfId="1301"/>
    <cellStyle name="Normal 262" xfId="1302"/>
    <cellStyle name="Normal 267" xfId="1303"/>
    <cellStyle name="Normal 268" xfId="1304"/>
    <cellStyle name="Normal 27" xfId="1305"/>
    <cellStyle name="Normal 270" xfId="1306"/>
    <cellStyle name="Normal 275" xfId="1307"/>
    <cellStyle name="Normal 28" xfId="1308"/>
    <cellStyle name="Normal 29" xfId="1309"/>
    <cellStyle name="Normal 3" xfId="7"/>
    <cellStyle name="Normal 3 10" xfId="1311"/>
    <cellStyle name="Normal 3 100" xfId="1312"/>
    <cellStyle name="Normal 3 101" xfId="1313"/>
    <cellStyle name="Normal 3 102" xfId="1314"/>
    <cellStyle name="Normal 3 103" xfId="1310"/>
    <cellStyle name="Normal 3 11" xfId="1315"/>
    <cellStyle name="Normal 3 12" xfId="1316"/>
    <cellStyle name="Normal 3 13" xfId="1317"/>
    <cellStyle name="Normal 3 14" xfId="1318"/>
    <cellStyle name="Normal 3 15" xfId="1319"/>
    <cellStyle name="Normal 3 16" xfId="1320"/>
    <cellStyle name="Normal 3 17" xfId="1321"/>
    <cellStyle name="Normal 3 18" xfId="1322"/>
    <cellStyle name="Normal 3 19" xfId="1323"/>
    <cellStyle name="Normal 3 2" xfId="1324"/>
    <cellStyle name="Normal 3 2 2" xfId="1325"/>
    <cellStyle name="Normal 3 2 2 2" xfId="1326"/>
    <cellStyle name="Normal 3 2 2 3" xfId="1327"/>
    <cellStyle name="Normal 3 2 2 4" xfId="1328"/>
    <cellStyle name="Normal 3 2 2_269" xfId="1329"/>
    <cellStyle name="Normal 3 2 3" xfId="1330"/>
    <cellStyle name="Normal 3 2 4" xfId="1331"/>
    <cellStyle name="Normal 3 2 5" xfId="1332"/>
    <cellStyle name="Normal 3 2 6" xfId="1333"/>
    <cellStyle name="Normal 3 2_00437" xfId="1334"/>
    <cellStyle name="Normal 3 20" xfId="1335"/>
    <cellStyle name="Normal 3 21" xfId="1336"/>
    <cellStyle name="Normal 3 22" xfId="1337"/>
    <cellStyle name="Normal 3 23" xfId="1338"/>
    <cellStyle name="Normal 3 24" xfId="1339"/>
    <cellStyle name="Normal 3 25" xfId="1340"/>
    <cellStyle name="Normal 3 26" xfId="1341"/>
    <cellStyle name="Normal 3 27" xfId="1342"/>
    <cellStyle name="Normal 3 28" xfId="1343"/>
    <cellStyle name="Normal 3 29" xfId="1344"/>
    <cellStyle name="Normal 3 3" xfId="1345"/>
    <cellStyle name="Normal 3 3 2" xfId="1346"/>
    <cellStyle name="Normal 3 3 3" xfId="1347"/>
    <cellStyle name="Normal 3 3 4" xfId="1348"/>
    <cellStyle name="Normal 3 3_269" xfId="1349"/>
    <cellStyle name="Normal 3 30" xfId="1350"/>
    <cellStyle name="Normal 3 31" xfId="1351"/>
    <cellStyle name="Normal 3 32" xfId="1352"/>
    <cellStyle name="Normal 3 33" xfId="1353"/>
    <cellStyle name="Normal 3 34" xfId="1354"/>
    <cellStyle name="Normal 3 35" xfId="1355"/>
    <cellStyle name="Normal 3 36" xfId="1356"/>
    <cellStyle name="Normal 3 37" xfId="1357"/>
    <cellStyle name="Normal 3 38" xfId="1358"/>
    <cellStyle name="Normal 3 39" xfId="1359"/>
    <cellStyle name="Normal 3 4" xfId="1360"/>
    <cellStyle name="Normal 3 40" xfId="1361"/>
    <cellStyle name="Normal 3 41" xfId="1362"/>
    <cellStyle name="Normal 3 42" xfId="1363"/>
    <cellStyle name="Normal 3 43" xfId="1364"/>
    <cellStyle name="Normal 3 44" xfId="1365"/>
    <cellStyle name="Normal 3 45" xfId="1366"/>
    <cellStyle name="Normal 3 46" xfId="1367"/>
    <cellStyle name="Normal 3 47" xfId="1368"/>
    <cellStyle name="Normal 3 48" xfId="1369"/>
    <cellStyle name="Normal 3 49" xfId="1370"/>
    <cellStyle name="Normal 3 5" xfId="1371"/>
    <cellStyle name="Normal 3 50" xfId="1372"/>
    <cellStyle name="Normal 3 51" xfId="1373"/>
    <cellStyle name="Normal 3 52" xfId="1374"/>
    <cellStyle name="Normal 3 53" xfId="1375"/>
    <cellStyle name="Normal 3 54" xfId="1376"/>
    <cellStyle name="Normal 3 55" xfId="1377"/>
    <cellStyle name="Normal 3 56" xfId="1378"/>
    <cellStyle name="Normal 3 57" xfId="1379"/>
    <cellStyle name="Normal 3 58" xfId="1380"/>
    <cellStyle name="Normal 3 59" xfId="1381"/>
    <cellStyle name="Normal 3 6" xfId="1382"/>
    <cellStyle name="Normal 3 60" xfId="1383"/>
    <cellStyle name="Normal 3 61" xfId="1384"/>
    <cellStyle name="Normal 3 62" xfId="1385"/>
    <cellStyle name="Normal 3 63" xfId="1386"/>
    <cellStyle name="Normal 3 64" xfId="1387"/>
    <cellStyle name="Normal 3 65" xfId="1388"/>
    <cellStyle name="Normal 3 66" xfId="1389"/>
    <cellStyle name="Normal 3 67" xfId="1390"/>
    <cellStyle name="Normal 3 68" xfId="1391"/>
    <cellStyle name="Normal 3 69" xfId="1392"/>
    <cellStyle name="Normal 3 7" xfId="1393"/>
    <cellStyle name="Normal 3 70" xfId="1394"/>
    <cellStyle name="Normal 3 71" xfId="1395"/>
    <cellStyle name="Normal 3 72" xfId="1396"/>
    <cellStyle name="Normal 3 73" xfId="1397"/>
    <cellStyle name="Normal 3 74" xfId="1398"/>
    <cellStyle name="Normal 3 75" xfId="1399"/>
    <cellStyle name="Normal 3 76" xfId="1400"/>
    <cellStyle name="Normal 3 77" xfId="1401"/>
    <cellStyle name="Normal 3 78" xfId="1402"/>
    <cellStyle name="Normal 3 79" xfId="1403"/>
    <cellStyle name="Normal 3 8" xfId="1404"/>
    <cellStyle name="Normal 3 80" xfId="1405"/>
    <cellStyle name="Normal 3 81" xfId="1406"/>
    <cellStyle name="Normal 3 82" xfId="1407"/>
    <cellStyle name="Normal 3 83" xfId="1408"/>
    <cellStyle name="Normal 3 84" xfId="1409"/>
    <cellStyle name="Normal 3 85" xfId="1410"/>
    <cellStyle name="Normal 3 86" xfId="1411"/>
    <cellStyle name="Normal 3 87" xfId="1412"/>
    <cellStyle name="Normal 3 88" xfId="1413"/>
    <cellStyle name="Normal 3 89" xfId="1414"/>
    <cellStyle name="Normal 3 9" xfId="1415"/>
    <cellStyle name="Normal 3 90" xfId="1416"/>
    <cellStyle name="Normal 3 91" xfId="1417"/>
    <cellStyle name="Normal 3 92" xfId="1418"/>
    <cellStyle name="Normal 3 93" xfId="1419"/>
    <cellStyle name="Normal 3 94" xfId="1420"/>
    <cellStyle name="Normal 3 95" xfId="1421"/>
    <cellStyle name="Normal 3 96" xfId="1422"/>
    <cellStyle name="Normal 3 97" xfId="1423"/>
    <cellStyle name="Normal 3 98" xfId="1424"/>
    <cellStyle name="Normal 3 99" xfId="1425"/>
    <cellStyle name="Normal 3_00431" xfId="1426"/>
    <cellStyle name="Normal 30" xfId="1427"/>
    <cellStyle name="Normal 31" xfId="1428"/>
    <cellStyle name="Normal 31 2" xfId="1429"/>
    <cellStyle name="Normal 32" xfId="1430"/>
    <cellStyle name="Normal 321" xfId="1431"/>
    <cellStyle name="Normal 33" xfId="1432"/>
    <cellStyle name="Normal 34" xfId="1433"/>
    <cellStyle name="Normal 34 4 7" xfId="1434"/>
    <cellStyle name="Normal 35" xfId="1435"/>
    <cellStyle name="Normal 36" xfId="12"/>
    <cellStyle name="Normal 37" xfId="1436"/>
    <cellStyle name="Normal 38" xfId="988"/>
    <cellStyle name="Normal 39" xfId="2057"/>
    <cellStyle name="Normal 4" xfId="11"/>
    <cellStyle name="Normal 4 10" xfId="1437"/>
    <cellStyle name="Normal 4 100" xfId="1438"/>
    <cellStyle name="Normal 4 101" xfId="1439"/>
    <cellStyle name="Normal 4 11" xfId="1440"/>
    <cellStyle name="Normal 4 12" xfId="1441"/>
    <cellStyle name="Normal 4 13" xfId="1442"/>
    <cellStyle name="Normal 4 14" xfId="1443"/>
    <cellStyle name="Normal 4 15" xfId="1444"/>
    <cellStyle name="Normal 4 16" xfId="1445"/>
    <cellStyle name="Normal 4 17" xfId="1446"/>
    <cellStyle name="Normal 4 18" xfId="1447"/>
    <cellStyle name="Normal 4 19" xfId="1448"/>
    <cellStyle name="Normal 4 2" xfId="1449"/>
    <cellStyle name="Normal 4 2 2" xfId="1450"/>
    <cellStyle name="Normal 4 2 3" xfId="1451"/>
    <cellStyle name="Normal 4 2_00431" xfId="1452"/>
    <cellStyle name="Normal 4 20" xfId="1453"/>
    <cellStyle name="Normal 4 21" xfId="1454"/>
    <cellStyle name="Normal 4 22" xfId="1455"/>
    <cellStyle name="Normal 4 23" xfId="1456"/>
    <cellStyle name="Normal 4 24" xfId="1457"/>
    <cellStyle name="Normal 4 25" xfId="1458"/>
    <cellStyle name="Normal 4 26" xfId="1459"/>
    <cellStyle name="Normal 4 27" xfId="1460"/>
    <cellStyle name="Normal 4 28" xfId="1461"/>
    <cellStyle name="Normal 4 29" xfId="1462"/>
    <cellStyle name="Normal 4 3" xfId="1463"/>
    <cellStyle name="Normal 4 30" xfId="1464"/>
    <cellStyle name="Normal 4 31" xfId="1465"/>
    <cellStyle name="Normal 4 32" xfId="1466"/>
    <cellStyle name="Normal 4 33" xfId="1467"/>
    <cellStyle name="Normal 4 34" xfId="1468"/>
    <cellStyle name="Normal 4 35" xfId="1469"/>
    <cellStyle name="Normal 4 36" xfId="1470"/>
    <cellStyle name="Normal 4 37" xfId="1471"/>
    <cellStyle name="Normal 4 38" xfId="1472"/>
    <cellStyle name="Normal 4 39" xfId="1473"/>
    <cellStyle name="Normal 4 4" xfId="1474"/>
    <cellStyle name="Normal 4 40" xfId="1475"/>
    <cellStyle name="Normal 4 41" xfId="1476"/>
    <cellStyle name="Normal 4 42" xfId="1477"/>
    <cellStyle name="Normal 4 43" xfId="1478"/>
    <cellStyle name="Normal 4 44" xfId="1479"/>
    <cellStyle name="Normal 4 45" xfId="1480"/>
    <cellStyle name="Normal 4 46" xfId="1481"/>
    <cellStyle name="Normal 4 47" xfId="1482"/>
    <cellStyle name="Normal 4 48" xfId="1483"/>
    <cellStyle name="Normal 4 49" xfId="1484"/>
    <cellStyle name="Normal 4 5" xfId="1485"/>
    <cellStyle name="Normal 4 5 10" xfId="1486"/>
    <cellStyle name="Normal 4 5 11" xfId="1487"/>
    <cellStyle name="Normal 4 5 12" xfId="1488"/>
    <cellStyle name="Normal 4 5 13" xfId="1489"/>
    <cellStyle name="Normal 4 5 14" xfId="1490"/>
    <cellStyle name="Normal 4 5 15" xfId="1491"/>
    <cellStyle name="Normal 4 5 16" xfId="1492"/>
    <cellStyle name="Normal 4 5 17" xfId="1493"/>
    <cellStyle name="Normal 4 5 18" xfId="1494"/>
    <cellStyle name="Normal 4 5 19" xfId="1495"/>
    <cellStyle name="Normal 4 5 2" xfId="1496"/>
    <cellStyle name="Normal 4 5 3" xfId="1497"/>
    <cellStyle name="Normal 4 5 4" xfId="1498"/>
    <cellStyle name="Normal 4 5 5" xfId="1499"/>
    <cellStyle name="Normal 4 5 6" xfId="1500"/>
    <cellStyle name="Normal 4 5 7" xfId="1501"/>
    <cellStyle name="Normal 4 5 8" xfId="1502"/>
    <cellStyle name="Normal 4 5 9" xfId="1503"/>
    <cellStyle name="Normal 4 5_60 Keyspan Corp TBBS 6-9" xfId="1504"/>
    <cellStyle name="Normal 4 50" xfId="1505"/>
    <cellStyle name="Normal 4 51" xfId="1506"/>
    <cellStyle name="Normal 4 52" xfId="1507"/>
    <cellStyle name="Normal 4 53" xfId="1508"/>
    <cellStyle name="Normal 4 54" xfId="1509"/>
    <cellStyle name="Normal 4 55" xfId="1510"/>
    <cellStyle name="Normal 4 56" xfId="1511"/>
    <cellStyle name="Normal 4 57" xfId="1512"/>
    <cellStyle name="Normal 4 58" xfId="1513"/>
    <cellStyle name="Normal 4 59" xfId="1514"/>
    <cellStyle name="Normal 4 6" xfId="1515"/>
    <cellStyle name="Normal 4 60" xfId="1516"/>
    <cellStyle name="Normal 4 61" xfId="1517"/>
    <cellStyle name="Normal 4 62" xfId="1518"/>
    <cellStyle name="Normal 4 63" xfId="1519"/>
    <cellStyle name="Normal 4 64" xfId="1520"/>
    <cellStyle name="Normal 4 65" xfId="1521"/>
    <cellStyle name="Normal 4 66" xfId="1522"/>
    <cellStyle name="Normal 4 67" xfId="1523"/>
    <cellStyle name="Normal 4 68" xfId="1524"/>
    <cellStyle name="Normal 4 69" xfId="1525"/>
    <cellStyle name="Normal 4 7" xfId="1526"/>
    <cellStyle name="Normal 4 70" xfId="1527"/>
    <cellStyle name="Normal 4 71" xfId="1528"/>
    <cellStyle name="Normal 4 72" xfId="1529"/>
    <cellStyle name="Normal 4 73" xfId="1530"/>
    <cellStyle name="Normal 4 74" xfId="1531"/>
    <cellStyle name="Normal 4 75" xfId="1532"/>
    <cellStyle name="Normal 4 76" xfId="1533"/>
    <cellStyle name="Normal 4 77" xfId="1534"/>
    <cellStyle name="Normal 4 78" xfId="1535"/>
    <cellStyle name="Normal 4 79" xfId="1536"/>
    <cellStyle name="Normal 4 8" xfId="1537"/>
    <cellStyle name="Normal 4 80" xfId="1538"/>
    <cellStyle name="Normal 4 81" xfId="1539"/>
    <cellStyle name="Normal 4 82" xfId="1540"/>
    <cellStyle name="Normal 4 83" xfId="1541"/>
    <cellStyle name="Normal 4 84" xfId="1542"/>
    <cellStyle name="Normal 4 85" xfId="1543"/>
    <cellStyle name="Normal 4 85 2" xfId="1544"/>
    <cellStyle name="Normal 4 85 3" xfId="1545"/>
    <cellStyle name="Normal 4 85 4" xfId="1546"/>
    <cellStyle name="Normal 4 85 5" xfId="1547"/>
    <cellStyle name="Normal 4 85 6" xfId="1548"/>
    <cellStyle name="Normal 4 85 7" xfId="1549"/>
    <cellStyle name="Normal 4 85 8" xfId="1550"/>
    <cellStyle name="Normal 4 85 9" xfId="1551"/>
    <cellStyle name="Normal 4 86" xfId="1552"/>
    <cellStyle name="Normal 4 86 2" xfId="1553"/>
    <cellStyle name="Normal 4 86 3" xfId="1554"/>
    <cellStyle name="Normal 4 86 4" xfId="1555"/>
    <cellStyle name="Normal 4 86 5" xfId="1556"/>
    <cellStyle name="Normal 4 86 6" xfId="1557"/>
    <cellStyle name="Normal 4 86 7" xfId="1558"/>
    <cellStyle name="Normal 4 86 8" xfId="1559"/>
    <cellStyle name="Normal 4 86 9" xfId="1560"/>
    <cellStyle name="Normal 4 87" xfId="1561"/>
    <cellStyle name="Normal 4 87 2" xfId="1562"/>
    <cellStyle name="Normal 4 87 3" xfId="1563"/>
    <cellStyle name="Normal 4 87 4" xfId="1564"/>
    <cellStyle name="Normal 4 87 5" xfId="1565"/>
    <cellStyle name="Normal 4 87 6" xfId="1566"/>
    <cellStyle name="Normal 4 87 7" xfId="1567"/>
    <cellStyle name="Normal 4 87 8" xfId="1568"/>
    <cellStyle name="Normal 4 87 9" xfId="1569"/>
    <cellStyle name="Normal 4 88" xfId="1570"/>
    <cellStyle name="Normal 4 89" xfId="1571"/>
    <cellStyle name="Normal 4 9" xfId="1572"/>
    <cellStyle name="Normal 4 90" xfId="1573"/>
    <cellStyle name="Normal 4 91" xfId="1574"/>
    <cellStyle name="Normal 4 92" xfId="1575"/>
    <cellStyle name="Normal 4 93" xfId="1576"/>
    <cellStyle name="Normal 4 94" xfId="1577"/>
    <cellStyle name="Normal 4 95" xfId="1578"/>
    <cellStyle name="Normal 4 96" xfId="1579"/>
    <cellStyle name="Normal 4 97" xfId="1580"/>
    <cellStyle name="Normal 4 98" xfId="1581"/>
    <cellStyle name="Normal 4 99" xfId="1582"/>
    <cellStyle name="Normal 4_00401" xfId="1583"/>
    <cellStyle name="Normal 40" xfId="2063"/>
    <cellStyle name="Normal 40 2" xfId="1584"/>
    <cellStyle name="Normal 41" xfId="2065"/>
    <cellStyle name="Normal 45 4" xfId="1585"/>
    <cellStyle name="Normal 46" xfId="1586"/>
    <cellStyle name="Normal 48" xfId="1587"/>
    <cellStyle name="Normal 5" xfId="1588"/>
    <cellStyle name="Normal 5 10" xfId="1589"/>
    <cellStyle name="Normal 5 11" xfId="1590"/>
    <cellStyle name="Normal 5 12" xfId="1591"/>
    <cellStyle name="Normal 5 13" xfId="1592"/>
    <cellStyle name="Normal 5 14" xfId="1593"/>
    <cellStyle name="Normal 5 15" xfId="1594"/>
    <cellStyle name="Normal 5 16" xfId="1595"/>
    <cellStyle name="Normal 5 17" xfId="1596"/>
    <cellStyle name="Normal 5 18" xfId="1597"/>
    <cellStyle name="Normal 5 19" xfId="1598"/>
    <cellStyle name="Normal 5 2" xfId="1599"/>
    <cellStyle name="Normal 5 2 10" xfId="1600"/>
    <cellStyle name="Normal 5 2 11" xfId="1601"/>
    <cellStyle name="Normal 5 2 12" xfId="1602"/>
    <cellStyle name="Normal 5 2 13" xfId="1603"/>
    <cellStyle name="Normal 5 2 14" xfId="1604"/>
    <cellStyle name="Normal 5 2 15" xfId="1605"/>
    <cellStyle name="Normal 5 2 16" xfId="1606"/>
    <cellStyle name="Normal 5 2 17" xfId="1607"/>
    <cellStyle name="Normal 5 2 18" xfId="1608"/>
    <cellStyle name="Normal 5 2 19" xfId="1609"/>
    <cellStyle name="Normal 5 2 2" xfId="1610"/>
    <cellStyle name="Normal 5 2 20" xfId="1611"/>
    <cellStyle name="Normal 5 2 3" xfId="1612"/>
    <cellStyle name="Normal 5 2 4" xfId="1613"/>
    <cellStyle name="Normal 5 2 5" xfId="1614"/>
    <cellStyle name="Normal 5 2 6" xfId="1615"/>
    <cellStyle name="Normal 5 2 7" xfId="1616"/>
    <cellStyle name="Normal 5 2 8" xfId="1617"/>
    <cellStyle name="Normal 5 2 9" xfId="1618"/>
    <cellStyle name="Normal 5 20" xfId="1619"/>
    <cellStyle name="Normal 5 21" xfId="1620"/>
    <cellStyle name="Normal 5 22" xfId="1621"/>
    <cellStyle name="Normal 5 23" xfId="1622"/>
    <cellStyle name="Normal 5 24" xfId="1623"/>
    <cellStyle name="Normal 5 25" xfId="1624"/>
    <cellStyle name="Normal 5 26" xfId="1625"/>
    <cellStyle name="Normal 5 27" xfId="1626"/>
    <cellStyle name="Normal 5 28" xfId="1627"/>
    <cellStyle name="Normal 5 29" xfId="1628"/>
    <cellStyle name="Normal 5 3" xfId="1629"/>
    <cellStyle name="Normal 5 30" xfId="1630"/>
    <cellStyle name="Normal 5 31" xfId="1631"/>
    <cellStyle name="Normal 5 32" xfId="1632"/>
    <cellStyle name="Normal 5 33" xfId="1633"/>
    <cellStyle name="Normal 5 34" xfId="1634"/>
    <cellStyle name="Normal 5 35" xfId="1635"/>
    <cellStyle name="Normal 5 36" xfId="1636"/>
    <cellStyle name="Normal 5 37" xfId="1637"/>
    <cellStyle name="Normal 5 38" xfId="1638"/>
    <cellStyle name="Normal 5 39" xfId="1639"/>
    <cellStyle name="Normal 5 4" xfId="1640"/>
    <cellStyle name="Normal 5 40" xfId="1641"/>
    <cellStyle name="Normal 5 41" xfId="1642"/>
    <cellStyle name="Normal 5 42" xfId="1643"/>
    <cellStyle name="Normal 5 43" xfId="1644"/>
    <cellStyle name="Normal 5 44" xfId="1645"/>
    <cellStyle name="Normal 5 45" xfId="1646"/>
    <cellStyle name="Normal 5 46" xfId="1647"/>
    <cellStyle name="Normal 5 47" xfId="1648"/>
    <cellStyle name="Normal 5 48" xfId="1649"/>
    <cellStyle name="Normal 5 5" xfId="1650"/>
    <cellStyle name="Normal 5 6" xfId="1651"/>
    <cellStyle name="Normal 5 7" xfId="1652"/>
    <cellStyle name="Normal 5 8" xfId="1653"/>
    <cellStyle name="Normal 5 9" xfId="1654"/>
    <cellStyle name="Normal 5_00401" xfId="1655"/>
    <cellStyle name="Normal 53" xfId="1656"/>
    <cellStyle name="Normal 57" xfId="1657"/>
    <cellStyle name="Normal 6" xfId="1658"/>
    <cellStyle name="Normal 6 10" xfId="1659"/>
    <cellStyle name="Normal 6 11" xfId="1660"/>
    <cellStyle name="Normal 6 12" xfId="1661"/>
    <cellStyle name="Normal 6 13" xfId="1662"/>
    <cellStyle name="Normal 6 14" xfId="1663"/>
    <cellStyle name="Normal 6 15" xfId="1664"/>
    <cellStyle name="Normal 6 16" xfId="1665"/>
    <cellStyle name="Normal 6 17" xfId="1666"/>
    <cellStyle name="Normal 6 18" xfId="1667"/>
    <cellStyle name="Normal 6 19" xfId="1668"/>
    <cellStyle name="Normal 6 2" xfId="1669"/>
    <cellStyle name="Normal 6 2 10" xfId="1670"/>
    <cellStyle name="Normal 6 2 11" xfId="1671"/>
    <cellStyle name="Normal 6 2 12" xfId="1672"/>
    <cellStyle name="Normal 6 2 13" xfId="1673"/>
    <cellStyle name="Normal 6 2 14" xfId="1674"/>
    <cellStyle name="Normal 6 2 15" xfId="1675"/>
    <cellStyle name="Normal 6 2 16" xfId="1676"/>
    <cellStyle name="Normal 6 2 17" xfId="1677"/>
    <cellStyle name="Normal 6 2 18" xfId="1678"/>
    <cellStyle name="Normal 6 2 19" xfId="1679"/>
    <cellStyle name="Normal 6 2 2" xfId="1680"/>
    <cellStyle name="Normal 6 2 3" xfId="1681"/>
    <cellStyle name="Normal 6 2 4" xfId="1682"/>
    <cellStyle name="Normal 6 2 5" xfId="1683"/>
    <cellStyle name="Normal 6 2 6" xfId="1684"/>
    <cellStyle name="Normal 6 2 7" xfId="1685"/>
    <cellStyle name="Normal 6 2 8" xfId="1686"/>
    <cellStyle name="Normal 6 2 9" xfId="1687"/>
    <cellStyle name="Normal 6 20" xfId="1688"/>
    <cellStyle name="Normal 6 21" xfId="1689"/>
    <cellStyle name="Normal 6 22" xfId="1690"/>
    <cellStyle name="Normal 6 23" xfId="1691"/>
    <cellStyle name="Normal 6 24" xfId="1692"/>
    <cellStyle name="Normal 6 25" xfId="1693"/>
    <cellStyle name="Normal 6 26" xfId="1694"/>
    <cellStyle name="Normal 6 27" xfId="1695"/>
    <cellStyle name="Normal 6 28" xfId="1696"/>
    <cellStyle name="Normal 6 29" xfId="1697"/>
    <cellStyle name="Normal 6 3" xfId="1698"/>
    <cellStyle name="Normal 6 30" xfId="1699"/>
    <cellStyle name="Normal 6 4" xfId="1700"/>
    <cellStyle name="Normal 6 5" xfId="1701"/>
    <cellStyle name="Normal 6 6" xfId="1702"/>
    <cellStyle name="Normal 6 7" xfId="1703"/>
    <cellStyle name="Normal 6 8" xfId="1704"/>
    <cellStyle name="Normal 6 9" xfId="1705"/>
    <cellStyle name="Normal 7" xfId="1706"/>
    <cellStyle name="Normal 7 2" xfId="1707"/>
    <cellStyle name="Normal 7 3" xfId="1708"/>
    <cellStyle name="Normal 7_269" xfId="1709"/>
    <cellStyle name="Normal 8" xfId="1710"/>
    <cellStyle name="Normal 8 10" xfId="1711"/>
    <cellStyle name="Normal 8 11" xfId="1712"/>
    <cellStyle name="Normal 8 12" xfId="1713"/>
    <cellStyle name="Normal 8 13" xfId="1714"/>
    <cellStyle name="Normal 8 14" xfId="1715"/>
    <cellStyle name="Normal 8 2" xfId="1716"/>
    <cellStyle name="Normal 8 3" xfId="1717"/>
    <cellStyle name="Normal 8 4" xfId="1718"/>
    <cellStyle name="Normal 8 5" xfId="1719"/>
    <cellStyle name="Normal 8 6" xfId="1720"/>
    <cellStyle name="Normal 8 7" xfId="1721"/>
    <cellStyle name="Normal 8 8" xfId="1722"/>
    <cellStyle name="Normal 8 9" xfId="1723"/>
    <cellStyle name="Normal 8_00401" xfId="1724"/>
    <cellStyle name="Normal 88" xfId="1725"/>
    <cellStyle name="Normal 89" xfId="1726"/>
    <cellStyle name="Normal 9" xfId="1727"/>
    <cellStyle name="Normal 9 10" xfId="1728"/>
    <cellStyle name="Normal 9 11" xfId="1729"/>
    <cellStyle name="Normal 9 12" xfId="1730"/>
    <cellStyle name="Normal 9 13" xfId="1731"/>
    <cellStyle name="Normal 9 14" xfId="1732"/>
    <cellStyle name="Normal 9 15" xfId="1733"/>
    <cellStyle name="Normal 9 16" xfId="1734"/>
    <cellStyle name="Normal 9 17" xfId="1735"/>
    <cellStyle name="Normal 9 18" xfId="1736"/>
    <cellStyle name="Normal 9 19" xfId="1737"/>
    <cellStyle name="Normal 9 2" xfId="1738"/>
    <cellStyle name="Normal 9 20" xfId="1739"/>
    <cellStyle name="Normal 9 21" xfId="1740"/>
    <cellStyle name="Normal 9 3" xfId="1741"/>
    <cellStyle name="Normal 9 4" xfId="1742"/>
    <cellStyle name="Normal 9 5" xfId="1743"/>
    <cellStyle name="Normal 9 6" xfId="1744"/>
    <cellStyle name="Normal 9 7" xfId="1745"/>
    <cellStyle name="Normal 9 8" xfId="1746"/>
    <cellStyle name="Normal 9 9" xfId="1747"/>
    <cellStyle name="Normal 9_60 Keyspan Corp TBBS 6-9" xfId="1748"/>
    <cellStyle name="Normal 90" xfId="1749"/>
    <cellStyle name="Normal 91" xfId="1750"/>
    <cellStyle name="Normal 92" xfId="1751"/>
    <cellStyle name="Normal 93" xfId="1752"/>
    <cellStyle name="Normal 94" xfId="1753"/>
    <cellStyle name="Normal 95" xfId="1754"/>
    <cellStyle name="Normal 96" xfId="1755"/>
    <cellStyle name="Normal 97" xfId="1756"/>
    <cellStyle name="Normal 98" xfId="1757"/>
    <cellStyle name="Normal 99" xfId="1758"/>
    <cellStyle name="Normal_KEDLI Burdens 2004" xfId="8"/>
    <cellStyle name="Note 10" xfId="1759"/>
    <cellStyle name="Note 2" xfId="1760"/>
    <cellStyle name="Note 2 2" xfId="1761"/>
    <cellStyle name="Note 3" xfId="1762"/>
    <cellStyle name="Note 4" xfId="1763"/>
    <cellStyle name="Note 5" xfId="1764"/>
    <cellStyle name="Note 6" xfId="1765"/>
    <cellStyle name="Note 7" xfId="1766"/>
    <cellStyle name="Note 8" xfId="1767"/>
    <cellStyle name="Note 9" xfId="1768"/>
    <cellStyle name="Output 10" xfId="1769"/>
    <cellStyle name="Output 2" xfId="1770"/>
    <cellStyle name="Output 3" xfId="1771"/>
    <cellStyle name="Output 4" xfId="1772"/>
    <cellStyle name="Output 5" xfId="1773"/>
    <cellStyle name="Output 6" xfId="1774"/>
    <cellStyle name="Output 7" xfId="1775"/>
    <cellStyle name="Output 8" xfId="1776"/>
    <cellStyle name="Output 9" xfId="1777"/>
    <cellStyle name="Output Amounts" xfId="1778"/>
    <cellStyle name="Output Column Headings" xfId="1779"/>
    <cellStyle name="Output Line Items" xfId="1780"/>
    <cellStyle name="Output Report Heading" xfId="1781"/>
    <cellStyle name="Output Report Title" xfId="1782"/>
    <cellStyle name="Override" xfId="1783"/>
    <cellStyle name="PAGE6" xfId="1784"/>
    <cellStyle name="Percent" xfId="2055" builtinId="5"/>
    <cellStyle name="Percent [0]" xfId="1785"/>
    <cellStyle name="Percent [1]" xfId="1786"/>
    <cellStyle name="Percent [2]" xfId="1787"/>
    <cellStyle name="Percent 10" xfId="1788"/>
    <cellStyle name="Percent 11" xfId="1789"/>
    <cellStyle name="Percent 12" xfId="1790"/>
    <cellStyle name="Percent 13" xfId="1791"/>
    <cellStyle name="Percent 14" xfId="1792"/>
    <cellStyle name="Percent 15" xfId="1793"/>
    <cellStyle name="Percent 16" xfId="1794"/>
    <cellStyle name="Percent 2" xfId="1795"/>
    <cellStyle name="Percent 2 10" xfId="1796"/>
    <cellStyle name="Percent 2 11" xfId="1797"/>
    <cellStyle name="Percent 2 12" xfId="1798"/>
    <cellStyle name="Percent 2 13" xfId="1799"/>
    <cellStyle name="Percent 2 14" xfId="1800"/>
    <cellStyle name="Percent 2 15" xfId="1801"/>
    <cellStyle name="Percent 2 16" xfId="1802"/>
    <cellStyle name="Percent 2 17" xfId="1803"/>
    <cellStyle name="Percent 2 18" xfId="1804"/>
    <cellStyle name="Percent 2 19" xfId="1805"/>
    <cellStyle name="Percent 2 2" xfId="1806"/>
    <cellStyle name="Percent 2 2 10" xfId="1807"/>
    <cellStyle name="Percent 2 2 11" xfId="1808"/>
    <cellStyle name="Percent 2 2 12" xfId="1809"/>
    <cellStyle name="Percent 2 2 2" xfId="1810"/>
    <cellStyle name="Percent 2 2 3" xfId="1811"/>
    <cellStyle name="Percent 2 2 4" xfId="1812"/>
    <cellStyle name="Percent 2 2 5" xfId="1813"/>
    <cellStyle name="Percent 2 2 6" xfId="1814"/>
    <cellStyle name="Percent 2 2 7" xfId="1815"/>
    <cellStyle name="Percent 2 2 8" xfId="1816"/>
    <cellStyle name="Percent 2 2 9" xfId="1817"/>
    <cellStyle name="Percent 2 20" xfId="1818"/>
    <cellStyle name="Percent 2 21" xfId="1819"/>
    <cellStyle name="Percent 2 22" xfId="1820"/>
    <cellStyle name="Percent 2 23" xfId="1821"/>
    <cellStyle name="Percent 2 24" xfId="1822"/>
    <cellStyle name="Percent 2 25" xfId="1823"/>
    <cellStyle name="Percent 2 26" xfId="1824"/>
    <cellStyle name="Percent 2 27" xfId="1825"/>
    <cellStyle name="Percent 2 28" xfId="1826"/>
    <cellStyle name="Percent 2 29" xfId="1827"/>
    <cellStyle name="Percent 2 3" xfId="1828"/>
    <cellStyle name="Percent 2 30" xfId="1829"/>
    <cellStyle name="Percent 2 31" xfId="1830"/>
    <cellStyle name="Percent 2 32" xfId="1831"/>
    <cellStyle name="Percent 2 33" xfId="1832"/>
    <cellStyle name="Percent 2 34" xfId="1833"/>
    <cellStyle name="Percent 2 35" xfId="1834"/>
    <cellStyle name="Percent 2 36" xfId="1835"/>
    <cellStyle name="Percent 2 37" xfId="1836"/>
    <cellStyle name="Percent 2 38" xfId="1837"/>
    <cellStyle name="Percent 2 39" xfId="1838"/>
    <cellStyle name="Percent 2 4" xfId="1839"/>
    <cellStyle name="Percent 2 40" xfId="1840"/>
    <cellStyle name="Percent 2 41" xfId="1841"/>
    <cellStyle name="Percent 2 42" xfId="1842"/>
    <cellStyle name="Percent 2 43" xfId="1843"/>
    <cellStyle name="Percent 2 44" xfId="1844"/>
    <cellStyle name="Percent 2 45" xfId="1845"/>
    <cellStyle name="Percent 2 46" xfId="1846"/>
    <cellStyle name="Percent 2 47" xfId="1847"/>
    <cellStyle name="Percent 2 48" xfId="1848"/>
    <cellStyle name="Percent 2 49" xfId="1849"/>
    <cellStyle name="Percent 2 5" xfId="1850"/>
    <cellStyle name="Percent 2 50" xfId="1851"/>
    <cellStyle name="Percent 2 51" xfId="1852"/>
    <cellStyle name="Percent 2 52" xfId="1853"/>
    <cellStyle name="Percent 2 53" xfId="1854"/>
    <cellStyle name="Percent 2 54" xfId="1855"/>
    <cellStyle name="Percent 2 55" xfId="1856"/>
    <cellStyle name="Percent 2 56" xfId="1857"/>
    <cellStyle name="Percent 2 57" xfId="1858"/>
    <cellStyle name="Percent 2 58" xfId="1859"/>
    <cellStyle name="Percent 2 59" xfId="1860"/>
    <cellStyle name="Percent 2 6" xfId="1861"/>
    <cellStyle name="Percent 2 60" xfId="1862"/>
    <cellStyle name="Percent 2 61" xfId="1863"/>
    <cellStyle name="Percent 2 62" xfId="1864"/>
    <cellStyle name="Percent 2 63" xfId="1865"/>
    <cellStyle name="Percent 2 64" xfId="1866"/>
    <cellStyle name="Percent 2 65" xfId="1867"/>
    <cellStyle name="Percent 2 66" xfId="1868"/>
    <cellStyle name="Percent 2 67" xfId="1869"/>
    <cellStyle name="Percent 2 68" xfId="1870"/>
    <cellStyle name="Percent 2 69" xfId="1871"/>
    <cellStyle name="Percent 2 7" xfId="1872"/>
    <cellStyle name="Percent 2 70" xfId="1873"/>
    <cellStyle name="Percent 2 71" xfId="1874"/>
    <cellStyle name="Percent 2 72" xfId="1875"/>
    <cellStyle name="Percent 2 73" xfId="1876"/>
    <cellStyle name="Percent 2 74" xfId="1877"/>
    <cellStyle name="Percent 2 75" xfId="1878"/>
    <cellStyle name="Percent 2 76" xfId="1879"/>
    <cellStyle name="Percent 2 77" xfId="1880"/>
    <cellStyle name="Percent 2 78" xfId="1881"/>
    <cellStyle name="Percent 2 79" xfId="1882"/>
    <cellStyle name="Percent 2 8" xfId="1883"/>
    <cellStyle name="Percent 2 80" xfId="1884"/>
    <cellStyle name="Percent 2 81" xfId="1885"/>
    <cellStyle name="Percent 2 82" xfId="1886"/>
    <cellStyle name="Percent 2 83" xfId="1887"/>
    <cellStyle name="Percent 2 84" xfId="1888"/>
    <cellStyle name="Percent 2 85" xfId="1889"/>
    <cellStyle name="Percent 2 86" xfId="1890"/>
    <cellStyle name="Percent 2 87" xfId="1891"/>
    <cellStyle name="Percent 2 88" xfId="1892"/>
    <cellStyle name="Percent 2 9" xfId="1893"/>
    <cellStyle name="Percent 3" xfId="1894"/>
    <cellStyle name="Percent 3 10" xfId="1895"/>
    <cellStyle name="Percent 3 11" xfId="1896"/>
    <cellStyle name="Percent 3 12" xfId="1897"/>
    <cellStyle name="Percent 3 13" xfId="1898"/>
    <cellStyle name="Percent 3 14" xfId="1899"/>
    <cellStyle name="Percent 3 15" xfId="1900"/>
    <cellStyle name="Percent 3 16" xfId="1901"/>
    <cellStyle name="Percent 3 17" xfId="1902"/>
    <cellStyle name="Percent 3 18" xfId="1903"/>
    <cellStyle name="Percent 3 19" xfId="1904"/>
    <cellStyle name="Percent 3 2" xfId="1905"/>
    <cellStyle name="Percent 3 20" xfId="1906"/>
    <cellStyle name="Percent 3 21" xfId="1907"/>
    <cellStyle name="Percent 3 22" xfId="1908"/>
    <cellStyle name="Percent 3 23" xfId="1909"/>
    <cellStyle name="Percent 3 24" xfId="1910"/>
    <cellStyle name="Percent 3 25" xfId="1911"/>
    <cellStyle name="Percent 3 26" xfId="1912"/>
    <cellStyle name="Percent 3 27" xfId="1913"/>
    <cellStyle name="Percent 3 28" xfId="1914"/>
    <cellStyle name="Percent 3 29" xfId="1915"/>
    <cellStyle name="Percent 3 3" xfId="1916"/>
    <cellStyle name="Percent 3 30" xfId="1917"/>
    <cellStyle name="Percent 3 31" xfId="1918"/>
    <cellStyle name="Percent 3 32" xfId="1919"/>
    <cellStyle name="Percent 3 33" xfId="1920"/>
    <cellStyle name="Percent 3 34" xfId="1921"/>
    <cellStyle name="Percent 3 35" xfId="1922"/>
    <cellStyle name="Percent 3 36" xfId="1923"/>
    <cellStyle name="Percent 3 37" xfId="1924"/>
    <cellStyle name="Percent 3 38" xfId="1925"/>
    <cellStyle name="Percent 3 39" xfId="1926"/>
    <cellStyle name="Percent 3 4" xfId="1927"/>
    <cellStyle name="Percent 3 40" xfId="1928"/>
    <cellStyle name="Percent 3 5" xfId="1929"/>
    <cellStyle name="Percent 3 6" xfId="1930"/>
    <cellStyle name="Percent 3 7" xfId="1931"/>
    <cellStyle name="Percent 3 8" xfId="1932"/>
    <cellStyle name="Percent 3 9" xfId="1933"/>
    <cellStyle name="Percent 4" xfId="1934"/>
    <cellStyle name="Percent 4 10" xfId="1935"/>
    <cellStyle name="Percent 4 11" xfId="1936"/>
    <cellStyle name="Percent 4 12" xfId="1937"/>
    <cellStyle name="Percent 4 13" xfId="1938"/>
    <cellStyle name="Percent 4 14" xfId="1939"/>
    <cellStyle name="Percent 4 2" xfId="1940"/>
    <cellStyle name="Percent 4 3" xfId="1941"/>
    <cellStyle name="Percent 4 4" xfId="1942"/>
    <cellStyle name="Percent 4 5" xfId="1943"/>
    <cellStyle name="Percent 4 6" xfId="1944"/>
    <cellStyle name="Percent 4 7" xfId="1945"/>
    <cellStyle name="Percent 4 8" xfId="1946"/>
    <cellStyle name="Percent 4 9" xfId="1947"/>
    <cellStyle name="Percent 5" xfId="1948"/>
    <cellStyle name="Percent 5 10" xfId="1949"/>
    <cellStyle name="Percent 5 11" xfId="1950"/>
    <cellStyle name="Percent 5 12" xfId="1951"/>
    <cellStyle name="Percent 5 2" xfId="1952"/>
    <cellStyle name="Percent 5 3" xfId="1953"/>
    <cellStyle name="Percent 5 4" xfId="1954"/>
    <cellStyle name="Percent 5 5" xfId="1955"/>
    <cellStyle name="Percent 5 6" xfId="1956"/>
    <cellStyle name="Percent 5 7" xfId="1957"/>
    <cellStyle name="Percent 5 8" xfId="1958"/>
    <cellStyle name="Percent 5 9" xfId="1959"/>
    <cellStyle name="Percent 6" xfId="1960"/>
    <cellStyle name="Percent 6 10" xfId="1961"/>
    <cellStyle name="Percent 6 11" xfId="1962"/>
    <cellStyle name="Percent 6 12" xfId="1963"/>
    <cellStyle name="Percent 6 2" xfId="1964"/>
    <cellStyle name="Percent 6 3" xfId="1965"/>
    <cellStyle name="Percent 6 4" xfId="1966"/>
    <cellStyle name="Percent 6 5" xfId="1967"/>
    <cellStyle name="Percent 6 6" xfId="1968"/>
    <cellStyle name="Percent 6 7" xfId="1969"/>
    <cellStyle name="Percent 6 8" xfId="1970"/>
    <cellStyle name="Percent 6 9" xfId="1971"/>
    <cellStyle name="Percent 7" xfId="1972"/>
    <cellStyle name="Percent 8" xfId="1973"/>
    <cellStyle name="Percent 8 2" xfId="1974"/>
    <cellStyle name="Percent 9" xfId="1975"/>
    <cellStyle name="PSChar" xfId="1976"/>
    <cellStyle name="PSChar 2" xfId="1977"/>
    <cellStyle name="PSChar 2 2" xfId="1978"/>
    <cellStyle name="PSChar 3" xfId="1979"/>
    <cellStyle name="PSChar 3 2" xfId="1980"/>
    <cellStyle name="PSChar 4" xfId="1981"/>
    <cellStyle name="PSChar 4 2" xfId="1982"/>
    <cellStyle name="PSChar 5" xfId="1983"/>
    <cellStyle name="PSChar 5 2" xfId="1984"/>
    <cellStyle name="PSChar 6" xfId="1985"/>
    <cellStyle name="PSChar 6 2" xfId="1986"/>
    <cellStyle name="PSChar 7" xfId="1987"/>
    <cellStyle name="PSChar 7 2" xfId="1988"/>
    <cellStyle name="PSDate" xfId="1989"/>
    <cellStyle name="PSDate 2" xfId="1990"/>
    <cellStyle name="PSDec" xfId="1991"/>
    <cellStyle name="PSDec 2" xfId="1992"/>
    <cellStyle name="PSHeading" xfId="1993"/>
    <cellStyle name="PSHeading 2" xfId="1994"/>
    <cellStyle name="PSHeading_03-31-09 Balance" xfId="1995"/>
    <cellStyle name="PSInt" xfId="1996"/>
    <cellStyle name="PSInt 2" xfId="1997"/>
    <cellStyle name="PSSpacer" xfId="1998"/>
    <cellStyle name="PSSpacer 2" xfId="1999"/>
    <cellStyle name="RangeBelow" xfId="2000"/>
    <cellStyle name="RedLeftSmall8" xfId="2001"/>
    <cellStyle name="Review_Date" xfId="2002"/>
    <cellStyle name="Reviewer" xfId="2003"/>
    <cellStyle name="Right" xfId="2004"/>
    <cellStyle name="Rollover_Date" xfId="2005"/>
    <cellStyle name="Skadden Number" xfId="2006"/>
    <cellStyle name="Style 25" xfId="2007"/>
    <cellStyle name="Style 25 2" xfId="2008"/>
    <cellStyle name="Style 26" xfId="2009"/>
    <cellStyle name="Style 26 2" xfId="2010"/>
    <cellStyle name="Style 27" xfId="2011"/>
    <cellStyle name="Style 28" xfId="2012"/>
    <cellStyle name="STYLE3" xfId="2013"/>
    <cellStyle name="SubRoutine" xfId="2014"/>
    <cellStyle name="Table Title" xfId="2015"/>
    <cellStyle name="Text" xfId="2016"/>
    <cellStyle name="Text 2" xfId="2017"/>
    <cellStyle name="TextStyle" xfId="2018"/>
    <cellStyle name="Title 10" xfId="2019"/>
    <cellStyle name="Title 11" xfId="2020"/>
    <cellStyle name="Title 2" xfId="2021"/>
    <cellStyle name="Title 3" xfId="2022"/>
    <cellStyle name="Title 4" xfId="2023"/>
    <cellStyle name="Title 5" xfId="2024"/>
    <cellStyle name="Title 6" xfId="2025"/>
    <cellStyle name="Title 7" xfId="2026"/>
    <cellStyle name="Title 8" xfId="2027"/>
    <cellStyle name="Title 9" xfId="2028"/>
    <cellStyle name="Total 10" xfId="2029"/>
    <cellStyle name="Total 2" xfId="2030"/>
    <cellStyle name="Total 3" xfId="2031"/>
    <cellStyle name="Total 4" xfId="2032"/>
    <cellStyle name="Total 5" xfId="2033"/>
    <cellStyle name="Total 6" xfId="2034"/>
    <cellStyle name="Total 7" xfId="2035"/>
    <cellStyle name="Total 8" xfId="2036"/>
    <cellStyle name="Total 9" xfId="2037"/>
    <cellStyle name="Total Bold" xfId="2038"/>
    <cellStyle name="Validation" xfId="2039"/>
    <cellStyle name="Warning Text 10" xfId="2040"/>
    <cellStyle name="Warning Text 2" xfId="2041"/>
    <cellStyle name="Warning Text 3" xfId="2042"/>
    <cellStyle name="Warning Text 4" xfId="2043"/>
    <cellStyle name="Warning Text 5" xfId="2044"/>
    <cellStyle name="Warning Text 6" xfId="2045"/>
    <cellStyle name="Warning Text 7" xfId="2046"/>
    <cellStyle name="Warning Text 8" xfId="2047"/>
    <cellStyle name="Warning Text 9" xfId="2048"/>
    <cellStyle name="Workpaper_Title" xfId="2049"/>
    <cellStyle name="WP_Name_11" xfId="2050"/>
    <cellStyle name="一般_Sheet1" xfId="205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3390900</xdr:colOff>
      <xdr:row>145</xdr:row>
      <xdr:rowOff>190500</xdr:rowOff>
    </xdr:from>
    <xdr:to>
      <xdr:col>1</xdr:col>
      <xdr:colOff>3819525</xdr:colOff>
      <xdr:row>146</xdr:row>
      <xdr:rowOff>190500</xdr:rowOff>
    </xdr:to>
    <xdr:sp macro="" textlink="" fLocksText="0">
      <xdr:nvSpPr>
        <xdr:cNvPr id="6" name="Rectangle 10"/>
        <xdr:cNvSpPr>
          <a:spLocks noChangeArrowheads="1"/>
        </xdr:cNvSpPr>
      </xdr:nvSpPr>
      <xdr:spPr bwMode="auto">
        <a:xfrm>
          <a:off x="3619500" y="28136850"/>
          <a:ext cx="428625" cy="2000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847725</xdr:colOff>
          <xdr:row>44</xdr:row>
          <xdr:rowOff>19050</xdr:rowOff>
        </xdr:to>
        <xdr:sp macro="" textlink="">
          <xdr:nvSpPr>
            <xdr:cNvPr id="55357" name="Button 61" hidden="1">
              <a:extLst>
                <a:ext uri="{63B3BB69-23CF-44E3-9099-C40C66FF867C}">
                  <a14:compatExt spid="_x0000_s55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847725</xdr:colOff>
          <xdr:row>44</xdr:row>
          <xdr:rowOff>19050</xdr:rowOff>
        </xdr:to>
        <xdr:sp macro="" textlink="">
          <xdr:nvSpPr>
            <xdr:cNvPr id="55358" name="Button 62" hidden="1">
              <a:extLst>
                <a:ext uri="{63B3BB69-23CF-44E3-9099-C40C66FF867C}">
                  <a14:compatExt spid="_x0000_s55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defaultGridColor="0" colorId="22" zoomScale="85" zoomScaleNormal="85" workbookViewId="0">
      <selection activeCell="A13" sqref="A13:F13"/>
    </sheetView>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182" t="s">
        <v>2929</v>
      </c>
      <c r="B2" s="3182"/>
      <c r="C2" s="3182"/>
      <c r="D2" s="3182"/>
      <c r="E2" s="3182"/>
      <c r="F2" s="3182"/>
      <c r="G2" s="7"/>
      <c r="H2" s="7"/>
    </row>
    <row r="3" spans="1:8" ht="15" customHeight="1">
      <c r="A3" s="3183" t="s">
        <v>2930</v>
      </c>
      <c r="B3" s="3183"/>
      <c r="C3" s="3183"/>
      <c r="D3" s="3183"/>
      <c r="E3" s="3183"/>
      <c r="F3" s="3183"/>
      <c r="G3" s="8"/>
      <c r="H3" s="8"/>
    </row>
    <row r="4" spans="1:8" ht="15" customHeight="1">
      <c r="A4" s="778"/>
      <c r="B4" s="7"/>
      <c r="C4" s="7"/>
      <c r="D4" s="7"/>
      <c r="E4" s="7"/>
      <c r="F4" s="7"/>
      <c r="G4" s="7"/>
      <c r="H4" s="7"/>
    </row>
    <row r="5" spans="1:8">
      <c r="A5" s="13"/>
      <c r="B5" s="7"/>
      <c r="C5" s="7"/>
      <c r="D5" s="7"/>
      <c r="E5" s="7"/>
      <c r="F5" s="7"/>
      <c r="G5" s="7"/>
      <c r="H5" s="7"/>
    </row>
    <row r="6" spans="1:8">
      <c r="A6" s="777"/>
      <c r="B6" s="7"/>
      <c r="C6" s="7"/>
      <c r="D6" s="7"/>
      <c r="E6" s="7"/>
      <c r="F6" s="7"/>
      <c r="G6" s="7"/>
      <c r="H6" s="7"/>
    </row>
    <row r="7" spans="1:8" ht="15.75">
      <c r="A7" s="3180" t="s">
        <v>2931</v>
      </c>
      <c r="B7" s="3180"/>
      <c r="C7" s="3180"/>
      <c r="D7" s="3180"/>
      <c r="E7" s="3180"/>
      <c r="F7" s="3180"/>
      <c r="G7" s="7"/>
      <c r="H7" s="7"/>
    </row>
    <row r="8" spans="1:8" ht="18.600000000000001" customHeight="1">
      <c r="B8" s="7"/>
      <c r="C8" s="7"/>
      <c r="D8" s="7"/>
      <c r="E8" s="7"/>
      <c r="F8" s="7"/>
      <c r="G8" s="7"/>
      <c r="H8" s="7"/>
    </row>
    <row r="9" spans="1:8" ht="57.6" customHeight="1">
      <c r="A9" s="3179" t="s">
        <v>1054</v>
      </c>
      <c r="B9" s="3179"/>
      <c r="C9" s="3179"/>
      <c r="D9" s="3179"/>
      <c r="E9" s="3179"/>
      <c r="F9" s="3179"/>
      <c r="G9" s="7"/>
      <c r="H9" s="7"/>
    </row>
    <row r="10" spans="1:8" ht="16.149999999999999" customHeight="1">
      <c r="A10"/>
      <c r="B10" s="7"/>
      <c r="C10" s="7"/>
      <c r="D10" s="7"/>
      <c r="E10" s="7"/>
      <c r="F10" s="7"/>
      <c r="G10" s="7"/>
      <c r="H10" s="7"/>
    </row>
    <row r="11" spans="1:8" ht="48.6" customHeight="1">
      <c r="A11" s="3179" t="s">
        <v>1055</v>
      </c>
      <c r="B11" s="3179"/>
      <c r="C11" s="3179"/>
      <c r="D11" s="3179"/>
      <c r="E11" s="3179"/>
      <c r="F11" s="3179"/>
      <c r="G11" s="7"/>
      <c r="H11" s="7"/>
    </row>
    <row r="12" spans="1:8">
      <c r="A12" s="7"/>
      <c r="B12" s="7"/>
      <c r="C12" s="7"/>
      <c r="D12" s="7"/>
      <c r="E12" s="7"/>
      <c r="F12" s="7"/>
      <c r="G12" s="7"/>
      <c r="H12" s="7"/>
    </row>
    <row r="13" spans="1:8" ht="46.15" customHeight="1">
      <c r="A13" s="3179" t="s">
        <v>745</v>
      </c>
      <c r="B13" s="3179"/>
      <c r="C13" s="3179"/>
      <c r="D13" s="3179"/>
      <c r="E13" s="3179"/>
      <c r="F13" s="3179"/>
      <c r="G13" s="7"/>
      <c r="H13" s="7"/>
    </row>
    <row r="14" spans="1:8" ht="15.6" customHeight="1">
      <c r="A14" s="7"/>
      <c r="B14" s="7"/>
      <c r="C14" s="7"/>
      <c r="D14" s="7"/>
      <c r="E14" s="7"/>
      <c r="F14" s="7"/>
      <c r="G14" s="7"/>
      <c r="H14" s="7"/>
    </row>
    <row r="15" spans="1:8" ht="75" customHeight="1">
      <c r="A15" s="3179" t="s">
        <v>1056</v>
      </c>
      <c r="B15" s="3179"/>
      <c r="C15" s="3179"/>
      <c r="D15" s="3179"/>
      <c r="E15" s="3179"/>
      <c r="F15" s="3179"/>
      <c r="G15" s="7"/>
      <c r="H15" s="7"/>
    </row>
    <row r="16" spans="1:8" ht="21" customHeight="1">
      <c r="A16" s="7"/>
      <c r="B16" s="7"/>
      <c r="C16" s="7"/>
      <c r="D16" s="7"/>
      <c r="E16" s="7"/>
      <c r="F16" s="7"/>
      <c r="G16" s="7"/>
      <c r="H16" s="7"/>
    </row>
    <row r="17" spans="1:8" ht="47.45" customHeight="1">
      <c r="A17" s="3179" t="s">
        <v>631</v>
      </c>
      <c r="B17" s="3179"/>
      <c r="C17" s="3179"/>
      <c r="D17" s="3179"/>
      <c r="E17" s="3179"/>
      <c r="F17" s="3179"/>
      <c r="G17" s="7"/>
      <c r="H17" s="7"/>
    </row>
    <row r="18" spans="1:8" ht="15.6" customHeight="1">
      <c r="A18" s="7"/>
      <c r="B18" s="7"/>
      <c r="C18" s="7"/>
      <c r="D18" s="7"/>
      <c r="E18" s="7"/>
      <c r="F18" s="7"/>
      <c r="G18" s="7"/>
      <c r="H18" s="7"/>
    </row>
    <row r="19" spans="1:8" ht="21" customHeight="1">
      <c r="A19" s="3180"/>
      <c r="B19" s="3180"/>
      <c r="C19" s="3180"/>
      <c r="D19" s="3180"/>
      <c r="E19" s="3180"/>
      <c r="F19" s="3180"/>
      <c r="G19" s="7"/>
      <c r="H19" s="7"/>
    </row>
    <row r="20" spans="1:8" ht="15" customHeight="1">
      <c r="A20" s="3179"/>
      <c r="B20" s="3179"/>
      <c r="C20" s="3179"/>
      <c r="D20" s="3179"/>
      <c r="E20" s="3179"/>
      <c r="F20" s="3179"/>
      <c r="G20" s="7"/>
      <c r="H20" s="7"/>
    </row>
    <row r="21" spans="1:8">
      <c r="A21" s="7"/>
      <c r="B21" s="7"/>
      <c r="C21" s="7"/>
      <c r="D21" s="7"/>
      <c r="E21" s="7"/>
      <c r="F21" s="7"/>
      <c r="G21" s="7"/>
      <c r="H21" s="7"/>
    </row>
    <row r="22" spans="1:8" ht="15.75">
      <c r="A22" s="3180" t="s">
        <v>2932</v>
      </c>
      <c r="B22" s="3180"/>
      <c r="C22" s="3180"/>
      <c r="D22" s="3180"/>
      <c r="E22" s="3180"/>
      <c r="F22" s="3180"/>
      <c r="G22" s="7"/>
      <c r="H22" s="7"/>
    </row>
    <row r="23" spans="1:8" ht="72.599999999999994" customHeight="1">
      <c r="A23" s="3179" t="s">
        <v>2710</v>
      </c>
      <c r="B23" s="3179"/>
      <c r="C23" s="3179"/>
      <c r="D23" s="3179"/>
      <c r="E23" s="3179"/>
      <c r="F23" s="3179"/>
      <c r="G23" s="7"/>
      <c r="H23" s="7"/>
    </row>
    <row r="24" spans="1:8">
      <c r="A24" s="7"/>
      <c r="B24" s="7"/>
      <c r="C24" s="7"/>
      <c r="D24" s="7"/>
      <c r="E24" s="7"/>
      <c r="F24" s="7"/>
      <c r="G24" s="7"/>
      <c r="H24" s="7"/>
    </row>
    <row r="25" spans="1:8" ht="22.15" customHeight="1">
      <c r="A25" s="3181" t="s">
        <v>2933</v>
      </c>
      <c r="B25" s="3181"/>
      <c r="C25" s="3181"/>
      <c r="D25" s="3181"/>
      <c r="E25" s="3181"/>
      <c r="F25" s="782"/>
      <c r="G25" s="7"/>
      <c r="H25" s="7"/>
    </row>
    <row r="26" spans="1:8" ht="17.25" customHeight="1">
      <c r="A26" s="3179" t="s">
        <v>633</v>
      </c>
      <c r="B26" s="3179"/>
      <c r="C26" s="3179"/>
      <c r="D26" s="3179"/>
      <c r="E26" s="3179"/>
      <c r="F26" s="3179"/>
      <c r="G26" s="7"/>
      <c r="H26" s="7"/>
    </row>
    <row r="27" spans="1:8">
      <c r="A27" s="7"/>
      <c r="B27" s="7"/>
      <c r="C27" s="7"/>
      <c r="D27" s="7"/>
      <c r="E27" s="7"/>
      <c r="F27" s="7"/>
      <c r="G27" s="7"/>
      <c r="H27" s="7"/>
    </row>
    <row r="28" spans="1:8" ht="15.75">
      <c r="A28" s="3180" t="s">
        <v>2934</v>
      </c>
      <c r="B28" s="3180"/>
      <c r="C28" s="3180"/>
      <c r="D28" s="3180"/>
      <c r="E28" s="3180"/>
      <c r="F28" s="3180"/>
      <c r="G28" s="7"/>
      <c r="H28" s="7"/>
    </row>
    <row r="29" spans="1:8" ht="32.450000000000003" customHeight="1">
      <c r="A29" s="3179" t="s">
        <v>1057</v>
      </c>
      <c r="B29" s="3179"/>
      <c r="C29" s="3179"/>
      <c r="D29" s="3179"/>
      <c r="E29" s="3179"/>
      <c r="F29" s="3179"/>
      <c r="G29" s="7"/>
      <c r="H29" s="7"/>
    </row>
    <row r="30" spans="1:8">
      <c r="A30" s="7"/>
      <c r="B30" s="7"/>
      <c r="C30" s="7"/>
      <c r="D30" s="7"/>
      <c r="E30" s="7"/>
      <c r="F30" s="7"/>
      <c r="G30" s="7"/>
      <c r="H30" s="7"/>
    </row>
    <row r="31" spans="1:8" ht="15.75">
      <c r="A31" s="3180" t="s">
        <v>2935</v>
      </c>
      <c r="B31" s="3180"/>
      <c r="C31" s="3180"/>
      <c r="D31" s="3180"/>
      <c r="E31" s="3180"/>
      <c r="F31" s="3180"/>
      <c r="G31" s="7"/>
      <c r="H31" s="7"/>
    </row>
    <row r="32" spans="1:8" ht="34.9" customHeight="1">
      <c r="A32" s="3179" t="s">
        <v>632</v>
      </c>
      <c r="B32" s="3179"/>
      <c r="C32" s="3179"/>
      <c r="D32" s="3179"/>
      <c r="E32" s="3179"/>
      <c r="F32" s="3179"/>
      <c r="G32" s="7"/>
      <c r="H32" s="7"/>
    </row>
    <row r="33" spans="1:8" ht="12.75" customHeight="1">
      <c r="A33" s="7"/>
      <c r="B33" s="7"/>
      <c r="C33" s="7"/>
      <c r="D33" s="7"/>
      <c r="E33" s="7"/>
      <c r="F33" s="7"/>
      <c r="G33" s="7"/>
      <c r="H33" s="7"/>
    </row>
    <row r="34" spans="1:8" ht="19.899999999999999" customHeight="1">
      <c r="A34" s="3180" t="s">
        <v>2936</v>
      </c>
      <c r="B34" s="3180"/>
      <c r="C34" s="3180"/>
      <c r="D34" s="3180"/>
      <c r="E34" s="3180"/>
      <c r="F34" s="3180"/>
      <c r="G34" s="7"/>
      <c r="H34" s="7"/>
    </row>
    <row r="35" spans="1:8" ht="59.45" customHeight="1">
      <c r="A35" s="3179" t="s">
        <v>634</v>
      </c>
      <c r="B35" s="3179"/>
      <c r="C35" s="3179"/>
      <c r="D35" s="3179"/>
      <c r="E35" s="3179"/>
      <c r="F35" s="3179"/>
      <c r="G35" s="7"/>
      <c r="H35" s="7"/>
    </row>
    <row r="36" spans="1:8" ht="12.75" customHeight="1">
      <c r="A36" s="7"/>
      <c r="B36" s="7"/>
      <c r="C36" s="7"/>
      <c r="D36" s="7"/>
      <c r="E36" s="7"/>
      <c r="F36" s="7"/>
      <c r="G36" s="7"/>
      <c r="H36" s="7"/>
    </row>
    <row r="37" spans="1:8" ht="18" customHeight="1">
      <c r="A37" s="3180" t="s">
        <v>2937</v>
      </c>
      <c r="B37" s="3180"/>
      <c r="C37" s="3180"/>
      <c r="D37" s="3180"/>
      <c r="E37" s="3180"/>
      <c r="F37" s="3180"/>
      <c r="G37" s="7"/>
      <c r="H37" s="7"/>
    </row>
    <row r="38" spans="1:8" ht="34.9" customHeight="1">
      <c r="A38" s="3179" t="s">
        <v>2938</v>
      </c>
      <c r="B38" s="3179"/>
      <c r="C38" s="3179"/>
      <c r="D38" s="3179"/>
      <c r="E38" s="3179"/>
      <c r="F38" s="3179"/>
      <c r="G38" s="7"/>
      <c r="H38" s="7"/>
    </row>
    <row r="39" spans="1:8">
      <c r="A39" s="7"/>
      <c r="B39" s="7"/>
      <c r="C39" s="7"/>
      <c r="D39" s="7"/>
      <c r="E39" s="7"/>
      <c r="F39" s="7"/>
      <c r="G39" s="7"/>
      <c r="H39" s="7"/>
    </row>
    <row r="40" spans="1:8" ht="15.75">
      <c r="B40" s="10"/>
      <c r="C40" s="780" t="s">
        <v>1058</v>
      </c>
      <c r="D40" s="11"/>
      <c r="E40" s="780" t="s">
        <v>1059</v>
      </c>
      <c r="F40" s="12"/>
      <c r="G40" s="10"/>
    </row>
    <row r="41" spans="1:8" ht="15.75">
      <c r="A41" s="779" t="s">
        <v>2939</v>
      </c>
      <c r="B41" s="12"/>
      <c r="C41" s="781" t="s">
        <v>2940</v>
      </c>
      <c r="D41" s="11"/>
      <c r="E41" s="781" t="s">
        <v>2940</v>
      </c>
      <c r="F41" s="11"/>
    </row>
    <row r="42" spans="1:8" ht="18">
      <c r="A42" s="515" t="s">
        <v>2941</v>
      </c>
      <c r="C42" s="9" t="s">
        <v>746</v>
      </c>
      <c r="E42" s="9" t="s">
        <v>758</v>
      </c>
    </row>
    <row r="43" spans="1:8" ht="18">
      <c r="A43" s="515" t="s">
        <v>2942</v>
      </c>
      <c r="C43" s="9" t="s">
        <v>747</v>
      </c>
      <c r="E43" s="9" t="s">
        <v>759</v>
      </c>
    </row>
    <row r="44" spans="1:8" ht="18">
      <c r="A44" s="515" t="s">
        <v>2943</v>
      </c>
      <c r="C44" s="9" t="s">
        <v>748</v>
      </c>
      <c r="E44" s="9" t="s">
        <v>760</v>
      </c>
    </row>
    <row r="45" spans="1:8" ht="18">
      <c r="A45" s="515" t="s">
        <v>2944</v>
      </c>
      <c r="C45" s="9" t="s">
        <v>757</v>
      </c>
      <c r="E45" s="9" t="s">
        <v>761</v>
      </c>
    </row>
    <row r="46" spans="1:8" ht="18">
      <c r="A46" s="515" t="s">
        <v>2945</v>
      </c>
      <c r="C46" s="9" t="s">
        <v>749</v>
      </c>
      <c r="E46" s="9" t="s">
        <v>762</v>
      </c>
    </row>
    <row r="47" spans="1:8" ht="18">
      <c r="A47" s="515" t="s">
        <v>2946</v>
      </c>
      <c r="C47" s="9" t="s">
        <v>750</v>
      </c>
      <c r="E47" s="9" t="s">
        <v>763</v>
      </c>
    </row>
    <row r="48" spans="1:8" ht="18">
      <c r="A48" s="515" t="s">
        <v>2947</v>
      </c>
      <c r="C48" s="9" t="s">
        <v>751</v>
      </c>
      <c r="E48" s="9" t="s">
        <v>764</v>
      </c>
    </row>
    <row r="49" spans="1:7" ht="18">
      <c r="A49" s="515" t="s">
        <v>2948</v>
      </c>
      <c r="C49" s="9" t="s">
        <v>752</v>
      </c>
      <c r="E49" s="9" t="s">
        <v>765</v>
      </c>
    </row>
    <row r="50" spans="1:7" ht="18">
      <c r="A50" s="515" t="s">
        <v>2949</v>
      </c>
      <c r="C50" s="9" t="s">
        <v>753</v>
      </c>
      <c r="E50" s="9" t="s">
        <v>766</v>
      </c>
    </row>
    <row r="51" spans="1:7" ht="18">
      <c r="A51" s="515" t="s">
        <v>2950</v>
      </c>
      <c r="C51" s="9" t="s">
        <v>754</v>
      </c>
      <c r="E51" s="9" t="s">
        <v>767</v>
      </c>
    </row>
    <row r="52" spans="1:7" ht="18">
      <c r="A52" s="515" t="s">
        <v>2951</v>
      </c>
      <c r="C52" s="9" t="s">
        <v>755</v>
      </c>
      <c r="E52" s="9" t="s">
        <v>768</v>
      </c>
    </row>
    <row r="53" spans="1:7" ht="18">
      <c r="A53" s="515" t="s">
        <v>2952</v>
      </c>
      <c r="C53" s="9" t="s">
        <v>756</v>
      </c>
      <c r="E53" s="9" t="s">
        <v>769</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R50"/>
  <sheetViews>
    <sheetView defaultGridColor="0" topLeftCell="A22" colorId="22" zoomScale="90" zoomScaleNormal="90" zoomScaleSheetLayoutView="80" workbookViewId="0">
      <selection activeCell="B52" sqref="B52"/>
    </sheetView>
  </sheetViews>
  <sheetFormatPr defaultColWidth="9.6640625" defaultRowHeight="15"/>
  <cols>
    <col min="1" max="1" width="4.6640625" customWidth="1"/>
    <col min="2" max="2" width="40.77734375" customWidth="1"/>
    <col min="3" max="3" width="24.6640625" customWidth="1"/>
    <col min="4" max="5" width="12.6640625" customWidth="1"/>
    <col min="6" max="6" width="17.21875" customWidth="1"/>
    <col min="7" max="7" width="5.6640625" customWidth="1"/>
    <col min="8" max="14" width="15" customWidth="1"/>
    <col min="15" max="15" width="11.33203125" customWidth="1"/>
    <col min="16" max="16" width="0.21875" customWidth="1"/>
    <col min="18" max="18" width="11" bestFit="1" customWidth="1"/>
  </cols>
  <sheetData>
    <row r="1" spans="1:15" ht="20.25" customHeight="1" thickBot="1">
      <c r="A1" s="17" t="str">
        <f>'Data Sheet'!$C$25</f>
        <v xml:space="preserve">The Brooklyn Union Gas Company d/b/a National Grid New York </v>
      </c>
      <c r="B1" s="9"/>
      <c r="C1" s="9"/>
      <c r="D1" s="1117"/>
      <c r="E1" s="9"/>
      <c r="F1" s="1269" t="str">
        <f>+'Data Sheet'!$C$38</f>
        <v xml:space="preserve"> December 31, 2016</v>
      </c>
      <c r="G1" s="17" t="str">
        <f>+'Data Sheet'!$C$25</f>
        <v xml:space="preserve">The Brooklyn Union Gas Company d/b/a National Grid New York </v>
      </c>
      <c r="H1" s="9"/>
      <c r="I1" s="9"/>
      <c r="J1" s="9"/>
      <c r="K1" s="9"/>
      <c r="L1" s="9"/>
      <c r="M1" s="9"/>
      <c r="N1" s="9"/>
      <c r="O1" s="1268" t="str">
        <f>+'Data Sheet'!$C$38</f>
        <v xml:space="preserve"> December 31, 2016</v>
      </c>
    </row>
    <row r="2" spans="1:15" ht="13.5" customHeight="1">
      <c r="A2" s="818"/>
      <c r="B2" s="821"/>
      <c r="C2" s="821"/>
      <c r="D2" s="821"/>
      <c r="E2" s="821"/>
      <c r="F2" s="1119"/>
      <c r="G2" s="818"/>
      <c r="H2" s="821"/>
      <c r="I2" s="821"/>
      <c r="J2" s="821"/>
      <c r="K2" s="821"/>
      <c r="L2" s="821"/>
      <c r="M2" s="821"/>
      <c r="N2" s="821"/>
      <c r="O2" s="1119"/>
    </row>
    <row r="3" spans="1:15" ht="15" customHeight="1">
      <c r="A3" s="1120" t="s">
        <v>2397</v>
      </c>
      <c r="B3" s="12"/>
      <c r="C3" s="12"/>
      <c r="D3" s="12"/>
      <c r="E3" s="12"/>
      <c r="F3" s="835"/>
      <c r="G3" s="1120" t="s">
        <v>2398</v>
      </c>
      <c r="H3" s="1121"/>
      <c r="I3" s="12"/>
      <c r="J3" s="12"/>
      <c r="K3" s="12"/>
      <c r="L3" s="12"/>
      <c r="M3" s="12"/>
      <c r="N3" s="12"/>
      <c r="O3" s="835"/>
    </row>
    <row r="4" spans="1:15" ht="15" customHeight="1">
      <c r="A4" s="823"/>
      <c r="B4" s="12"/>
      <c r="C4" s="12"/>
      <c r="D4" s="12"/>
      <c r="E4" s="12"/>
      <c r="F4" s="1122"/>
      <c r="G4" s="823"/>
      <c r="H4" s="9"/>
      <c r="I4" s="9"/>
      <c r="J4" s="9"/>
      <c r="K4" s="9"/>
      <c r="L4" s="9"/>
      <c r="M4" s="9"/>
      <c r="N4" s="9"/>
      <c r="O4" s="1122"/>
    </row>
    <row r="5" spans="1:15" ht="16.5" customHeight="1">
      <c r="A5" s="1123" t="s">
        <v>2399</v>
      </c>
      <c r="B5" s="3179" t="s">
        <v>2879</v>
      </c>
      <c r="C5" s="3217"/>
      <c r="D5" s="3217"/>
      <c r="E5" s="3217"/>
      <c r="F5" s="3221"/>
      <c r="G5" s="823"/>
      <c r="H5" s="3179" t="s">
        <v>637</v>
      </c>
      <c r="I5" s="3179"/>
      <c r="J5" s="3179"/>
      <c r="K5" s="3179"/>
      <c r="L5" s="3179"/>
      <c r="M5" s="3179"/>
      <c r="N5" s="3179"/>
      <c r="O5" s="1122"/>
    </row>
    <row r="6" spans="1:15" ht="13.5" customHeight="1">
      <c r="A6" s="823"/>
      <c r="B6" s="3217"/>
      <c r="C6" s="3217"/>
      <c r="D6" s="3217"/>
      <c r="E6" s="3217"/>
      <c r="F6" s="3221"/>
      <c r="G6" s="823"/>
      <c r="H6" s="3179"/>
      <c r="I6" s="3179"/>
      <c r="J6" s="3179"/>
      <c r="K6" s="3179"/>
      <c r="L6" s="3179"/>
      <c r="M6" s="3179"/>
      <c r="N6" s="3179"/>
      <c r="O6" s="1122"/>
    </row>
    <row r="7" spans="1:15" ht="13.5" customHeight="1">
      <c r="A7" s="823"/>
      <c r="B7" s="9"/>
      <c r="C7" s="12"/>
      <c r="D7" s="12"/>
      <c r="E7" s="12"/>
      <c r="F7" s="1122"/>
      <c r="G7" s="823"/>
      <c r="H7" s="3179"/>
      <c r="I7" s="3179"/>
      <c r="J7" s="3179"/>
      <c r="K7" s="3179"/>
      <c r="L7" s="3179"/>
      <c r="M7" s="3179"/>
      <c r="N7" s="3179"/>
      <c r="O7" s="1122"/>
    </row>
    <row r="8" spans="1:15" ht="17.25" customHeight="1">
      <c r="A8" s="1123" t="s">
        <v>2318</v>
      </c>
      <c r="B8" s="3179" t="s">
        <v>2880</v>
      </c>
      <c r="C8" s="3217"/>
      <c r="D8" s="3217"/>
      <c r="E8" s="3217"/>
      <c r="F8" s="3221"/>
      <c r="G8" s="823"/>
      <c r="H8" s="3179"/>
      <c r="I8" s="3179"/>
      <c r="J8" s="3179"/>
      <c r="K8" s="3179"/>
      <c r="L8" s="3179"/>
      <c r="M8" s="3179"/>
      <c r="N8" s="3179"/>
      <c r="O8" s="1122"/>
    </row>
    <row r="9" spans="1:15" ht="13.5" customHeight="1">
      <c r="A9" s="823"/>
      <c r="B9" s="3217"/>
      <c r="C9" s="3217"/>
      <c r="D9" s="3217"/>
      <c r="E9" s="3217"/>
      <c r="F9" s="3221"/>
      <c r="G9" s="823"/>
      <c r="H9" s="9"/>
      <c r="I9" s="9"/>
      <c r="J9" s="9"/>
      <c r="K9" s="9"/>
      <c r="L9" s="9"/>
      <c r="M9" s="9"/>
      <c r="N9" s="9"/>
      <c r="O9" s="1122"/>
    </row>
    <row r="10" spans="1:15" ht="13.5" customHeight="1">
      <c r="A10" s="823"/>
      <c r="B10" s="3206"/>
      <c r="C10" s="3206"/>
      <c r="D10" s="3206"/>
      <c r="E10" s="3206"/>
      <c r="F10" s="3200"/>
      <c r="G10" s="823"/>
      <c r="H10" s="3179" t="s">
        <v>2881</v>
      </c>
      <c r="I10" s="3179"/>
      <c r="J10" s="3179"/>
      <c r="K10" s="3179"/>
      <c r="L10" s="3179"/>
      <c r="M10" s="3179"/>
      <c r="N10" s="3179"/>
      <c r="O10" s="1122"/>
    </row>
    <row r="11" spans="1:15" ht="13.5" customHeight="1">
      <c r="A11" s="814"/>
      <c r="C11" s="1111"/>
      <c r="D11" s="1111"/>
      <c r="E11" s="1111"/>
      <c r="F11" s="1115"/>
      <c r="G11" s="823"/>
      <c r="H11" s="3179"/>
      <c r="I11" s="3179"/>
      <c r="J11" s="3179"/>
      <c r="K11" s="3179"/>
      <c r="L11" s="3179"/>
      <c r="M11" s="3179"/>
      <c r="N11" s="3179"/>
      <c r="O11" s="1122"/>
    </row>
    <row r="12" spans="1:15" ht="13.5" customHeight="1">
      <c r="A12" s="1123" t="s">
        <v>2319</v>
      </c>
      <c r="B12" s="3179" t="s">
        <v>2882</v>
      </c>
      <c r="C12" s="3206"/>
      <c r="D12" s="3206"/>
      <c r="E12" s="3206"/>
      <c r="F12" s="3200"/>
      <c r="G12" s="823"/>
      <c r="H12" s="9"/>
      <c r="I12" s="9"/>
      <c r="J12" s="9"/>
      <c r="K12" s="9"/>
      <c r="L12" s="9"/>
      <c r="M12" s="9"/>
      <c r="N12" s="9"/>
      <c r="O12" s="1122"/>
    </row>
    <row r="13" spans="1:15" ht="13.5" customHeight="1">
      <c r="A13" s="827"/>
      <c r="B13" s="3219"/>
      <c r="C13" s="3219"/>
      <c r="D13" s="3219"/>
      <c r="E13" s="3219"/>
      <c r="F13" s="3220"/>
      <c r="G13" s="827"/>
      <c r="H13" s="465"/>
      <c r="I13" s="465"/>
      <c r="J13" s="465"/>
      <c r="K13" s="465"/>
      <c r="L13" s="465"/>
      <c r="M13" s="465"/>
      <c r="N13" s="465"/>
      <c r="O13" s="1124"/>
    </row>
    <row r="14" spans="1:15" ht="13.5" customHeight="1">
      <c r="A14" s="823"/>
      <c r="B14" s="1125"/>
      <c r="C14" s="12" t="s">
        <v>2320</v>
      </c>
      <c r="D14" s="1126" t="s">
        <v>2321</v>
      </c>
      <c r="E14" s="1126" t="s">
        <v>2322</v>
      </c>
      <c r="F14" s="835"/>
      <c r="G14" s="1127"/>
      <c r="H14" s="824"/>
      <c r="I14" s="1128"/>
      <c r="J14" s="824"/>
      <c r="K14" s="1128"/>
      <c r="L14" s="824"/>
      <c r="M14" s="1128"/>
      <c r="N14" s="9"/>
      <c r="O14" s="826"/>
    </row>
    <row r="15" spans="1:15" ht="13.5" customHeight="1">
      <c r="A15" s="1123" t="s">
        <v>1729</v>
      </c>
      <c r="B15" s="1125"/>
      <c r="C15" s="12" t="s">
        <v>2323</v>
      </c>
      <c r="D15" s="1126" t="s">
        <v>2324</v>
      </c>
      <c r="E15" s="1129" t="s">
        <v>2325</v>
      </c>
      <c r="F15" s="1130" t="s">
        <v>2326</v>
      </c>
      <c r="G15" s="1131" t="s">
        <v>2327</v>
      </c>
      <c r="H15" s="1132" t="s">
        <v>2328</v>
      </c>
      <c r="I15" s="1132" t="s">
        <v>5124</v>
      </c>
      <c r="J15" s="1132" t="s">
        <v>2329</v>
      </c>
      <c r="K15" s="1132" t="s">
        <v>2330</v>
      </c>
      <c r="L15" s="1132" t="s">
        <v>5123</v>
      </c>
      <c r="M15" s="1132" t="s">
        <v>5122</v>
      </c>
      <c r="N15" s="1133" t="s">
        <v>2332</v>
      </c>
      <c r="O15" s="1134" t="s">
        <v>1729</v>
      </c>
    </row>
    <row r="16" spans="1:15" ht="13.5" customHeight="1">
      <c r="A16" s="1123" t="s">
        <v>1732</v>
      </c>
      <c r="B16" s="1135" t="s">
        <v>2333</v>
      </c>
      <c r="C16" s="12" t="s">
        <v>2334</v>
      </c>
      <c r="D16" s="1126" t="s">
        <v>2335</v>
      </c>
      <c r="E16" s="1135" t="s">
        <v>2336</v>
      </c>
      <c r="F16" s="1136" t="s">
        <v>2337</v>
      </c>
      <c r="G16" s="1131" t="s">
        <v>2338</v>
      </c>
      <c r="H16" s="1132" t="s">
        <v>2339</v>
      </c>
      <c r="I16" s="1132" t="s">
        <v>2340</v>
      </c>
      <c r="J16" s="1132" t="s">
        <v>2341</v>
      </c>
      <c r="K16" s="1132" t="s">
        <v>2342</v>
      </c>
      <c r="L16" s="1132" t="s">
        <v>2343</v>
      </c>
      <c r="M16" s="1132" t="s">
        <v>2344</v>
      </c>
      <c r="N16" s="1133" t="s">
        <v>2345</v>
      </c>
      <c r="O16" s="1134" t="s">
        <v>1732</v>
      </c>
    </row>
    <row r="17" spans="1:18" ht="13.5" customHeight="1">
      <c r="A17" s="823"/>
      <c r="B17" s="1135" t="s">
        <v>3024</v>
      </c>
      <c r="C17" s="12" t="s">
        <v>3025</v>
      </c>
      <c r="D17" s="1126" t="s">
        <v>2346</v>
      </c>
      <c r="E17" s="1135" t="s">
        <v>3027</v>
      </c>
      <c r="F17" s="1136" t="s">
        <v>2347</v>
      </c>
      <c r="G17" s="1131" t="s">
        <v>1736</v>
      </c>
      <c r="H17" s="1132" t="s">
        <v>2348</v>
      </c>
      <c r="I17" s="1132" t="s">
        <v>2349</v>
      </c>
      <c r="J17" s="1132" t="s">
        <v>2350</v>
      </c>
      <c r="K17" s="1132" t="s">
        <v>2351</v>
      </c>
      <c r="L17" s="1132" t="s">
        <v>2352</v>
      </c>
      <c r="M17" s="1132" t="s">
        <v>2353</v>
      </c>
      <c r="N17" s="1133" t="s">
        <v>2354</v>
      </c>
      <c r="O17" s="826"/>
    </row>
    <row r="18" spans="1:18" ht="13.5" customHeight="1">
      <c r="A18" s="823"/>
      <c r="B18" s="1125"/>
      <c r="C18" s="9"/>
      <c r="D18" s="1126" t="s">
        <v>3026</v>
      </c>
      <c r="E18" s="466"/>
      <c r="F18" s="1122"/>
      <c r="G18" s="1127"/>
      <c r="H18" s="824"/>
      <c r="I18" s="824"/>
      <c r="J18" s="824"/>
      <c r="K18" s="824"/>
      <c r="L18" s="824"/>
      <c r="M18" s="824"/>
      <c r="N18" s="9"/>
      <c r="O18" s="826"/>
      <c r="R18" s="3051"/>
    </row>
    <row r="19" spans="1:18" ht="13.5" customHeight="1">
      <c r="A19" s="1137" t="s">
        <v>1737</v>
      </c>
      <c r="B19" s="3027" t="s">
        <v>4728</v>
      </c>
      <c r="C19" s="1138" t="s">
        <v>4729</v>
      </c>
      <c r="D19" s="1170"/>
      <c r="E19" s="3014">
        <v>105296</v>
      </c>
      <c r="F19" s="3015">
        <v>89794</v>
      </c>
      <c r="G19" s="90"/>
      <c r="H19" s="91"/>
      <c r="I19" s="3018">
        <v>45223</v>
      </c>
      <c r="J19" s="3018">
        <v>2682</v>
      </c>
      <c r="K19" s="3018"/>
      <c r="L19" s="3018">
        <v>359</v>
      </c>
      <c r="M19" s="3018">
        <v>30633</v>
      </c>
      <c r="N19" s="92">
        <f>SUM(F19:M19)</f>
        <v>168691</v>
      </c>
      <c r="O19" s="1140" t="s">
        <v>1737</v>
      </c>
      <c r="R19" s="2883"/>
    </row>
    <row r="20" spans="1:18" ht="13.5" customHeight="1">
      <c r="A20" s="1123" t="s">
        <v>1738</v>
      </c>
      <c r="B20" s="3028" t="s">
        <v>4730</v>
      </c>
      <c r="C20" s="9" t="s">
        <v>4731</v>
      </c>
      <c r="D20" s="2909"/>
      <c r="E20" s="3016">
        <v>51617</v>
      </c>
      <c r="F20" s="3017">
        <v>46321</v>
      </c>
      <c r="G20" s="98"/>
      <c r="H20" s="99" t="s">
        <v>1789</v>
      </c>
      <c r="I20" s="3019">
        <v>18618</v>
      </c>
      <c r="J20" s="3019">
        <v>2468</v>
      </c>
      <c r="K20" s="3019" t="s">
        <v>1789</v>
      </c>
      <c r="L20" s="3019">
        <v>176</v>
      </c>
      <c r="M20" s="3019">
        <v>692</v>
      </c>
      <c r="N20" s="100">
        <f t="shared" ref="N20:N26" si="0">SUM(F20:M20)</f>
        <v>68275</v>
      </c>
      <c r="O20" s="1134" t="s">
        <v>1738</v>
      </c>
      <c r="R20" s="2883"/>
    </row>
    <row r="21" spans="1:18" ht="13.5" customHeight="1">
      <c r="A21" s="1123" t="s">
        <v>1739</v>
      </c>
      <c r="B21" s="3028" t="s">
        <v>4732</v>
      </c>
      <c r="C21" s="9" t="s">
        <v>4733</v>
      </c>
      <c r="D21" s="2909"/>
      <c r="E21" s="3016">
        <v>35799</v>
      </c>
      <c r="F21" s="3017">
        <v>29670</v>
      </c>
      <c r="G21" s="98"/>
      <c r="H21" s="99"/>
      <c r="I21" s="3019">
        <v>11931</v>
      </c>
      <c r="J21" s="3019">
        <v>1157</v>
      </c>
      <c r="K21" s="3019"/>
      <c r="L21" s="3019">
        <v>122</v>
      </c>
      <c r="M21" s="3019">
        <v>873</v>
      </c>
      <c r="N21" s="100">
        <f t="shared" si="0"/>
        <v>43753</v>
      </c>
      <c r="O21" s="1134" t="s">
        <v>1739</v>
      </c>
      <c r="R21" s="2883"/>
    </row>
    <row r="22" spans="1:18" ht="13.5" customHeight="1">
      <c r="A22" s="1123" t="s">
        <v>1740</v>
      </c>
      <c r="B22" s="3028" t="s">
        <v>4734</v>
      </c>
      <c r="C22" s="9" t="s">
        <v>4733</v>
      </c>
      <c r="D22" s="2909"/>
      <c r="E22" s="3016">
        <v>81824</v>
      </c>
      <c r="F22" s="3017">
        <v>68365</v>
      </c>
      <c r="G22" s="98"/>
      <c r="H22" s="99"/>
      <c r="I22" s="3019">
        <v>22141</v>
      </c>
      <c r="J22" s="3019">
        <v>0</v>
      </c>
      <c r="K22" s="3019"/>
      <c r="L22" s="3019">
        <v>279</v>
      </c>
      <c r="M22" s="3019">
        <v>2297</v>
      </c>
      <c r="N22" s="100">
        <f t="shared" si="0"/>
        <v>93082</v>
      </c>
      <c r="O22" s="1134" t="s">
        <v>1740</v>
      </c>
      <c r="R22" s="2883"/>
    </row>
    <row r="23" spans="1:18" ht="13.5" customHeight="1">
      <c r="A23" s="1123" t="s">
        <v>1741</v>
      </c>
      <c r="B23" s="3028" t="s">
        <v>4735</v>
      </c>
      <c r="C23" s="9" t="s">
        <v>4733</v>
      </c>
      <c r="D23" s="2909"/>
      <c r="E23" s="3016">
        <v>28723</v>
      </c>
      <c r="F23" s="3017">
        <v>24238</v>
      </c>
      <c r="G23" s="98"/>
      <c r="H23" s="99"/>
      <c r="I23" s="3019">
        <v>8678</v>
      </c>
      <c r="J23" s="3019">
        <v>1140</v>
      </c>
      <c r="K23" s="3019"/>
      <c r="L23" s="3019">
        <v>98</v>
      </c>
      <c r="M23" s="3019">
        <v>883</v>
      </c>
      <c r="N23" s="100">
        <f t="shared" si="0"/>
        <v>35037</v>
      </c>
      <c r="O23" s="1134" t="s">
        <v>1741</v>
      </c>
      <c r="R23" s="2883"/>
    </row>
    <row r="24" spans="1:18" ht="13.5" customHeight="1">
      <c r="A24" s="1123">
        <v>7</v>
      </c>
      <c r="B24" s="3028" t="s">
        <v>4736</v>
      </c>
      <c r="C24" s="9" t="s">
        <v>4737</v>
      </c>
      <c r="D24" s="2933"/>
      <c r="E24" s="3016">
        <v>36126</v>
      </c>
      <c r="F24" s="3017">
        <v>32168</v>
      </c>
      <c r="G24" s="98"/>
      <c r="H24" s="99"/>
      <c r="I24" s="3019">
        <v>13883</v>
      </c>
      <c r="J24" s="3019">
        <v>993</v>
      </c>
      <c r="K24" s="3019"/>
      <c r="L24" s="3019">
        <v>123</v>
      </c>
      <c r="M24" s="3019">
        <v>331</v>
      </c>
      <c r="N24" s="100">
        <f t="shared" si="0"/>
        <v>47498</v>
      </c>
      <c r="O24" s="1134">
        <v>7</v>
      </c>
      <c r="R24" s="2883"/>
    </row>
    <row r="25" spans="1:18" ht="13.5" customHeight="1">
      <c r="A25" s="1123">
        <v>8</v>
      </c>
      <c r="B25" s="3028" t="s">
        <v>4738</v>
      </c>
      <c r="C25" s="9" t="s">
        <v>4739</v>
      </c>
      <c r="D25" s="2933"/>
      <c r="E25" s="3016">
        <v>14724</v>
      </c>
      <c r="F25" s="3017">
        <v>12388</v>
      </c>
      <c r="G25" s="98"/>
      <c r="H25" s="99"/>
      <c r="I25" s="3019">
        <v>3827</v>
      </c>
      <c r="J25" s="3019">
        <v>693</v>
      </c>
      <c r="K25" s="3019"/>
      <c r="L25" s="3019">
        <v>50</v>
      </c>
      <c r="M25" s="3019">
        <v>0</v>
      </c>
      <c r="N25" s="100">
        <f t="shared" si="0"/>
        <v>16958</v>
      </c>
      <c r="O25" s="1134">
        <v>8</v>
      </c>
      <c r="R25" s="2883"/>
    </row>
    <row r="26" spans="1:18" ht="13.5" customHeight="1">
      <c r="A26" s="1123">
        <v>9</v>
      </c>
      <c r="B26" s="3028" t="s">
        <v>4740</v>
      </c>
      <c r="C26" s="9" t="s">
        <v>4864</v>
      </c>
      <c r="D26" s="2933"/>
      <c r="E26" s="3016"/>
      <c r="F26" s="3017">
        <v>13730.735953127822</v>
      </c>
      <c r="G26" s="98"/>
      <c r="H26" s="99"/>
      <c r="I26" s="3019"/>
      <c r="J26" s="3019">
        <v>3176.916758764984</v>
      </c>
      <c r="K26" s="3019"/>
      <c r="L26" s="3019"/>
      <c r="M26" s="3019">
        <v>4510.9446450858595</v>
      </c>
      <c r="N26" s="100">
        <f t="shared" si="0"/>
        <v>21418.597356978666</v>
      </c>
      <c r="O26" s="1134">
        <v>9</v>
      </c>
      <c r="R26" s="2883"/>
    </row>
    <row r="27" spans="1:18" ht="13.5" customHeight="1">
      <c r="A27" s="3063">
        <v>10</v>
      </c>
      <c r="B27" s="2914"/>
      <c r="C27" s="9"/>
      <c r="D27" s="2909"/>
      <c r="E27" s="96"/>
      <c r="F27" s="97"/>
      <c r="G27" s="98"/>
      <c r="H27" s="99"/>
      <c r="I27" s="99"/>
      <c r="J27" s="99"/>
      <c r="K27" s="99"/>
      <c r="L27" s="99"/>
      <c r="M27" s="99"/>
      <c r="N27" s="100"/>
      <c r="O27" s="1134">
        <v>10</v>
      </c>
      <c r="R27" s="2883"/>
    </row>
    <row r="28" spans="1:18" ht="13.5" customHeight="1">
      <c r="A28" s="3063">
        <v>11</v>
      </c>
      <c r="B28" s="3067" t="s">
        <v>5170</v>
      </c>
      <c r="C28" s="9"/>
      <c r="D28" s="2909"/>
      <c r="E28" s="96"/>
      <c r="F28" s="97"/>
      <c r="G28" s="98"/>
      <c r="H28" s="99"/>
      <c r="I28" s="99"/>
      <c r="J28" s="99"/>
      <c r="K28" s="99"/>
      <c r="L28" s="99"/>
      <c r="M28" s="99"/>
      <c r="N28" s="100"/>
      <c r="O28" s="1134">
        <v>11</v>
      </c>
    </row>
    <row r="29" spans="1:18" ht="13.5" customHeight="1">
      <c r="A29" s="3063">
        <v>12</v>
      </c>
      <c r="B29" s="3028" t="s">
        <v>5188</v>
      </c>
      <c r="C29" s="9" t="s">
        <v>4733</v>
      </c>
      <c r="D29" s="3100"/>
      <c r="E29" s="3016">
        <v>41167</v>
      </c>
      <c r="F29" s="3017">
        <v>34066</v>
      </c>
      <c r="G29" s="98"/>
      <c r="H29" s="99"/>
      <c r="I29" s="3019">
        <v>13209</v>
      </c>
      <c r="J29" s="3019">
        <v>1160</v>
      </c>
      <c r="K29" s="3019"/>
      <c r="L29" s="3019">
        <v>1225</v>
      </c>
      <c r="M29" s="3019">
        <v>9155</v>
      </c>
      <c r="N29" s="100">
        <f>SUM(F29:M29)</f>
        <v>58815</v>
      </c>
      <c r="O29" s="1134">
        <v>12</v>
      </c>
    </row>
    <row r="30" spans="1:18">
      <c r="A30" s="3063">
        <v>13</v>
      </c>
      <c r="B30" s="3130"/>
      <c r="C30" s="9"/>
      <c r="D30" s="433"/>
      <c r="E30" s="96"/>
      <c r="F30" s="97"/>
      <c r="G30" s="98"/>
      <c r="H30" s="99"/>
      <c r="I30" s="99"/>
      <c r="J30" s="99"/>
      <c r="K30" s="99"/>
      <c r="L30" s="99"/>
      <c r="M30" s="99"/>
      <c r="N30" s="100"/>
      <c r="O30" s="1134">
        <v>13</v>
      </c>
    </row>
    <row r="31" spans="1:18" ht="13.5" customHeight="1">
      <c r="A31" s="3063">
        <v>14</v>
      </c>
      <c r="B31" s="94"/>
      <c r="C31" s="9"/>
      <c r="D31" s="433"/>
      <c r="E31" s="96"/>
      <c r="F31" s="97"/>
      <c r="G31" s="98"/>
      <c r="H31" s="99"/>
      <c r="I31" s="99"/>
      <c r="J31" s="99"/>
      <c r="K31" s="99"/>
      <c r="L31" s="99"/>
      <c r="M31" s="99"/>
      <c r="N31" s="100"/>
      <c r="O31" s="1134">
        <v>14</v>
      </c>
    </row>
    <row r="32" spans="1:18" ht="13.5" customHeight="1">
      <c r="A32" s="3063">
        <v>15</v>
      </c>
      <c r="B32" s="94"/>
      <c r="C32" s="9"/>
      <c r="D32" s="433"/>
      <c r="E32" s="96"/>
      <c r="F32" s="97"/>
      <c r="G32" s="98"/>
      <c r="H32" s="99"/>
      <c r="I32" s="99"/>
      <c r="J32" s="99"/>
      <c r="K32" s="99"/>
      <c r="L32" s="99"/>
      <c r="M32" s="99"/>
      <c r="N32" s="100"/>
      <c r="O32" s="1134">
        <v>15</v>
      </c>
    </row>
    <row r="33" spans="1:15" ht="13.5" customHeight="1">
      <c r="A33" s="3063">
        <v>16</v>
      </c>
      <c r="B33" s="94"/>
      <c r="C33" s="9"/>
      <c r="D33" s="433"/>
      <c r="E33" s="96"/>
      <c r="F33" s="97"/>
      <c r="G33" s="98"/>
      <c r="H33" s="99"/>
      <c r="I33" s="99"/>
      <c r="J33" s="99"/>
      <c r="K33" s="99"/>
      <c r="L33" s="99"/>
      <c r="M33" s="99"/>
      <c r="N33" s="100"/>
      <c r="O33" s="1134">
        <v>16</v>
      </c>
    </row>
    <row r="34" spans="1:15" ht="13.5" customHeight="1">
      <c r="A34" s="3063">
        <v>17</v>
      </c>
      <c r="B34" s="94"/>
      <c r="C34" s="9"/>
      <c r="D34" s="433"/>
      <c r="E34" s="96"/>
      <c r="F34" s="97"/>
      <c r="G34" s="98"/>
      <c r="H34" s="99"/>
      <c r="I34" s="99"/>
      <c r="J34" s="99"/>
      <c r="K34" s="99"/>
      <c r="L34" s="99"/>
      <c r="M34" s="99"/>
      <c r="N34" s="100"/>
      <c r="O34" s="1134">
        <v>17</v>
      </c>
    </row>
    <row r="35" spans="1:15" ht="13.5" customHeight="1">
      <c r="A35" s="3063">
        <v>18</v>
      </c>
      <c r="B35" s="94"/>
      <c r="C35" s="9"/>
      <c r="D35" s="433"/>
      <c r="E35" s="96"/>
      <c r="F35" s="97"/>
      <c r="G35" s="98"/>
      <c r="H35" s="99"/>
      <c r="I35" s="99"/>
      <c r="J35" s="99"/>
      <c r="K35" s="99"/>
      <c r="L35" s="99"/>
      <c r="M35" s="99"/>
      <c r="N35" s="100"/>
      <c r="O35" s="1134">
        <v>18</v>
      </c>
    </row>
    <row r="36" spans="1:15" ht="13.5" customHeight="1">
      <c r="A36" s="3063">
        <v>19</v>
      </c>
      <c r="B36" s="101"/>
      <c r="C36" s="465"/>
      <c r="D36" s="483"/>
      <c r="E36" s="103"/>
      <c r="F36" s="104"/>
      <c r="G36" s="105"/>
      <c r="H36" s="106"/>
      <c r="I36" s="106"/>
      <c r="J36" s="106"/>
      <c r="K36" s="106"/>
      <c r="L36" s="106"/>
      <c r="M36" s="106"/>
      <c r="N36" s="107"/>
      <c r="O36" s="1142">
        <v>19</v>
      </c>
    </row>
    <row r="37" spans="1:15" ht="13.5" customHeight="1">
      <c r="A37" s="823" t="s">
        <v>2355</v>
      </c>
      <c r="B37" s="9"/>
      <c r="C37" s="9"/>
      <c r="D37" s="9"/>
      <c r="E37" s="9"/>
      <c r="F37" s="1122"/>
      <c r="G37" s="823"/>
      <c r="H37" s="9" t="s">
        <v>2356</v>
      </c>
      <c r="I37" s="9"/>
      <c r="J37" s="9"/>
      <c r="K37" s="9"/>
      <c r="L37" s="9"/>
      <c r="M37" s="9"/>
      <c r="N37" s="9"/>
      <c r="O37" s="1122"/>
    </row>
    <row r="38" spans="1:15" ht="13.5" customHeight="1">
      <c r="A38" s="823"/>
      <c r="B38" s="9"/>
      <c r="C38" s="9"/>
      <c r="D38" s="9"/>
      <c r="E38" s="9"/>
      <c r="F38" s="1122"/>
      <c r="G38" s="823"/>
      <c r="O38" s="1122"/>
    </row>
    <row r="39" spans="1:15" ht="13.5" customHeight="1">
      <c r="A39" s="823"/>
      <c r="B39" s="3160" t="s">
        <v>2883</v>
      </c>
      <c r="C39" s="9"/>
      <c r="D39" s="9"/>
      <c r="E39" s="9"/>
      <c r="F39" s="1122"/>
      <c r="G39" s="823" t="s">
        <v>5114</v>
      </c>
      <c r="H39" s="9"/>
      <c r="I39" s="9"/>
      <c r="J39" s="9"/>
      <c r="K39" s="9"/>
      <c r="L39" s="9"/>
      <c r="M39" s="9"/>
      <c r="N39" s="9"/>
      <c r="O39" s="1122"/>
    </row>
    <row r="40" spans="1:15" ht="13.5" customHeight="1">
      <c r="A40" s="823"/>
      <c r="B40" s="712"/>
      <c r="C40" s="9"/>
      <c r="D40" s="9"/>
      <c r="E40" s="9"/>
      <c r="F40" s="1122"/>
      <c r="G40" s="823"/>
      <c r="H40" s="813" t="s">
        <v>5115</v>
      </c>
      <c r="I40" s="9"/>
      <c r="J40" s="9"/>
      <c r="K40" s="9"/>
      <c r="L40" s="9"/>
      <c r="M40" s="9"/>
      <c r="N40" s="9"/>
      <c r="O40" s="1122"/>
    </row>
    <row r="41" spans="1:15" ht="13.5" customHeight="1">
      <c r="A41" s="823"/>
      <c r="B41" s="9"/>
      <c r="C41" s="9"/>
      <c r="D41" s="9"/>
      <c r="E41" s="9"/>
      <c r="F41" s="1122"/>
      <c r="G41" s="823" t="s">
        <v>5116</v>
      </c>
      <c r="H41" s="813"/>
      <c r="I41" s="9"/>
      <c r="J41" s="9"/>
      <c r="K41" s="9"/>
      <c r="L41" s="9"/>
      <c r="M41" s="9"/>
      <c r="N41" s="9"/>
      <c r="O41" s="1122"/>
    </row>
    <row r="42" spans="1:15" ht="13.5" customHeight="1">
      <c r="A42" s="823"/>
      <c r="B42" s="9"/>
      <c r="C42" s="9"/>
      <c r="D42" s="9"/>
      <c r="E42" s="9"/>
      <c r="F42" s="1122"/>
      <c r="G42" s="823"/>
      <c r="H42" s="813" t="s">
        <v>5117</v>
      </c>
      <c r="I42" s="9"/>
      <c r="J42" s="9"/>
      <c r="K42" s="9"/>
      <c r="L42" s="9"/>
      <c r="M42" s="9"/>
      <c r="N42" s="9"/>
      <c r="O42" s="1122"/>
    </row>
    <row r="43" spans="1:15" ht="13.5" customHeight="1">
      <c r="A43" s="823"/>
      <c r="B43" s="9"/>
      <c r="C43" s="9"/>
      <c r="D43" s="9"/>
      <c r="E43" s="9"/>
      <c r="F43" s="1122"/>
      <c r="G43" s="823" t="s">
        <v>5118</v>
      </c>
      <c r="H43" s="9"/>
      <c r="I43" s="9"/>
      <c r="J43" s="9"/>
      <c r="K43" s="9"/>
      <c r="L43" s="9"/>
      <c r="M43" s="9"/>
      <c r="N43" s="9"/>
      <c r="O43" s="1122"/>
    </row>
    <row r="44" spans="1:15" ht="13.5" customHeight="1">
      <c r="A44" s="823"/>
      <c r="B44" s="9"/>
      <c r="C44" s="9"/>
      <c r="D44" s="9"/>
      <c r="E44" s="9"/>
      <c r="F44" s="1122"/>
      <c r="G44" s="823"/>
      <c r="H44" s="9" t="s">
        <v>5119</v>
      </c>
      <c r="I44" s="9"/>
      <c r="J44" s="9"/>
      <c r="K44" s="9"/>
      <c r="L44" s="9"/>
      <c r="M44" s="9"/>
      <c r="N44" s="9"/>
      <c r="O44" s="1122"/>
    </row>
    <row r="45" spans="1:15" ht="13.5" customHeight="1">
      <c r="A45" s="823"/>
      <c r="B45" s="9"/>
      <c r="C45" s="9"/>
      <c r="D45" s="9"/>
      <c r="E45" s="9"/>
      <c r="F45" s="1122"/>
      <c r="G45" s="823" t="s">
        <v>5120</v>
      </c>
      <c r="H45" s="9"/>
      <c r="I45" s="9"/>
      <c r="J45" s="9"/>
      <c r="K45" s="9"/>
      <c r="L45" s="9"/>
      <c r="M45" s="9"/>
      <c r="N45" s="9"/>
      <c r="O45" s="1122"/>
    </row>
    <row r="46" spans="1:15" ht="13.5" customHeight="1">
      <c r="A46" s="823"/>
      <c r="B46" s="9"/>
      <c r="C46" s="9"/>
      <c r="D46" s="9"/>
      <c r="E46" s="9"/>
      <c r="F46" s="1122"/>
      <c r="G46" s="823"/>
      <c r="H46" s="9" t="s">
        <v>5121</v>
      </c>
      <c r="I46" s="9"/>
      <c r="J46" s="9"/>
      <c r="K46" s="9"/>
      <c r="L46" s="9"/>
      <c r="M46" s="9"/>
      <c r="N46" s="9"/>
      <c r="O46" s="1122"/>
    </row>
    <row r="47" spans="1:15" ht="13.5" customHeight="1">
      <c r="A47" s="823"/>
      <c r="B47" s="9"/>
      <c r="C47" s="9"/>
      <c r="D47" s="9"/>
      <c r="E47" s="9"/>
      <c r="F47" s="1122"/>
      <c r="G47" s="823"/>
      <c r="H47" s="9"/>
      <c r="I47" s="9"/>
      <c r="J47" s="9"/>
      <c r="K47" s="9"/>
      <c r="L47" s="9"/>
      <c r="M47" s="9"/>
      <c r="N47" s="9"/>
      <c r="O47" s="1122"/>
    </row>
    <row r="48" spans="1:15" ht="13.5" customHeight="1" thickBot="1">
      <c r="A48" s="839"/>
      <c r="B48" s="840"/>
      <c r="C48" s="840"/>
      <c r="D48" s="840"/>
      <c r="E48" s="840"/>
      <c r="F48" s="1143"/>
      <c r="G48" s="839"/>
      <c r="H48" s="840"/>
      <c r="I48" s="840"/>
      <c r="J48" s="840"/>
      <c r="K48" s="840"/>
      <c r="L48" s="840"/>
      <c r="M48" s="840"/>
      <c r="N48" s="840"/>
      <c r="O48" s="1143"/>
    </row>
    <row r="49" spans="1:15" ht="16.5" customHeight="1">
      <c r="A49" s="1144" t="s">
        <v>1799</v>
      </c>
      <c r="B49" s="9"/>
      <c r="C49" s="9"/>
      <c r="D49" s="9"/>
      <c r="E49" s="9"/>
      <c r="F49" s="9"/>
      <c r="G49" s="9"/>
      <c r="H49" s="9"/>
      <c r="I49" s="9"/>
      <c r="J49" s="9"/>
      <c r="K49" s="9"/>
      <c r="L49" s="9"/>
      <c r="M49" s="9"/>
      <c r="O49" s="1145" t="s">
        <v>1799</v>
      </c>
    </row>
    <row r="50" spans="1:15" ht="13.5" customHeight="1">
      <c r="A50" s="12" t="s">
        <v>2357</v>
      </c>
      <c r="B50" s="12"/>
      <c r="C50" s="12"/>
      <c r="D50" s="12"/>
      <c r="E50" s="12"/>
      <c r="F50" s="12"/>
      <c r="G50" s="12" t="s">
        <v>2358</v>
      </c>
      <c r="H50" s="12"/>
      <c r="I50" s="12"/>
      <c r="J50" s="12"/>
      <c r="K50" s="12"/>
      <c r="L50" s="12"/>
      <c r="M50" s="12"/>
      <c r="N50" s="12"/>
      <c r="O50" s="12"/>
    </row>
  </sheetData>
  <mergeCells count="5">
    <mergeCell ref="B12:F13"/>
    <mergeCell ref="B5:F6"/>
    <mergeCell ref="H5:N8"/>
    <mergeCell ref="B8:F10"/>
    <mergeCell ref="H10:N11"/>
  </mergeCells>
  <printOptions horizontalCentered="1" verticalCentered="1"/>
  <pageMargins left="0.25" right="0.25" top="0" bottom="0" header="0.5" footer="0.5"/>
  <pageSetup scale="70" orientation="portrait" r:id="rId1"/>
  <headerFooter alignWithMargins="0"/>
  <colBreaks count="2" manualBreakCount="2">
    <brk id="6" max="1048575" man="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59999389629810485"/>
  </sheetPr>
  <dimension ref="A1:G175"/>
  <sheetViews>
    <sheetView defaultGridColor="0" view="pageBreakPreview" colorId="22" zoomScale="80" zoomScaleNormal="100" zoomScaleSheetLayoutView="80" workbookViewId="0">
      <selection activeCell="D58" sqref="D58"/>
    </sheetView>
  </sheetViews>
  <sheetFormatPr defaultColWidth="9.6640625" defaultRowHeight="15"/>
  <cols>
    <col min="1" max="1" width="4.6640625" style="9" customWidth="1"/>
    <col min="2" max="2" width="53.44140625" style="9" customWidth="1"/>
    <col min="3" max="3" width="12.33203125" style="9" customWidth="1"/>
    <col min="4" max="4" width="9.109375" style="9" customWidth="1"/>
    <col min="5" max="5" width="18.44140625" style="9" customWidth="1"/>
    <col min="6" max="6" width="18.6640625" style="9" customWidth="1"/>
    <col min="7" max="16384" width="9.6640625" style="9"/>
  </cols>
  <sheetData>
    <row r="1" spans="1:7">
      <c r="A1" s="43"/>
      <c r="B1" s="44" t="s">
        <v>1800</v>
      </c>
      <c r="C1" s="59" t="s">
        <v>1344</v>
      </c>
      <c r="D1" s="44"/>
      <c r="E1" s="46" t="s">
        <v>1722</v>
      </c>
      <c r="F1" s="47" t="s">
        <v>1723</v>
      </c>
    </row>
    <row r="2" spans="1:7">
      <c r="A2" s="34"/>
      <c r="B2" s="81" t="str">
        <f>'Data Sheet'!$C$25</f>
        <v xml:space="preserve">The Brooklyn Union Gas Company d/b/a National Grid New York </v>
      </c>
      <c r="C2" s="57" t="s">
        <v>1724</v>
      </c>
      <c r="D2" s="81"/>
      <c r="E2" s="30" t="s">
        <v>1725</v>
      </c>
      <c r="F2" s="49"/>
    </row>
    <row r="3" spans="1:7" ht="15" customHeight="1">
      <c r="A3" s="37"/>
      <c r="B3" s="113"/>
      <c r="C3" s="114" t="s">
        <v>1726</v>
      </c>
      <c r="D3" s="115"/>
      <c r="E3" s="692" t="str">
        <f>'Data Sheet'!$C$40</f>
        <v xml:space="preserve"> March 29, 2017</v>
      </c>
      <c r="F3" s="108" t="str">
        <f>'Data Sheet'!$C$38</f>
        <v xml:space="preserve"> December 31, 2016</v>
      </c>
    </row>
    <row r="4" spans="1:7" ht="15" customHeight="1">
      <c r="A4" s="31" t="s">
        <v>2359</v>
      </c>
      <c r="B4" s="32"/>
      <c r="C4" s="32"/>
      <c r="D4" s="32"/>
      <c r="E4" s="32"/>
      <c r="F4" s="33"/>
    </row>
    <row r="5" spans="1:7">
      <c r="A5" s="116"/>
      <c r="B5" s="35"/>
      <c r="C5" s="35"/>
      <c r="D5" s="35"/>
      <c r="E5" s="35"/>
      <c r="F5" s="36"/>
    </row>
    <row r="6" spans="1:7">
      <c r="A6" s="34"/>
      <c r="B6" s="117" t="s">
        <v>2360</v>
      </c>
      <c r="C6" s="118"/>
      <c r="D6" s="809" t="s">
        <v>2361</v>
      </c>
      <c r="E6" s="118"/>
      <c r="F6" s="119"/>
    </row>
    <row r="7" spans="1:7">
      <c r="A7" s="34"/>
      <c r="B7" s="117" t="s">
        <v>2362</v>
      </c>
      <c r="C7" s="120"/>
      <c r="D7" s="809" t="s">
        <v>2363</v>
      </c>
      <c r="E7" s="118"/>
      <c r="F7" s="119"/>
    </row>
    <row r="8" spans="1:7">
      <c r="A8" s="34"/>
      <c r="B8" s="117" t="s">
        <v>2364</v>
      </c>
      <c r="C8" s="120"/>
      <c r="D8" s="809" t="s">
        <v>2365</v>
      </c>
      <c r="E8" s="118"/>
      <c r="F8" s="119"/>
    </row>
    <row r="9" spans="1:7">
      <c r="A9" s="34"/>
      <c r="B9" s="117" t="s">
        <v>2366</v>
      </c>
      <c r="C9" s="120"/>
      <c r="D9" s="809" t="s">
        <v>2367</v>
      </c>
      <c r="E9" s="118"/>
      <c r="F9" s="119"/>
    </row>
    <row r="10" spans="1:7">
      <c r="A10" s="34"/>
      <c r="B10" s="117" t="s">
        <v>3525</v>
      </c>
      <c r="C10" s="120"/>
      <c r="D10" s="809" t="s">
        <v>3526</v>
      </c>
      <c r="E10" s="118"/>
      <c r="F10" s="119"/>
    </row>
    <row r="11" spans="1:7">
      <c r="A11" s="34"/>
      <c r="B11" s="117" t="s">
        <v>3527</v>
      </c>
      <c r="C11" s="120"/>
      <c r="D11" s="809" t="s">
        <v>3528</v>
      </c>
      <c r="E11" s="118"/>
      <c r="F11" s="119"/>
    </row>
    <row r="12" spans="1:7">
      <c r="A12" s="34"/>
      <c r="B12" s="117" t="s">
        <v>3529</v>
      </c>
      <c r="C12" s="120"/>
      <c r="D12" s="809" t="s">
        <v>3530</v>
      </c>
      <c r="E12" s="118"/>
      <c r="F12" s="119"/>
    </row>
    <row r="13" spans="1:7">
      <c r="A13" s="34"/>
      <c r="B13" s="117" t="s">
        <v>3531</v>
      </c>
      <c r="C13" s="120"/>
      <c r="D13" s="809" t="s">
        <v>2447</v>
      </c>
      <c r="E13" s="118"/>
      <c r="F13" s="119"/>
    </row>
    <row r="14" spans="1:7">
      <c r="A14" s="34"/>
      <c r="B14" s="117" t="s">
        <v>2448</v>
      </c>
      <c r="C14" s="120"/>
      <c r="D14" s="809" t="s">
        <v>2449</v>
      </c>
      <c r="E14" s="118"/>
      <c r="F14" s="119"/>
    </row>
    <row r="15" spans="1:7">
      <c r="A15" s="34"/>
      <c r="B15" s="117" t="s">
        <v>2450</v>
      </c>
      <c r="C15" s="120"/>
      <c r="D15" s="809" t="s">
        <v>2451</v>
      </c>
      <c r="E15" s="118"/>
      <c r="F15" s="119"/>
    </row>
    <row r="16" spans="1:7">
      <c r="A16" s="34"/>
      <c r="B16" s="117" t="s">
        <v>2452</v>
      </c>
      <c r="C16" s="120"/>
      <c r="D16" s="809" t="s">
        <v>2453</v>
      </c>
      <c r="E16" s="118"/>
      <c r="F16" s="119"/>
      <c r="G16" s="120"/>
    </row>
    <row r="17" spans="1:7">
      <c r="A17" s="116"/>
      <c r="B17" s="117" t="s">
        <v>2454</v>
      </c>
      <c r="C17" s="120"/>
      <c r="D17" s="809" t="s">
        <v>2455</v>
      </c>
      <c r="E17" s="118"/>
      <c r="F17" s="119"/>
      <c r="G17" s="120"/>
    </row>
    <row r="18" spans="1:7">
      <c r="A18" s="116"/>
      <c r="B18" s="809" t="s">
        <v>2456</v>
      </c>
      <c r="C18" s="120"/>
      <c r="D18" s="809" t="s">
        <v>2457</v>
      </c>
      <c r="E18" s="118"/>
      <c r="F18" s="119"/>
      <c r="G18" s="120"/>
    </row>
    <row r="19" spans="1:7">
      <c r="A19" s="116"/>
      <c r="B19" s="809" t="s">
        <v>2458</v>
      </c>
      <c r="C19" s="120"/>
      <c r="D19" s="809" t="s">
        <v>2459</v>
      </c>
      <c r="E19" s="118"/>
      <c r="F19" s="119"/>
      <c r="G19" s="120"/>
    </row>
    <row r="20" spans="1:7">
      <c r="A20" s="34"/>
      <c r="B20" s="117" t="s">
        <v>2460</v>
      </c>
      <c r="C20" s="120"/>
      <c r="D20" s="809" t="s">
        <v>2461</v>
      </c>
      <c r="E20" s="118"/>
      <c r="F20" s="119"/>
      <c r="G20" s="120"/>
    </row>
    <row r="21" spans="1:7">
      <c r="A21" s="34"/>
      <c r="B21" s="117" t="s">
        <v>2462</v>
      </c>
      <c r="C21" s="120"/>
      <c r="D21" s="809" t="s">
        <v>2463</v>
      </c>
      <c r="E21" s="118"/>
      <c r="F21" s="119"/>
      <c r="G21" s="120"/>
    </row>
    <row r="22" spans="1:7">
      <c r="A22" s="34"/>
      <c r="B22" s="809" t="s">
        <v>2464</v>
      </c>
      <c r="C22" s="120"/>
      <c r="D22" s="809" t="s">
        <v>2465</v>
      </c>
      <c r="E22" s="118"/>
      <c r="F22" s="119"/>
      <c r="G22" s="120"/>
    </row>
    <row r="23" spans="1:7">
      <c r="A23" s="34"/>
      <c r="B23" s="809" t="s">
        <v>2466</v>
      </c>
      <c r="C23" s="120"/>
      <c r="D23" s="809" t="s">
        <v>2467</v>
      </c>
      <c r="E23" s="118"/>
      <c r="F23" s="119"/>
      <c r="G23" s="120"/>
    </row>
    <row r="24" spans="1:7">
      <c r="A24" s="34"/>
      <c r="B24" s="809" t="s">
        <v>2468</v>
      </c>
      <c r="C24" s="120"/>
      <c r="D24" s="809" t="s">
        <v>2469</v>
      </c>
      <c r="E24" s="118"/>
      <c r="F24" s="119"/>
      <c r="G24" s="120"/>
    </row>
    <row r="25" spans="1:7">
      <c r="A25" s="34"/>
      <c r="B25" s="809" t="s">
        <v>2470</v>
      </c>
      <c r="C25" s="120"/>
      <c r="D25" s="809" t="s">
        <v>2471</v>
      </c>
      <c r="E25" s="118"/>
      <c r="F25" s="119"/>
      <c r="G25" s="120"/>
    </row>
    <row r="26" spans="1:7">
      <c r="A26" s="34"/>
      <c r="B26" s="117" t="s">
        <v>2472</v>
      </c>
      <c r="C26" s="120"/>
      <c r="D26" s="809" t="s">
        <v>2473</v>
      </c>
      <c r="E26" s="118"/>
      <c r="F26" s="119"/>
      <c r="G26" s="120"/>
    </row>
    <row r="27" spans="1:7">
      <c r="A27" s="37"/>
      <c r="B27" s="121"/>
      <c r="C27" s="122"/>
      <c r="D27" s="123"/>
      <c r="E27" s="123"/>
      <c r="F27" s="124"/>
      <c r="G27" s="120"/>
    </row>
    <row r="28" spans="1:7">
      <c r="A28" s="34"/>
      <c r="B28" s="118" t="s">
        <v>2474</v>
      </c>
      <c r="C28" s="125"/>
      <c r="D28" s="809" t="s">
        <v>2475</v>
      </c>
      <c r="E28" s="126"/>
      <c r="F28" s="119" t="s">
        <v>2476</v>
      </c>
      <c r="G28" s="120"/>
    </row>
    <row r="29" spans="1:7">
      <c r="A29" s="34"/>
      <c r="B29" s="118" t="s">
        <v>2477</v>
      </c>
      <c r="C29" s="125"/>
      <c r="D29" s="809" t="s">
        <v>2478</v>
      </c>
      <c r="E29" s="126"/>
      <c r="F29" s="119" t="s">
        <v>2479</v>
      </c>
      <c r="G29" s="120"/>
    </row>
    <row r="30" spans="1:7">
      <c r="A30" s="34"/>
      <c r="B30" s="118"/>
      <c r="C30" s="125"/>
      <c r="D30" s="809" t="s">
        <v>2480</v>
      </c>
      <c r="E30" s="126"/>
      <c r="F30" s="119"/>
      <c r="G30" s="120"/>
    </row>
    <row r="31" spans="1:7">
      <c r="A31" s="34"/>
      <c r="B31" s="118"/>
      <c r="C31" s="125"/>
      <c r="D31" s="809" t="s">
        <v>2481</v>
      </c>
      <c r="E31" s="126"/>
      <c r="F31" s="119"/>
      <c r="G31" s="120"/>
    </row>
    <row r="32" spans="1:7">
      <c r="A32" s="34"/>
      <c r="B32" s="118"/>
      <c r="C32" s="125"/>
      <c r="D32" s="809" t="s">
        <v>3547</v>
      </c>
      <c r="E32" s="125"/>
      <c r="F32" s="127"/>
      <c r="G32" s="120"/>
    </row>
    <row r="33" spans="1:7">
      <c r="A33" s="34"/>
      <c r="B33" s="118"/>
      <c r="C33" s="125"/>
      <c r="D33" s="809" t="s">
        <v>3548</v>
      </c>
      <c r="E33" s="125"/>
      <c r="F33" s="127"/>
      <c r="G33" s="120"/>
    </row>
    <row r="34" spans="1:7">
      <c r="A34" s="37"/>
      <c r="B34" s="123"/>
      <c r="C34" s="128"/>
      <c r="D34" s="1261" t="s">
        <v>3549</v>
      </c>
      <c r="E34" s="128"/>
      <c r="F34" s="129"/>
      <c r="G34" s="120"/>
    </row>
    <row r="35" spans="1:7">
      <c r="A35" s="51"/>
      <c r="B35" s="35"/>
      <c r="C35" s="52" t="s">
        <v>3550</v>
      </c>
      <c r="D35" s="35"/>
      <c r="E35" s="35"/>
      <c r="F35" s="36"/>
      <c r="G35" s="120"/>
    </row>
    <row r="36" spans="1:7">
      <c r="A36" s="148" t="s">
        <v>1729</v>
      </c>
      <c r="B36" s="35"/>
      <c r="C36" s="114" t="s">
        <v>3551</v>
      </c>
      <c r="D36" s="38"/>
      <c r="E36" s="38"/>
      <c r="F36" s="130"/>
      <c r="G36" s="120"/>
    </row>
    <row r="37" spans="1:7">
      <c r="A37" s="148" t="s">
        <v>1732</v>
      </c>
      <c r="B37" s="160" t="s">
        <v>3552</v>
      </c>
      <c r="C37" s="650" t="s">
        <v>2332</v>
      </c>
      <c r="D37" s="651" t="s">
        <v>3553</v>
      </c>
      <c r="E37" s="160" t="s">
        <v>3554</v>
      </c>
      <c r="F37" s="49"/>
      <c r="G37" s="120"/>
    </row>
    <row r="38" spans="1:7">
      <c r="A38" s="51"/>
      <c r="B38" s="160" t="s">
        <v>3555</v>
      </c>
      <c r="C38" s="650" t="s">
        <v>3556</v>
      </c>
      <c r="D38" s="651" t="s">
        <v>2330</v>
      </c>
      <c r="E38" s="160" t="s">
        <v>2330</v>
      </c>
      <c r="F38" s="172" t="s">
        <v>2331</v>
      </c>
      <c r="G38" s="120"/>
    </row>
    <row r="39" spans="1:7">
      <c r="A39" s="54"/>
      <c r="B39" s="32" t="s">
        <v>3557</v>
      </c>
      <c r="C39" s="63" t="s">
        <v>3025</v>
      </c>
      <c r="D39" s="64" t="s">
        <v>3026</v>
      </c>
      <c r="E39" s="32" t="s">
        <v>3027</v>
      </c>
      <c r="F39" s="56" t="s">
        <v>2347</v>
      </c>
      <c r="G39" s="120"/>
    </row>
    <row r="40" spans="1:7">
      <c r="A40" s="149" t="s">
        <v>1740</v>
      </c>
      <c r="B40" s="38" t="s">
        <v>3558</v>
      </c>
      <c r="C40" s="50"/>
      <c r="D40" s="113"/>
      <c r="E40" s="38"/>
      <c r="F40" s="131"/>
      <c r="G40" s="120"/>
    </row>
    <row r="41" spans="1:7">
      <c r="A41" s="149" t="s">
        <v>1741</v>
      </c>
      <c r="B41" s="38" t="s">
        <v>3559</v>
      </c>
      <c r="C41" s="50"/>
      <c r="D41" s="113"/>
      <c r="E41" s="38"/>
      <c r="F41" s="131"/>
      <c r="G41" s="120"/>
    </row>
    <row r="42" spans="1:7">
      <c r="A42" s="148" t="s">
        <v>1742</v>
      </c>
      <c r="B42" s="30" t="s">
        <v>3560</v>
      </c>
      <c r="C42" s="48"/>
      <c r="D42" s="65"/>
      <c r="E42" s="30"/>
      <c r="F42" s="49"/>
      <c r="G42" s="120"/>
    </row>
    <row r="43" spans="1:7">
      <c r="A43" s="132"/>
      <c r="B43" s="38" t="s">
        <v>3561</v>
      </c>
      <c r="C43" s="50"/>
      <c r="D43" s="113"/>
      <c r="E43" s="38"/>
      <c r="F43" s="131"/>
      <c r="G43" s="120"/>
    </row>
    <row r="44" spans="1:7" ht="15" customHeight="1">
      <c r="A44" s="148" t="s">
        <v>1743</v>
      </c>
      <c r="B44" s="3222" t="s">
        <v>4902</v>
      </c>
      <c r="C44" s="3212"/>
      <c r="D44" s="3212"/>
      <c r="E44" s="3212"/>
      <c r="F44" s="3223"/>
      <c r="G44" s="120"/>
    </row>
    <row r="45" spans="1:7" ht="15" customHeight="1">
      <c r="A45" s="148" t="s">
        <v>1744</v>
      </c>
      <c r="B45" s="3224"/>
      <c r="C45" s="3225"/>
      <c r="D45" s="3225"/>
      <c r="E45" s="3225"/>
      <c r="F45" s="3226"/>
      <c r="G45" s="120"/>
    </row>
    <row r="46" spans="1:7" ht="15" customHeight="1">
      <c r="A46" s="148" t="s">
        <v>1745</v>
      </c>
      <c r="B46" s="3224"/>
      <c r="C46" s="3225"/>
      <c r="D46" s="3225"/>
      <c r="E46" s="3225"/>
      <c r="F46" s="3226"/>
      <c r="G46" s="120"/>
    </row>
    <row r="47" spans="1:7" ht="15" customHeight="1">
      <c r="A47" s="148" t="s">
        <v>1746</v>
      </c>
      <c r="B47" s="3224"/>
      <c r="C47" s="3225"/>
      <c r="D47" s="3225"/>
      <c r="E47" s="3225"/>
      <c r="F47" s="3226"/>
    </row>
    <row r="48" spans="1:7" ht="15" customHeight="1">
      <c r="A48" s="148" t="s">
        <v>1747</v>
      </c>
      <c r="B48" s="3224"/>
      <c r="C48" s="3225"/>
      <c r="D48" s="3225"/>
      <c r="E48" s="3225"/>
      <c r="F48" s="3226"/>
    </row>
    <row r="49" spans="1:6">
      <c r="A49" s="148" t="s">
        <v>1748</v>
      </c>
      <c r="B49" s="30"/>
      <c r="C49" s="1156"/>
      <c r="D49" s="1156"/>
      <c r="E49" s="1156"/>
      <c r="F49" s="39"/>
    </row>
    <row r="50" spans="1:6">
      <c r="A50" s="148" t="s">
        <v>1749</v>
      </c>
      <c r="B50" s="3224" t="s">
        <v>4900</v>
      </c>
      <c r="C50" s="3225"/>
      <c r="D50" s="3225"/>
      <c r="E50" s="3225"/>
      <c r="F50" s="3226"/>
    </row>
    <row r="51" spans="1:6">
      <c r="A51" s="148" t="s">
        <v>1750</v>
      </c>
      <c r="B51" s="3224"/>
      <c r="C51" s="3225"/>
      <c r="D51" s="3225"/>
      <c r="E51" s="3225"/>
      <c r="F51" s="3226"/>
    </row>
    <row r="52" spans="1:6">
      <c r="A52" s="148" t="s">
        <v>1751</v>
      </c>
      <c r="B52" s="3224"/>
      <c r="C52" s="3225"/>
      <c r="D52" s="3225"/>
      <c r="E52" s="3225"/>
      <c r="F52" s="3226"/>
    </row>
    <row r="53" spans="1:6">
      <c r="A53" s="148" t="s">
        <v>1752</v>
      </c>
      <c r="B53" s="3224"/>
      <c r="C53" s="3225"/>
      <c r="D53" s="3225"/>
      <c r="E53" s="3225"/>
      <c r="F53" s="3226"/>
    </row>
    <row r="54" spans="1:6">
      <c r="A54" s="148" t="s">
        <v>1753</v>
      </c>
      <c r="B54" s="133"/>
      <c r="C54" s="48"/>
      <c r="D54" s="65"/>
      <c r="E54" s="30"/>
      <c r="F54" s="49"/>
    </row>
    <row r="55" spans="1:6" ht="15.75" thickBot="1">
      <c r="A55" s="647" t="s">
        <v>1754</v>
      </c>
      <c r="B55" s="134"/>
      <c r="C55" s="135"/>
      <c r="D55" s="136"/>
      <c r="E55" s="41"/>
      <c r="F55" s="137"/>
    </row>
    <row r="56" spans="1:6">
      <c r="A56" s="17"/>
      <c r="B56" s="133"/>
      <c r="C56" s="30"/>
      <c r="D56" s="30"/>
      <c r="E56" s="30"/>
      <c r="F56" s="30"/>
    </row>
    <row r="57" spans="1:6">
      <c r="A57" s="17" t="s">
        <v>1720</v>
      </c>
      <c r="B57" s="133"/>
      <c r="C57" s="30"/>
      <c r="D57" s="30"/>
      <c r="E57" s="30"/>
      <c r="F57" s="30"/>
    </row>
    <row r="58" spans="1:6" ht="15.75" thickBot="1">
      <c r="A58" s="35" t="s">
        <v>3562</v>
      </c>
      <c r="B58" s="35"/>
      <c r="C58" s="35"/>
      <c r="D58" s="35"/>
      <c r="E58" s="35"/>
      <c r="F58" s="35"/>
    </row>
    <row r="59" spans="1:6">
      <c r="A59" s="43"/>
      <c r="B59" s="44" t="s">
        <v>1800</v>
      </c>
      <c r="C59" s="59" t="s">
        <v>1344</v>
      </c>
      <c r="D59" s="44"/>
      <c r="E59" s="46" t="s">
        <v>1722</v>
      </c>
      <c r="F59" s="47" t="s">
        <v>1723</v>
      </c>
    </row>
    <row r="60" spans="1:6">
      <c r="A60" s="34"/>
      <c r="B60" s="81" t="str">
        <f>'Data Sheet'!$C$25</f>
        <v xml:space="preserve">The Brooklyn Union Gas Company d/b/a National Grid New York </v>
      </c>
      <c r="C60" s="57" t="s">
        <v>1724</v>
      </c>
      <c r="D60" s="65"/>
      <c r="E60" s="30" t="s">
        <v>1725</v>
      </c>
      <c r="F60" s="49"/>
    </row>
    <row r="61" spans="1:6">
      <c r="A61" s="37"/>
      <c r="B61" s="113"/>
      <c r="C61" s="114" t="s">
        <v>1726</v>
      </c>
      <c r="D61" s="113"/>
      <c r="E61" s="692" t="str">
        <f>'Data Sheet'!$C$40</f>
        <v xml:space="preserve"> March 29, 2017</v>
      </c>
      <c r="F61" s="108" t="str">
        <f>'Data Sheet'!$C$38</f>
        <v xml:space="preserve"> December 31, 2016</v>
      </c>
    </row>
    <row r="62" spans="1:6">
      <c r="A62" s="31" t="s">
        <v>3563</v>
      </c>
      <c r="B62" s="32"/>
      <c r="C62" s="32"/>
      <c r="D62" s="32"/>
      <c r="E62" s="32"/>
      <c r="F62" s="56"/>
    </row>
    <row r="63" spans="1:6">
      <c r="A63" s="148" t="s">
        <v>1729</v>
      </c>
      <c r="B63" s="30" t="s">
        <v>3552</v>
      </c>
      <c r="C63" s="650" t="s">
        <v>2332</v>
      </c>
      <c r="D63" s="651" t="s">
        <v>3553</v>
      </c>
      <c r="E63" s="160" t="s">
        <v>3554</v>
      </c>
      <c r="F63" s="49"/>
    </row>
    <row r="64" spans="1:6">
      <c r="A64" s="148" t="s">
        <v>1732</v>
      </c>
      <c r="B64" s="160" t="s">
        <v>3555</v>
      </c>
      <c r="C64" s="650" t="s">
        <v>3556</v>
      </c>
      <c r="D64" s="651" t="s">
        <v>2330</v>
      </c>
      <c r="E64" s="160" t="s">
        <v>2330</v>
      </c>
      <c r="F64" s="172" t="s">
        <v>2331</v>
      </c>
    </row>
    <row r="65" spans="1:6">
      <c r="A65" s="54"/>
      <c r="B65" s="32" t="s">
        <v>3557</v>
      </c>
      <c r="C65" s="63" t="s">
        <v>3025</v>
      </c>
      <c r="D65" s="64" t="s">
        <v>3026</v>
      </c>
      <c r="E65" s="32" t="s">
        <v>3027</v>
      </c>
      <c r="F65" s="56" t="s">
        <v>2347</v>
      </c>
    </row>
    <row r="66" spans="1:6">
      <c r="A66" s="148" t="s">
        <v>1755</v>
      </c>
      <c r="B66" s="30"/>
      <c r="C66" s="48"/>
      <c r="D66" s="65"/>
      <c r="E66" s="30"/>
      <c r="F66" s="49"/>
    </row>
    <row r="67" spans="1:6">
      <c r="A67" s="148" t="s">
        <v>1756</v>
      </c>
      <c r="B67" s="3227" t="s">
        <v>4901</v>
      </c>
      <c r="C67" s="3208"/>
      <c r="D67" s="3208"/>
      <c r="E67" s="3208"/>
      <c r="F67" s="3228"/>
    </row>
    <row r="68" spans="1:6">
      <c r="A68" s="148" t="s">
        <v>589</v>
      </c>
      <c r="B68" s="3227"/>
      <c r="C68" s="3208"/>
      <c r="D68" s="3208"/>
      <c r="E68" s="3208"/>
      <c r="F68" s="3228"/>
    </row>
    <row r="69" spans="1:6">
      <c r="A69" s="148" t="s">
        <v>590</v>
      </c>
      <c r="B69" s="3227"/>
      <c r="C69" s="3208"/>
      <c r="D69" s="3208"/>
      <c r="E69" s="3208"/>
      <c r="F69" s="3228"/>
    </row>
    <row r="70" spans="1:6">
      <c r="A70" s="148" t="s">
        <v>591</v>
      </c>
      <c r="B70" s="3227"/>
      <c r="C70" s="3208"/>
      <c r="D70" s="3208"/>
      <c r="E70" s="3208"/>
      <c r="F70" s="3228"/>
    </row>
    <row r="71" spans="1:6">
      <c r="A71" s="148" t="s">
        <v>592</v>
      </c>
      <c r="B71" s="3227"/>
      <c r="C71" s="3208"/>
      <c r="D71" s="3208"/>
      <c r="E71" s="3208"/>
      <c r="F71" s="3228"/>
    </row>
    <row r="72" spans="1:6">
      <c r="A72" s="148" t="s">
        <v>593</v>
      </c>
      <c r="B72" s="3227"/>
      <c r="C72" s="3208"/>
      <c r="D72" s="3208"/>
      <c r="E72" s="3208"/>
      <c r="F72" s="3228"/>
    </row>
    <row r="73" spans="1:6">
      <c r="A73" s="148" t="s">
        <v>594</v>
      </c>
      <c r="B73" s="3227"/>
      <c r="C73" s="3208"/>
      <c r="D73" s="3208"/>
      <c r="E73" s="3208"/>
      <c r="F73" s="3228"/>
    </row>
    <row r="74" spans="1:6">
      <c r="A74" s="148" t="s">
        <v>595</v>
      </c>
      <c r="B74" s="30"/>
      <c r="C74" s="61"/>
      <c r="D74" s="62"/>
      <c r="E74" s="35"/>
      <c r="F74" s="53"/>
    </row>
    <row r="75" spans="1:6">
      <c r="A75" s="148" t="s">
        <v>2372</v>
      </c>
      <c r="B75" s="30"/>
      <c r="C75" s="48"/>
      <c r="D75" s="65"/>
      <c r="E75" s="30"/>
      <c r="F75" s="49"/>
    </row>
    <row r="76" spans="1:6">
      <c r="A76" s="148" t="s">
        <v>2373</v>
      </c>
      <c r="B76" s="30"/>
      <c r="C76" s="48"/>
      <c r="D76" s="65"/>
      <c r="E76" s="30"/>
      <c r="F76" s="49"/>
    </row>
    <row r="77" spans="1:6">
      <c r="A77" s="148" t="s">
        <v>2374</v>
      </c>
      <c r="B77" s="30"/>
      <c r="C77" s="48"/>
      <c r="D77" s="65"/>
      <c r="E77" s="30"/>
      <c r="F77" s="49"/>
    </row>
    <row r="78" spans="1:6">
      <c r="A78" s="148" t="s">
        <v>2375</v>
      </c>
      <c r="B78" s="30"/>
      <c r="C78" s="48"/>
      <c r="D78" s="65"/>
      <c r="E78" s="30"/>
      <c r="F78" s="49"/>
    </row>
    <row r="79" spans="1:6">
      <c r="A79" s="148" t="s">
        <v>2376</v>
      </c>
      <c r="B79" s="30"/>
      <c r="C79" s="48"/>
      <c r="D79" s="65"/>
      <c r="E79" s="30"/>
      <c r="F79" s="49"/>
    </row>
    <row r="80" spans="1:6">
      <c r="A80" s="148" t="s">
        <v>2377</v>
      </c>
      <c r="B80" s="30"/>
      <c r="C80" s="48"/>
      <c r="D80" s="65"/>
      <c r="E80" s="30"/>
      <c r="F80" s="49"/>
    </row>
    <row r="81" spans="1:6">
      <c r="A81" s="148" t="s">
        <v>2378</v>
      </c>
      <c r="B81" s="30"/>
      <c r="C81" s="48"/>
      <c r="D81" s="65"/>
      <c r="E81" s="30"/>
      <c r="F81" s="49"/>
    </row>
    <row r="82" spans="1:6">
      <c r="A82" s="148" t="s">
        <v>2379</v>
      </c>
      <c r="B82" s="30"/>
      <c r="C82" s="48"/>
      <c r="D82" s="65"/>
      <c r="E82" s="30"/>
      <c r="F82" s="49"/>
    </row>
    <row r="83" spans="1:6">
      <c r="A83" s="148" t="s">
        <v>2380</v>
      </c>
      <c r="B83" s="30"/>
      <c r="C83" s="48"/>
      <c r="D83" s="65"/>
      <c r="E83" s="30"/>
      <c r="F83" s="49"/>
    </row>
    <row r="84" spans="1:6">
      <c r="A84" s="148" t="s">
        <v>2381</v>
      </c>
      <c r="B84" s="30"/>
      <c r="C84" s="48"/>
      <c r="D84" s="65"/>
      <c r="E84" s="30"/>
      <c r="F84" s="49"/>
    </row>
    <row r="85" spans="1:6">
      <c r="A85" s="148" t="s">
        <v>2382</v>
      </c>
      <c r="B85" s="30"/>
      <c r="C85" s="48"/>
      <c r="D85" s="65"/>
      <c r="E85" s="30"/>
      <c r="F85" s="49"/>
    </row>
    <row r="86" spans="1:6">
      <c r="A86" s="148" t="s">
        <v>2383</v>
      </c>
      <c r="B86" s="30"/>
      <c r="C86" s="48"/>
      <c r="D86" s="65"/>
      <c r="E86" s="30"/>
      <c r="F86" s="49"/>
    </row>
    <row r="87" spans="1:6">
      <c r="A87" s="148" t="s">
        <v>2384</v>
      </c>
      <c r="B87" s="30"/>
      <c r="C87" s="48"/>
      <c r="D87" s="65"/>
      <c r="E87" s="30"/>
      <c r="F87" s="49"/>
    </row>
    <row r="88" spans="1:6">
      <c r="A88" s="148" t="s">
        <v>2385</v>
      </c>
      <c r="B88" s="30"/>
      <c r="C88" s="48"/>
      <c r="D88" s="65"/>
      <c r="E88" s="30"/>
      <c r="F88" s="49"/>
    </row>
    <row r="89" spans="1:6">
      <c r="A89" s="148" t="s">
        <v>2386</v>
      </c>
      <c r="B89" s="30"/>
      <c r="C89" s="48"/>
      <c r="D89" s="65"/>
      <c r="E89" s="30"/>
      <c r="F89" s="49"/>
    </row>
    <row r="90" spans="1:6">
      <c r="A90" s="148" t="s">
        <v>2387</v>
      </c>
      <c r="B90" s="30"/>
      <c r="C90" s="48"/>
      <c r="D90" s="65"/>
      <c r="E90" s="30"/>
      <c r="F90" s="49"/>
    </row>
    <row r="91" spans="1:6">
      <c r="A91" s="148" t="s">
        <v>2388</v>
      </c>
      <c r="B91" s="30"/>
      <c r="C91" s="48"/>
      <c r="D91" s="65"/>
      <c r="E91" s="30"/>
      <c r="F91" s="49"/>
    </row>
    <row r="92" spans="1:6">
      <c r="A92" s="148" t="s">
        <v>2389</v>
      </c>
      <c r="B92" s="30"/>
      <c r="C92" s="48"/>
      <c r="D92" s="65"/>
      <c r="E92" s="30"/>
      <c r="F92" s="49"/>
    </row>
    <row r="93" spans="1:6">
      <c r="A93" s="148" t="s">
        <v>2390</v>
      </c>
      <c r="B93" s="30"/>
      <c r="C93" s="48"/>
      <c r="D93" s="65"/>
      <c r="E93" s="30"/>
      <c r="F93" s="49"/>
    </row>
    <row r="94" spans="1:6">
      <c r="A94" s="148" t="s">
        <v>2391</v>
      </c>
      <c r="B94" s="30"/>
      <c r="C94" s="48"/>
      <c r="D94" s="65"/>
      <c r="E94" s="30"/>
      <c r="F94" s="49"/>
    </row>
    <row r="95" spans="1:6">
      <c r="A95" s="148" t="s">
        <v>2392</v>
      </c>
      <c r="B95" s="30"/>
      <c r="C95" s="48"/>
      <c r="D95" s="65"/>
      <c r="E95" s="30"/>
      <c r="F95" s="49"/>
    </row>
    <row r="96" spans="1:6">
      <c r="A96" s="148" t="s">
        <v>2393</v>
      </c>
      <c r="B96" s="30"/>
      <c r="C96" s="48"/>
      <c r="D96" s="65"/>
      <c r="E96" s="30"/>
      <c r="F96" s="49"/>
    </row>
    <row r="97" spans="1:6">
      <c r="A97" s="148" t="s">
        <v>2394</v>
      </c>
      <c r="B97" s="30"/>
      <c r="C97" s="48"/>
      <c r="D97" s="65"/>
      <c r="E97" s="30"/>
      <c r="F97" s="49"/>
    </row>
    <row r="98" spans="1:6">
      <c r="A98" s="148" t="s">
        <v>3564</v>
      </c>
      <c r="B98" s="30"/>
      <c r="C98" s="48"/>
      <c r="D98" s="65"/>
      <c r="E98" s="30"/>
      <c r="F98" s="49"/>
    </row>
    <row r="99" spans="1:6">
      <c r="A99" s="148" t="s">
        <v>3565</v>
      </c>
      <c r="B99" s="30"/>
      <c r="C99" s="48"/>
      <c r="D99" s="65"/>
      <c r="E99" s="30"/>
      <c r="F99" s="49"/>
    </row>
    <row r="100" spans="1:6">
      <c r="A100" s="149" t="s">
        <v>3566</v>
      </c>
      <c r="B100" s="38"/>
      <c r="C100" s="50"/>
      <c r="D100" s="113"/>
      <c r="E100" s="38"/>
      <c r="F100" s="131"/>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09"/>
      <c r="B112" s="110"/>
      <c r="C112" s="110"/>
      <c r="D112" s="110"/>
      <c r="E112" s="110"/>
      <c r="F112" s="111"/>
    </row>
    <row r="113" spans="1:6">
      <c r="A113" s="17"/>
      <c r="B113" s="17"/>
      <c r="C113" s="17"/>
      <c r="D113" s="17"/>
      <c r="E113" s="17"/>
      <c r="F113" s="17"/>
    </row>
    <row r="114" spans="1:6">
      <c r="A114" s="17" t="s">
        <v>3567</v>
      </c>
      <c r="B114" s="17"/>
      <c r="C114" s="17"/>
      <c r="D114" s="17"/>
      <c r="E114" s="17"/>
      <c r="F114" s="17"/>
    </row>
    <row r="115" spans="1:6">
      <c r="A115" s="69" t="s">
        <v>3568</v>
      </c>
      <c r="B115" s="69"/>
      <c r="C115" s="69"/>
      <c r="D115" s="69"/>
      <c r="E115" s="69"/>
      <c r="F115" s="69"/>
    </row>
    <row r="116" spans="1:6">
      <c r="A116" s="17"/>
      <c r="B116" s="17"/>
      <c r="C116" s="30"/>
      <c r="D116" s="30"/>
      <c r="E116" s="30"/>
      <c r="F116" s="30"/>
    </row>
    <row r="117" spans="1:6" ht="15.75">
      <c r="A117" s="1260" t="s">
        <v>2613</v>
      </c>
      <c r="B117" s="17"/>
      <c r="C117" s="30"/>
      <c r="D117" s="30"/>
      <c r="E117" s="30"/>
      <c r="F117" s="30"/>
    </row>
    <row r="118" spans="1:6">
      <c r="A118" s="17"/>
      <c r="B118" s="17"/>
      <c r="C118" s="30"/>
      <c r="D118" s="30"/>
      <c r="E118" s="30"/>
      <c r="F118" s="30"/>
    </row>
    <row r="119" spans="1:6">
      <c r="A119" s="30"/>
      <c r="B119" s="133"/>
      <c r="C119" s="30"/>
      <c r="D119" s="30"/>
      <c r="E119" s="30"/>
      <c r="F119" s="30"/>
    </row>
    <row r="120" spans="1:6" ht="15.75" thickBot="1">
      <c r="A120" s="30"/>
      <c r="B120" s="17" t="str">
        <f>'Data Sheet'!$C$25</f>
        <v xml:space="preserve">The Brooklyn Union Gas Company d/b/a National Grid New York </v>
      </c>
      <c r="C120" s="30"/>
      <c r="D120" s="30"/>
      <c r="E120" s="692" t="str">
        <f>'Data Sheet'!$C$40</f>
        <v xml:space="preserve"> March 29, 2017</v>
      </c>
      <c r="F120" s="9" t="str">
        <f>'Data Sheet'!$C$38</f>
        <v xml:space="preserve"> December 31, 2016</v>
      </c>
    </row>
    <row r="121" spans="1:6">
      <c r="A121" s="43"/>
      <c r="B121" s="46"/>
      <c r="C121" s="46"/>
      <c r="D121" s="46"/>
      <c r="E121" s="46"/>
      <c r="F121" s="60"/>
    </row>
    <row r="122" spans="1:6" ht="15.75">
      <c r="A122" s="139" t="s">
        <v>3064</v>
      </c>
      <c r="B122" s="138"/>
      <c r="C122" s="138"/>
      <c r="D122" s="138"/>
      <c r="E122" s="138"/>
      <c r="F122" s="140"/>
    </row>
    <row r="123" spans="1:6" ht="15.75">
      <c r="A123" s="139" t="s">
        <v>1085</v>
      </c>
      <c r="B123" s="138"/>
      <c r="C123" s="138"/>
      <c r="D123" s="138"/>
      <c r="E123" s="138"/>
      <c r="F123" s="140"/>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09"/>
      <c r="B172" s="110"/>
      <c r="C172" s="110"/>
      <c r="D172" s="110"/>
      <c r="E172" s="110"/>
      <c r="F172" s="111"/>
    </row>
    <row r="173" spans="1:6">
      <c r="A173" s="17"/>
      <c r="B173" s="17"/>
      <c r="C173" s="17"/>
      <c r="D173" s="17"/>
      <c r="E173" s="17"/>
      <c r="F173" s="17"/>
    </row>
    <row r="174" spans="1:6">
      <c r="A174" s="17" t="s">
        <v>1717</v>
      </c>
      <c r="B174" s="17"/>
      <c r="C174" s="17"/>
      <c r="D174" s="17"/>
      <c r="E174" s="17"/>
      <c r="F174" s="17"/>
    </row>
    <row r="175" spans="1:6">
      <c r="A175" s="69" t="s">
        <v>1086</v>
      </c>
      <c r="B175" s="69"/>
      <c r="C175" s="69"/>
      <c r="D175" s="69"/>
      <c r="E175" s="69"/>
      <c r="F175" s="69"/>
    </row>
  </sheetData>
  <mergeCells count="3">
    <mergeCell ref="B44:F48"/>
    <mergeCell ref="B50:F53"/>
    <mergeCell ref="B67:F73"/>
  </mergeCells>
  <printOptions horizontalCentered="1" verticalCentered="1"/>
  <pageMargins left="0.5" right="0.5" top="0" bottom="0" header="0.25" footer="0.25"/>
  <pageSetup scale="66" fitToHeight="3" orientation="portrait"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59999389629810485"/>
  </sheetPr>
  <dimension ref="A1:H208"/>
  <sheetViews>
    <sheetView defaultGridColor="0" view="pageBreakPreview" topLeftCell="A13" colorId="22" zoomScale="80" zoomScaleNormal="100" zoomScaleSheetLayoutView="80" workbookViewId="0">
      <selection activeCell="E40" sqref="E40"/>
    </sheetView>
  </sheetViews>
  <sheetFormatPr defaultColWidth="9.6640625" defaultRowHeight="15"/>
  <cols>
    <col min="1" max="1" width="2.6640625" customWidth="1"/>
    <col min="2" max="2" width="52.109375" customWidth="1"/>
    <col min="3" max="3" width="5.6640625" customWidth="1"/>
    <col min="4" max="4" width="2.6640625" customWidth="1"/>
    <col min="5" max="5" width="1.6640625" customWidth="1"/>
    <col min="6" max="6" width="13.6640625" customWidth="1"/>
    <col min="7" max="7" width="13.5546875" customWidth="1"/>
    <col min="8" max="8" width="24.88671875" customWidth="1"/>
  </cols>
  <sheetData>
    <row r="1" spans="1:8">
      <c r="A1" s="43"/>
      <c r="B1" s="44" t="s">
        <v>1800</v>
      </c>
      <c r="C1" s="59" t="s">
        <v>1344</v>
      </c>
      <c r="D1" s="46"/>
      <c r="E1" s="46"/>
      <c r="F1" s="44"/>
      <c r="G1" s="878" t="s">
        <v>1722</v>
      </c>
      <c r="H1" s="60" t="s">
        <v>1803</v>
      </c>
    </row>
    <row r="2" spans="1:8">
      <c r="A2" s="34"/>
      <c r="B2" s="81" t="str">
        <f>'Data Sheet'!$C$25</f>
        <v xml:space="preserve">The Brooklyn Union Gas Company d/b/a National Grid New York </v>
      </c>
      <c r="C2" s="171" t="s">
        <v>1345</v>
      </c>
      <c r="D2" s="30" t="s">
        <v>1346</v>
      </c>
      <c r="E2" s="17"/>
      <c r="F2" s="65" t="s">
        <v>1347</v>
      </c>
      <c r="G2" s="880" t="s">
        <v>1725</v>
      </c>
      <c r="H2" s="39"/>
    </row>
    <row r="3" spans="1:8" ht="15" customHeight="1">
      <c r="A3" s="37"/>
      <c r="B3" s="38"/>
      <c r="C3" s="153" t="s">
        <v>1348</v>
      </c>
      <c r="D3" s="38" t="s">
        <v>1346</v>
      </c>
      <c r="E3" s="77"/>
      <c r="F3" s="113" t="s">
        <v>1349</v>
      </c>
      <c r="G3" s="702" t="str">
        <f>'Data Sheet'!$C$40</f>
        <v xml:space="preserve"> March 29, 2017</v>
      </c>
      <c r="H3" s="1270" t="str">
        <f>'Data Sheet'!$C$38</f>
        <v xml:space="preserve"> December 31, 2016</v>
      </c>
    </row>
    <row r="4" spans="1:8" ht="15" customHeight="1">
      <c r="A4" s="31" t="s">
        <v>1087</v>
      </c>
      <c r="B4" s="32"/>
      <c r="C4" s="32"/>
      <c r="D4" s="32"/>
      <c r="E4" s="32"/>
      <c r="F4" s="32"/>
      <c r="G4" s="32"/>
      <c r="H4" s="33"/>
    </row>
    <row r="5" spans="1:8">
      <c r="A5" s="34"/>
      <c r="B5" s="3239" t="s">
        <v>2956</v>
      </c>
      <c r="C5" s="3240"/>
      <c r="D5" s="118" t="s">
        <v>1088</v>
      </c>
      <c r="E5" s="3241" t="s">
        <v>2957</v>
      </c>
      <c r="F5" s="3241"/>
      <c r="G5" s="3241"/>
      <c r="H5" s="3242"/>
    </row>
    <row r="6" spans="1:8">
      <c r="A6" s="34"/>
      <c r="B6" s="3230"/>
      <c r="C6" s="3230"/>
      <c r="D6" s="118"/>
      <c r="E6" s="3243"/>
      <c r="F6" s="3243"/>
      <c r="G6" s="3243"/>
      <c r="H6" s="3232"/>
    </row>
    <row r="7" spans="1:8">
      <c r="A7" s="34"/>
      <c r="B7" s="3230"/>
      <c r="C7" s="3230"/>
      <c r="D7" s="118"/>
      <c r="E7" s="3243"/>
      <c r="F7" s="3243"/>
      <c r="G7" s="3243"/>
      <c r="H7" s="3232"/>
    </row>
    <row r="8" spans="1:8">
      <c r="A8" s="34"/>
      <c r="B8" s="3230"/>
      <c r="C8" s="3230"/>
      <c r="D8" s="118"/>
      <c r="E8" s="3244" t="s">
        <v>2958</v>
      </c>
      <c r="F8" s="3244"/>
      <c r="G8" s="3244"/>
      <c r="H8" s="3245"/>
    </row>
    <row r="9" spans="1:8">
      <c r="A9" s="34"/>
      <c r="B9" s="3230"/>
      <c r="C9" s="3230"/>
      <c r="D9" s="118"/>
      <c r="E9" s="3244"/>
      <c r="F9" s="3244"/>
      <c r="G9" s="3244"/>
      <c r="H9" s="3245"/>
    </row>
    <row r="10" spans="1:8" ht="18.75" customHeight="1">
      <c r="A10" s="34"/>
      <c r="B10" s="3230"/>
      <c r="C10" s="3230"/>
      <c r="D10" s="118"/>
      <c r="E10" s="3244"/>
      <c r="F10" s="3244"/>
      <c r="G10" s="3244"/>
      <c r="H10" s="3245"/>
    </row>
    <row r="11" spans="1:8">
      <c r="A11" s="34"/>
      <c r="B11" s="1116"/>
      <c r="C11" s="1116"/>
      <c r="D11" s="118"/>
      <c r="E11" s="3244"/>
      <c r="F11" s="3244"/>
      <c r="G11" s="3244"/>
      <c r="H11" s="3245"/>
    </row>
    <row r="12" spans="1:8">
      <c r="A12" s="34"/>
      <c r="B12" s="3231" t="s">
        <v>2959</v>
      </c>
      <c r="C12" s="3209"/>
      <c r="D12" s="118"/>
      <c r="E12" s="3244"/>
      <c r="F12" s="3244"/>
      <c r="G12" s="3244"/>
      <c r="H12" s="3245"/>
    </row>
    <row r="13" spans="1:8">
      <c r="A13" s="34"/>
      <c r="B13" s="3209"/>
      <c r="C13" s="3209"/>
      <c r="D13" s="118"/>
      <c r="E13" s="1146"/>
      <c r="F13" s="1147"/>
      <c r="G13" s="1147"/>
      <c r="H13" s="1148"/>
    </row>
    <row r="14" spans="1:8" ht="27" customHeight="1">
      <c r="A14" s="34"/>
      <c r="B14" s="3209"/>
      <c r="C14" s="3209"/>
      <c r="D14" s="118"/>
      <c r="E14" s="3246" t="s">
        <v>2960</v>
      </c>
      <c r="F14" s="3247"/>
      <c r="G14" s="3247"/>
      <c r="H14" s="3248"/>
    </row>
    <row r="15" spans="1:8">
      <c r="A15" s="34"/>
      <c r="B15" s="1150"/>
      <c r="C15" s="1150"/>
      <c r="D15" s="118"/>
      <c r="E15" s="3247"/>
      <c r="F15" s="3247"/>
      <c r="G15" s="3247"/>
      <c r="H15" s="3248"/>
    </row>
    <row r="16" spans="1:8" ht="15" customHeight="1">
      <c r="A16" s="34"/>
      <c r="B16" s="3229" t="s">
        <v>3228</v>
      </c>
      <c r="C16" s="3230"/>
      <c r="D16" s="118"/>
      <c r="E16" s="1149"/>
      <c r="F16" s="1149"/>
      <c r="G16" s="1149"/>
      <c r="H16" s="1148"/>
    </row>
    <row r="17" spans="1:8">
      <c r="A17" s="34"/>
      <c r="B17" s="3230"/>
      <c r="C17" s="3230"/>
      <c r="D17" s="118"/>
      <c r="E17" s="1147"/>
      <c r="F17" s="1147"/>
      <c r="G17" s="1147"/>
      <c r="H17" s="1148"/>
    </row>
    <row r="18" spans="1:8">
      <c r="A18" s="34"/>
      <c r="B18" s="3230"/>
      <c r="C18" s="3230"/>
      <c r="D18" s="118"/>
      <c r="E18" s="3231" t="s">
        <v>2961</v>
      </c>
      <c r="F18" s="3231"/>
      <c r="G18" s="3231"/>
      <c r="H18" s="3232"/>
    </row>
    <row r="19" spans="1:8" ht="45" customHeight="1">
      <c r="A19" s="34"/>
      <c r="B19" s="3230"/>
      <c r="C19" s="3230"/>
      <c r="D19" s="118"/>
      <c r="E19" s="3231"/>
      <c r="F19" s="3231"/>
      <c r="G19" s="3231"/>
      <c r="H19" s="3232"/>
    </row>
    <row r="20" spans="1:8">
      <c r="A20" s="34"/>
      <c r="B20" s="118"/>
      <c r="C20" s="118"/>
      <c r="D20" s="118"/>
      <c r="E20" s="1147"/>
      <c r="F20" s="1147"/>
      <c r="G20" s="1147"/>
      <c r="H20" s="1148"/>
    </row>
    <row r="21" spans="1:8" ht="22.5" customHeight="1">
      <c r="A21" s="34"/>
      <c r="B21" s="3229" t="s">
        <v>2962</v>
      </c>
      <c r="C21" s="3230"/>
      <c r="D21" s="118"/>
      <c r="E21" s="3231" t="s">
        <v>2963</v>
      </c>
      <c r="F21" s="3231"/>
      <c r="G21" s="3231"/>
      <c r="H21" s="3232"/>
    </row>
    <row r="22" spans="1:8" ht="25.5" customHeight="1">
      <c r="A22" s="34"/>
      <c r="B22" s="3230"/>
      <c r="C22" s="3230"/>
      <c r="D22" s="118"/>
      <c r="E22" s="3231"/>
      <c r="F22" s="3231"/>
      <c r="G22" s="3231"/>
      <c r="H22" s="3232"/>
    </row>
    <row r="23" spans="1:8" ht="22.5" customHeight="1">
      <c r="A23" s="34"/>
      <c r="B23" s="3230"/>
      <c r="C23" s="3230"/>
      <c r="D23" s="118"/>
      <c r="E23" s="3231"/>
      <c r="F23" s="3231"/>
      <c r="G23" s="3231"/>
      <c r="H23" s="3232"/>
    </row>
    <row r="24" spans="1:8">
      <c r="A24" s="34"/>
      <c r="B24" s="3230"/>
      <c r="C24" s="3230"/>
      <c r="D24" s="118"/>
      <c r="H24" s="1148"/>
    </row>
    <row r="25" spans="1:8">
      <c r="A25" s="34"/>
      <c r="B25" s="1113"/>
      <c r="C25" s="1113"/>
      <c r="D25" s="118"/>
      <c r="E25" s="3229" t="s">
        <v>1809</v>
      </c>
      <c r="F25" s="3229"/>
      <c r="G25" s="3229"/>
      <c r="H25" s="3233"/>
    </row>
    <row r="26" spans="1:8">
      <c r="A26" s="34"/>
      <c r="B26" s="3229" t="s">
        <v>1810</v>
      </c>
      <c r="C26" s="3229"/>
      <c r="D26" s="118"/>
      <c r="E26" s="3229"/>
      <c r="F26" s="3229"/>
      <c r="G26" s="3229"/>
      <c r="H26" s="3233"/>
    </row>
    <row r="27" spans="1:8">
      <c r="A27" s="34"/>
      <c r="B27" s="3229"/>
      <c r="C27" s="3229"/>
      <c r="D27" s="118"/>
      <c r="E27" s="3229"/>
      <c r="F27" s="3229"/>
      <c r="G27" s="3229"/>
      <c r="H27" s="3233"/>
    </row>
    <row r="28" spans="1:8" ht="24.75" customHeight="1">
      <c r="A28" s="34"/>
      <c r="B28" s="3229"/>
      <c r="C28" s="3229"/>
      <c r="D28" s="118"/>
      <c r="E28" s="3229"/>
      <c r="F28" s="3229"/>
      <c r="G28" s="3229"/>
      <c r="H28" s="3233"/>
    </row>
    <row r="29" spans="1:8" ht="26.25" customHeight="1">
      <c r="A29" s="34"/>
      <c r="B29" s="3229"/>
      <c r="C29" s="3229"/>
      <c r="D29" s="118"/>
      <c r="E29" s="3229"/>
      <c r="F29" s="3229"/>
      <c r="G29" s="3229"/>
      <c r="H29" s="3233"/>
    </row>
    <row r="30" spans="1:8">
      <c r="A30" s="34"/>
      <c r="B30" s="1116"/>
      <c r="C30" s="1116"/>
      <c r="D30" s="118"/>
      <c r="F30" s="834"/>
      <c r="G30" s="834"/>
      <c r="H30" s="864"/>
    </row>
    <row r="31" spans="1:8">
      <c r="A31" s="34"/>
      <c r="B31" s="3229" t="s">
        <v>1811</v>
      </c>
      <c r="C31" s="3203"/>
      <c r="D31" s="118"/>
      <c r="E31" s="117" t="s">
        <v>1812</v>
      </c>
      <c r="F31" s="834"/>
      <c r="G31" s="834"/>
      <c r="H31" s="864"/>
    </row>
    <row r="32" spans="1:8">
      <c r="A32" s="34"/>
      <c r="B32" s="3203"/>
      <c r="C32" s="3203"/>
      <c r="D32" s="118"/>
      <c r="E32" s="1151"/>
      <c r="F32" s="1147"/>
      <c r="G32" s="1147"/>
      <c r="H32" s="1148"/>
    </row>
    <row r="33" spans="1:8">
      <c r="A33" s="34"/>
      <c r="B33" s="3203"/>
      <c r="C33" s="3203"/>
      <c r="D33" s="118"/>
      <c r="E33" s="3234" t="s">
        <v>1813</v>
      </c>
      <c r="F33" s="3235"/>
      <c r="G33" s="3235"/>
      <c r="H33" s="3236"/>
    </row>
    <row r="34" spans="1:8">
      <c r="A34" s="34"/>
      <c r="B34" s="3203"/>
      <c r="C34" s="3203"/>
      <c r="D34" s="118"/>
      <c r="E34" s="3235"/>
      <c r="F34" s="3235"/>
      <c r="G34" s="3235"/>
      <c r="H34" s="3236"/>
    </row>
    <row r="35" spans="1:8">
      <c r="A35" s="34"/>
      <c r="B35" s="3203"/>
      <c r="C35" s="3203"/>
      <c r="D35" s="118"/>
      <c r="E35" s="3235"/>
      <c r="F35" s="3235"/>
      <c r="G35" s="3235"/>
      <c r="H35" s="3236"/>
    </row>
    <row r="36" spans="1:8">
      <c r="A36" s="34"/>
      <c r="B36" s="3203"/>
      <c r="C36" s="3203"/>
      <c r="D36" s="118"/>
      <c r="E36" s="3235"/>
      <c r="F36" s="3235"/>
      <c r="G36" s="3235"/>
      <c r="H36" s="3236"/>
    </row>
    <row r="37" spans="1:8" ht="21.75" customHeight="1">
      <c r="A37" s="37"/>
      <c r="B37" s="3215"/>
      <c r="C37" s="3215"/>
      <c r="D37" s="123"/>
      <c r="E37" s="3237"/>
      <c r="F37" s="3237"/>
      <c r="G37" s="3237"/>
      <c r="H37" s="3238"/>
    </row>
    <row r="38" spans="1:8">
      <c r="A38" s="34"/>
      <c r="B38" s="35"/>
      <c r="C38" s="35"/>
      <c r="D38" s="35"/>
      <c r="E38" s="35"/>
      <c r="F38" s="30"/>
      <c r="G38" s="141"/>
      <c r="H38" s="142"/>
    </row>
    <row r="39" spans="1:8">
      <c r="A39" s="34"/>
      <c r="B39" s="35"/>
      <c r="C39" s="35"/>
      <c r="D39" s="35"/>
      <c r="E39" s="35"/>
      <c r="F39" s="30"/>
      <c r="G39" s="141"/>
      <c r="H39" s="142"/>
    </row>
    <row r="40" spans="1:8">
      <c r="A40" s="34"/>
      <c r="B40" s="35"/>
      <c r="C40" s="35"/>
      <c r="D40" s="35"/>
      <c r="E40" s="35"/>
      <c r="F40" s="30"/>
      <c r="G40" s="141"/>
      <c r="H40" s="142"/>
    </row>
    <row r="41" spans="1:8">
      <c r="A41" s="34"/>
      <c r="B41" s="35"/>
      <c r="C41" s="35"/>
      <c r="D41" s="35"/>
      <c r="E41" s="35"/>
      <c r="F41" s="30"/>
      <c r="G41" s="141"/>
      <c r="H41" s="142"/>
    </row>
    <row r="42" spans="1:8">
      <c r="A42" s="34"/>
      <c r="B42" s="35"/>
      <c r="C42" s="35"/>
      <c r="D42" s="35"/>
      <c r="E42" s="35"/>
      <c r="F42" s="30"/>
      <c r="G42" s="141"/>
      <c r="H42" s="142"/>
    </row>
    <row r="43" spans="1:8">
      <c r="A43" s="34"/>
      <c r="B43" s="35"/>
      <c r="C43" s="35"/>
      <c r="D43" s="35"/>
      <c r="E43" s="35"/>
      <c r="F43" s="30"/>
      <c r="G43" s="141"/>
      <c r="H43" s="142"/>
    </row>
    <row r="44" spans="1:8">
      <c r="A44" s="34"/>
      <c r="B44" s="30"/>
      <c r="C44" s="35"/>
      <c r="D44" s="35"/>
      <c r="E44" s="35"/>
      <c r="F44" s="30"/>
      <c r="G44" s="141"/>
      <c r="H44" s="142"/>
    </row>
    <row r="45" spans="1:8">
      <c r="A45" s="34"/>
      <c r="B45" s="30"/>
      <c r="C45" s="35"/>
      <c r="D45" s="35"/>
      <c r="E45" s="35"/>
      <c r="F45" s="30"/>
      <c r="G45" s="141"/>
      <c r="H45" s="142"/>
    </row>
    <row r="46" spans="1:8">
      <c r="A46" s="34"/>
      <c r="B46" s="30"/>
      <c r="C46" s="35"/>
      <c r="D46" s="35"/>
      <c r="E46" s="35"/>
      <c r="F46" s="30"/>
      <c r="G46" s="141"/>
      <c r="H46" s="142"/>
    </row>
    <row r="47" spans="1:8">
      <c r="A47" s="34"/>
      <c r="B47" s="30"/>
      <c r="C47" s="35"/>
      <c r="D47" s="35"/>
      <c r="E47" s="35"/>
      <c r="F47" s="30"/>
      <c r="G47" s="141"/>
      <c r="H47" s="142"/>
    </row>
    <row r="48" spans="1:8">
      <c r="A48" s="34"/>
      <c r="B48" s="30"/>
      <c r="C48" s="35"/>
      <c r="D48" s="35"/>
      <c r="E48" s="35"/>
      <c r="F48" s="30"/>
      <c r="G48" s="141"/>
      <c r="H48" s="142"/>
    </row>
    <row r="49" spans="1:8">
      <c r="A49" s="34"/>
      <c r="B49" s="30"/>
      <c r="C49" s="35"/>
      <c r="D49" s="35"/>
      <c r="E49" s="35"/>
      <c r="F49" s="30"/>
      <c r="G49" s="141"/>
      <c r="H49" s="142"/>
    </row>
    <row r="50" spans="1:8" ht="15.75" thickBot="1">
      <c r="A50" s="40"/>
      <c r="B50" s="41"/>
      <c r="C50" s="42"/>
      <c r="D50" s="42"/>
      <c r="E50" s="42"/>
      <c r="F50" s="41"/>
      <c r="G50" s="143"/>
      <c r="H50" s="144"/>
    </row>
    <row r="51" spans="1:8">
      <c r="A51" s="30" t="s">
        <v>1089</v>
      </c>
      <c r="B51" s="30"/>
      <c r="C51" s="35"/>
      <c r="D51" s="35"/>
      <c r="E51" s="35"/>
      <c r="F51" s="30"/>
      <c r="G51" s="141"/>
      <c r="H51" s="141"/>
    </row>
    <row r="52" spans="1:8" ht="15.75" thickBot="1">
      <c r="A52" s="35" t="s">
        <v>1090</v>
      </c>
      <c r="B52" s="35"/>
      <c r="C52" s="35"/>
      <c r="D52" s="69"/>
      <c r="E52" s="35"/>
      <c r="F52" s="145"/>
      <c r="G52" s="69"/>
      <c r="H52" s="145"/>
    </row>
    <row r="53" spans="1:8">
      <c r="A53" s="29"/>
      <c r="B53" s="44" t="s">
        <v>1800</v>
      </c>
      <c r="C53" s="59" t="s">
        <v>1344</v>
      </c>
      <c r="D53" s="46"/>
      <c r="E53" s="46"/>
      <c r="F53" s="44"/>
      <c r="G53" s="44" t="s">
        <v>1722</v>
      </c>
      <c r="H53" s="60" t="s">
        <v>1723</v>
      </c>
    </row>
    <row r="54" spans="1:8">
      <c r="A54" s="72"/>
      <c r="B54" s="81" t="str">
        <f>'Data Sheet'!$C$25</f>
        <v xml:space="preserve">The Brooklyn Union Gas Company d/b/a National Grid New York </v>
      </c>
      <c r="C54" s="171" t="s">
        <v>1345</v>
      </c>
      <c r="D54" s="30" t="s">
        <v>1346</v>
      </c>
      <c r="E54" s="17"/>
      <c r="F54" s="65" t="s">
        <v>1347</v>
      </c>
      <c r="G54" s="65" t="s">
        <v>1725</v>
      </c>
      <c r="H54" s="39"/>
    </row>
    <row r="55" spans="1:8">
      <c r="A55" s="74"/>
      <c r="B55" s="38"/>
      <c r="C55" s="153" t="s">
        <v>1348</v>
      </c>
      <c r="D55" s="38" t="s">
        <v>1346</v>
      </c>
      <c r="E55" s="32"/>
      <c r="F55" s="113" t="s">
        <v>1349</v>
      </c>
      <c r="G55" s="702" t="str">
        <f>'Data Sheet'!$C$40</f>
        <v xml:space="preserve"> March 29, 2017</v>
      </c>
      <c r="H55" s="1270" t="str">
        <f>'Data Sheet'!$C$38</f>
        <v xml:space="preserve"> December 31, 2016</v>
      </c>
    </row>
    <row r="56" spans="1:8">
      <c r="A56" s="146" t="s">
        <v>1832</v>
      </c>
      <c r="B56" s="32"/>
      <c r="C56" s="32"/>
      <c r="D56" s="32"/>
      <c r="E56" s="32"/>
      <c r="F56" s="32"/>
      <c r="G56" s="32"/>
      <c r="H56" s="33"/>
    </row>
    <row r="57" spans="1:8">
      <c r="A57" s="72"/>
      <c r="B57" s="69"/>
      <c r="C57" s="69"/>
      <c r="D57" s="69"/>
      <c r="E57" s="69"/>
      <c r="F57" s="69"/>
      <c r="G57" s="69"/>
      <c r="H57" s="70"/>
    </row>
    <row r="58" spans="1:8">
      <c r="A58" s="72"/>
      <c r="B58" s="2915" t="s">
        <v>4903</v>
      </c>
      <c r="C58" s="69"/>
      <c r="D58" s="69"/>
      <c r="E58" s="69"/>
      <c r="F58" s="69"/>
      <c r="G58" s="69"/>
      <c r="H58" s="70"/>
    </row>
    <row r="59" spans="1:8">
      <c r="A59" s="72"/>
      <c r="B59" s="2915" t="s">
        <v>4904</v>
      </c>
      <c r="C59" s="69"/>
      <c r="D59" s="69"/>
      <c r="E59" s="69"/>
      <c r="F59" s="69"/>
      <c r="G59" s="69"/>
      <c r="H59" s="70"/>
    </row>
    <row r="60" spans="1:8">
      <c r="A60" s="72"/>
      <c r="B60" s="2915" t="s">
        <v>4905</v>
      </c>
      <c r="C60" s="69"/>
      <c r="D60" s="69"/>
      <c r="E60" s="69"/>
      <c r="F60" s="69"/>
      <c r="G60" s="69"/>
      <c r="H60" s="70"/>
    </row>
    <row r="61" spans="1:8">
      <c r="A61" s="72"/>
      <c r="B61" s="2915" t="s">
        <v>4906</v>
      </c>
      <c r="C61" s="69"/>
      <c r="D61" s="69"/>
      <c r="E61" s="69"/>
      <c r="F61" s="69"/>
      <c r="G61" s="69"/>
      <c r="H61" s="70"/>
    </row>
    <row r="62" spans="1:8">
      <c r="A62" s="72"/>
      <c r="B62" s="2915" t="s">
        <v>4907</v>
      </c>
      <c r="C62" s="69"/>
      <c r="D62" s="69"/>
      <c r="E62" s="69"/>
      <c r="F62" s="69"/>
      <c r="G62" s="69"/>
      <c r="H62" s="70"/>
    </row>
    <row r="63" spans="1:8">
      <c r="A63" s="72"/>
      <c r="B63" s="3187" t="s">
        <v>4908</v>
      </c>
      <c r="C63" s="3187"/>
      <c r="D63" s="3187"/>
      <c r="E63" s="3187"/>
      <c r="F63" s="3187"/>
      <c r="G63" s="3187"/>
      <c r="H63" s="3188"/>
    </row>
    <row r="64" spans="1:8">
      <c r="A64" s="72"/>
      <c r="B64" s="3187"/>
      <c r="C64" s="3187"/>
      <c r="D64" s="3187"/>
      <c r="E64" s="3187"/>
      <c r="F64" s="3187"/>
      <c r="G64" s="3187"/>
      <c r="H64" s="3188"/>
    </row>
    <row r="65" spans="1:8">
      <c r="A65" s="72"/>
      <c r="B65" s="3187"/>
      <c r="C65" s="3187"/>
      <c r="D65" s="3187"/>
      <c r="E65" s="3187"/>
      <c r="F65" s="3187"/>
      <c r="G65" s="3187"/>
      <c r="H65" s="3188"/>
    </row>
    <row r="66" spans="1:8">
      <c r="A66" s="72"/>
      <c r="B66" s="3187"/>
      <c r="C66" s="3187"/>
      <c r="D66" s="3187"/>
      <c r="E66" s="3187"/>
      <c r="F66" s="3187"/>
      <c r="G66" s="3187"/>
      <c r="H66" s="3188"/>
    </row>
    <row r="67" spans="1:8">
      <c r="A67" s="72"/>
      <c r="B67" s="3187"/>
      <c r="C67" s="3187"/>
      <c r="D67" s="3187"/>
      <c r="E67" s="3187"/>
      <c r="F67" s="3187"/>
      <c r="G67" s="3187"/>
      <c r="H67" s="3188"/>
    </row>
    <row r="68" spans="1:8">
      <c r="A68" s="72"/>
      <c r="B68" s="3187"/>
      <c r="C68" s="3187"/>
      <c r="D68" s="3187"/>
      <c r="E68" s="3187"/>
      <c r="F68" s="3187"/>
      <c r="G68" s="3187"/>
      <c r="H68" s="3188"/>
    </row>
    <row r="69" spans="1:8">
      <c r="A69" s="72"/>
      <c r="B69" s="3187"/>
      <c r="C69" s="3187"/>
      <c r="D69" s="3187"/>
      <c r="E69" s="3187"/>
      <c r="F69" s="3187"/>
      <c r="G69" s="3187"/>
      <c r="H69" s="3188"/>
    </row>
    <row r="70" spans="1:8">
      <c r="A70" s="72"/>
      <c r="B70" s="3187"/>
      <c r="C70" s="3187"/>
      <c r="D70" s="3187"/>
      <c r="E70" s="3187"/>
      <c r="F70" s="3187"/>
      <c r="G70" s="3187"/>
      <c r="H70" s="3188"/>
    </row>
    <row r="71" spans="1:8">
      <c r="A71" s="72"/>
      <c r="B71" s="2915" t="s">
        <v>4909</v>
      </c>
      <c r="C71" s="69"/>
      <c r="D71" s="69"/>
      <c r="E71" s="69"/>
      <c r="F71" s="69"/>
      <c r="G71" s="69"/>
      <c r="H71" s="70"/>
    </row>
    <row r="72" spans="1:8">
      <c r="A72" s="72"/>
      <c r="B72" s="2915" t="s">
        <v>4910</v>
      </c>
      <c r="C72" s="69"/>
      <c r="D72" s="69"/>
      <c r="E72" s="69"/>
      <c r="F72" s="69"/>
      <c r="G72" s="69"/>
      <c r="H72" s="70"/>
    </row>
    <row r="73" spans="1:8">
      <c r="A73" s="72"/>
      <c r="B73" s="2915" t="s">
        <v>4914</v>
      </c>
      <c r="C73" s="69"/>
      <c r="D73" s="69"/>
      <c r="E73" s="69"/>
      <c r="F73" s="69"/>
      <c r="G73" s="69"/>
      <c r="H73" s="70"/>
    </row>
    <row r="74" spans="1:8">
      <c r="A74" s="72"/>
      <c r="B74" s="2915" t="s">
        <v>5101</v>
      </c>
      <c r="C74" s="69"/>
      <c r="D74" s="69"/>
      <c r="E74" s="69"/>
      <c r="F74" s="69"/>
      <c r="G74" s="69"/>
      <c r="H74" s="70"/>
    </row>
    <row r="75" spans="1:8">
      <c r="A75" s="72"/>
      <c r="B75" s="2915" t="s">
        <v>5102</v>
      </c>
      <c r="C75" s="69"/>
      <c r="D75" s="69"/>
      <c r="E75" s="69"/>
      <c r="F75" s="69"/>
      <c r="G75" s="69"/>
      <c r="H75" s="70"/>
    </row>
    <row r="76" spans="1:8" s="3010" customFormat="1">
      <c r="A76" s="3022"/>
      <c r="B76" s="2915" t="s">
        <v>5103</v>
      </c>
      <c r="C76" s="3023"/>
      <c r="D76" s="3023"/>
      <c r="E76" s="3023"/>
      <c r="F76" s="3023"/>
      <c r="G76" s="3023"/>
      <c r="H76" s="3024"/>
    </row>
    <row r="77" spans="1:8" s="3010" customFormat="1">
      <c r="A77" s="3022"/>
      <c r="B77" s="2915" t="s">
        <v>5105</v>
      </c>
      <c r="C77" s="3020"/>
      <c r="D77" s="3020"/>
      <c r="E77" s="3020"/>
      <c r="F77" s="3020"/>
      <c r="G77" s="3020"/>
      <c r="H77" s="3021"/>
    </row>
    <row r="78" spans="1:8">
      <c r="A78" s="72"/>
      <c r="B78" s="2915" t="s">
        <v>5104</v>
      </c>
      <c r="C78" s="3020"/>
      <c r="D78" s="3020"/>
      <c r="E78" s="3020"/>
      <c r="F78" s="3020"/>
      <c r="G78" s="3020"/>
      <c r="H78" s="3021"/>
    </row>
    <row r="79" spans="1:8">
      <c r="A79" s="72"/>
      <c r="B79" s="2915" t="s">
        <v>4911</v>
      </c>
      <c r="C79" s="2908"/>
      <c r="D79" s="2908"/>
      <c r="E79" s="2908"/>
      <c r="F79" s="2908"/>
      <c r="G79" s="2908"/>
      <c r="H79" s="405"/>
    </row>
    <row r="80" spans="1:8">
      <c r="A80" s="72"/>
      <c r="B80" s="2915" t="s">
        <v>4912</v>
      </c>
      <c r="C80" s="2908"/>
      <c r="D80" s="2908"/>
      <c r="E80" s="2908"/>
      <c r="F80" s="2908"/>
      <c r="G80" s="2908"/>
      <c r="H80" s="405"/>
    </row>
    <row r="81" spans="1:8">
      <c r="A81" s="72"/>
      <c r="B81" s="2915" t="s">
        <v>4913</v>
      </c>
      <c r="C81" s="2908"/>
      <c r="D81" s="2908"/>
      <c r="E81" s="2908"/>
      <c r="F81" s="2908"/>
      <c r="G81" s="2908"/>
      <c r="H81" s="405"/>
    </row>
    <row r="82" spans="1:8">
      <c r="A82" s="72"/>
      <c r="B82" s="2908"/>
      <c r="C82" s="2908"/>
      <c r="D82" s="2908"/>
      <c r="E82" s="2908"/>
      <c r="F82" s="2908"/>
      <c r="G82" s="2908"/>
      <c r="H82" s="405"/>
    </row>
    <row r="83" spans="1:8">
      <c r="A83" s="72"/>
      <c r="B83" s="69"/>
      <c r="C83" s="69"/>
      <c r="D83" s="69"/>
      <c r="E83" s="69"/>
      <c r="F83" s="69"/>
      <c r="G83" s="69"/>
      <c r="H83" s="70"/>
    </row>
    <row r="84" spans="1:8">
      <c r="A84" s="72"/>
      <c r="B84" s="69"/>
      <c r="C84" s="69"/>
      <c r="D84" s="69"/>
      <c r="E84" s="69"/>
      <c r="F84" s="69"/>
      <c r="G84" s="69"/>
      <c r="H84" s="70"/>
    </row>
    <row r="85" spans="1:8">
      <c r="A85" s="72"/>
      <c r="B85" s="69"/>
      <c r="C85" s="69"/>
      <c r="D85" s="69"/>
      <c r="E85" s="69"/>
      <c r="F85" s="69"/>
      <c r="G85" s="69"/>
      <c r="H85" s="70"/>
    </row>
    <row r="86" spans="1:8">
      <c r="A86" s="72"/>
      <c r="B86" s="69"/>
      <c r="C86" s="69"/>
      <c r="D86" s="69"/>
      <c r="E86" s="69"/>
      <c r="F86" s="69"/>
      <c r="G86" s="69"/>
      <c r="H86" s="70"/>
    </row>
    <row r="87" spans="1:8">
      <c r="A87" s="72"/>
      <c r="B87" s="69"/>
      <c r="C87" s="69"/>
      <c r="D87" s="69"/>
      <c r="E87" s="69"/>
      <c r="F87" s="69"/>
      <c r="G87" s="69"/>
      <c r="H87" s="70"/>
    </row>
    <row r="88" spans="1:8">
      <c r="A88" s="72"/>
      <c r="B88" s="69"/>
      <c r="C88" s="69"/>
      <c r="D88" s="69"/>
      <c r="E88" s="69"/>
      <c r="F88" s="69"/>
      <c r="G88" s="69"/>
      <c r="H88" s="70"/>
    </row>
    <row r="89" spans="1:8">
      <c r="A89" s="72"/>
      <c r="B89" s="69"/>
      <c r="C89" s="69"/>
      <c r="D89" s="69"/>
      <c r="E89" s="69"/>
      <c r="F89" s="69"/>
      <c r="G89" s="69"/>
      <c r="H89" s="70"/>
    </row>
    <row r="90" spans="1:8">
      <c r="A90" s="72"/>
      <c r="B90" s="69"/>
      <c r="C90" s="69"/>
      <c r="D90" s="69"/>
      <c r="E90" s="69"/>
      <c r="F90" s="69"/>
      <c r="G90" s="69"/>
      <c r="H90" s="70"/>
    </row>
    <row r="91" spans="1:8">
      <c r="A91" s="72"/>
      <c r="B91" s="69"/>
      <c r="C91" s="69"/>
      <c r="D91" s="69"/>
      <c r="E91" s="69"/>
      <c r="F91" s="69"/>
      <c r="G91" s="69"/>
      <c r="H91" s="70"/>
    </row>
    <row r="92" spans="1:8">
      <c r="A92" s="72"/>
      <c r="B92" s="69"/>
      <c r="C92" s="69"/>
      <c r="D92" s="69"/>
      <c r="E92" s="69"/>
      <c r="F92" s="69"/>
      <c r="G92" s="69"/>
      <c r="H92" s="70"/>
    </row>
    <row r="93" spans="1:8">
      <c r="A93" s="72"/>
      <c r="B93" s="69"/>
      <c r="C93" s="69"/>
      <c r="D93" s="69"/>
      <c r="E93" s="69"/>
      <c r="F93" s="69"/>
      <c r="G93" s="69"/>
      <c r="H93" s="70"/>
    </row>
    <row r="94" spans="1:8">
      <c r="A94" s="72"/>
      <c r="B94" s="69"/>
      <c r="C94" s="69"/>
      <c r="D94" s="69"/>
      <c r="E94" s="69"/>
      <c r="F94" s="69"/>
      <c r="G94" s="69"/>
      <c r="H94" s="70"/>
    </row>
    <row r="95" spans="1:8">
      <c r="A95" s="72"/>
      <c r="B95" s="69"/>
      <c r="C95" s="69"/>
      <c r="D95" s="69"/>
      <c r="E95" s="69"/>
      <c r="F95" s="69"/>
      <c r="G95" s="69"/>
      <c r="H95" s="70"/>
    </row>
    <row r="96" spans="1:8">
      <c r="A96" s="72"/>
      <c r="B96" s="69"/>
      <c r="C96" s="69"/>
      <c r="D96" s="69"/>
      <c r="E96" s="69"/>
      <c r="F96" s="69"/>
      <c r="G96" s="69"/>
      <c r="H96" s="70"/>
    </row>
    <row r="97" spans="1:8">
      <c r="A97" s="72"/>
      <c r="B97" s="69"/>
      <c r="C97" s="69"/>
      <c r="D97" s="69"/>
      <c r="E97" s="69"/>
      <c r="F97" s="69"/>
      <c r="G97" s="69"/>
      <c r="H97" s="70"/>
    </row>
    <row r="98" spans="1:8">
      <c r="A98" s="72"/>
      <c r="B98" s="69"/>
      <c r="C98" s="69"/>
      <c r="D98" s="69"/>
      <c r="E98" s="69"/>
      <c r="F98" s="69"/>
      <c r="G98" s="69"/>
      <c r="H98" s="70"/>
    </row>
    <row r="99" spans="1:8">
      <c r="A99" s="72"/>
      <c r="B99" s="69"/>
      <c r="C99" s="69"/>
      <c r="D99" s="69"/>
      <c r="E99" s="69"/>
      <c r="F99" s="69"/>
      <c r="G99" s="69"/>
      <c r="H99" s="70"/>
    </row>
    <row r="100" spans="1:8">
      <c r="A100" s="72"/>
      <c r="B100" s="17"/>
      <c r="C100" s="69"/>
      <c r="D100" s="69"/>
      <c r="E100" s="69"/>
      <c r="F100" s="69"/>
      <c r="G100" s="69"/>
      <c r="H100" s="70"/>
    </row>
    <row r="101" spans="1:8" ht="15.75" thickBot="1">
      <c r="A101" s="109"/>
      <c r="B101" s="110"/>
      <c r="C101" s="536"/>
      <c r="D101" s="536"/>
      <c r="E101" s="536"/>
      <c r="F101" s="536"/>
      <c r="G101" s="536"/>
      <c r="H101" s="537"/>
    </row>
    <row r="102" spans="1:8" ht="15.75">
      <c r="A102" s="147" t="str">
        <f>A51</f>
        <v>FERC FORM NO.1 (ED. 12-96) NYPSC Modified-96</v>
      </c>
      <c r="B102" s="17"/>
      <c r="C102" s="69"/>
      <c r="D102" s="69"/>
      <c r="E102" s="69"/>
      <c r="F102" s="69"/>
      <c r="G102" s="69"/>
      <c r="H102" s="69"/>
    </row>
    <row r="103" spans="1:8">
      <c r="A103" s="69" t="s">
        <v>1833</v>
      </c>
      <c r="B103" s="69"/>
      <c r="C103" s="69"/>
      <c r="D103" s="69"/>
      <c r="E103" s="69"/>
      <c r="F103" s="69"/>
      <c r="G103" s="69"/>
      <c r="H103" s="69"/>
    </row>
    <row r="104" spans="1:8" ht="15.75">
      <c r="A104" s="138" t="s">
        <v>2371</v>
      </c>
      <c r="B104" s="35"/>
      <c r="C104" s="35"/>
      <c r="D104" s="35"/>
      <c r="E104" s="35"/>
      <c r="F104" s="35"/>
      <c r="G104" s="35"/>
      <c r="H104" s="35"/>
    </row>
    <row r="105" spans="1:8" ht="15.75" thickBot="1">
      <c r="A105" s="30"/>
      <c r="B105" s="30"/>
      <c r="C105" s="30"/>
      <c r="D105" s="30"/>
      <c r="E105" s="30"/>
      <c r="F105" s="30"/>
      <c r="G105" s="30"/>
      <c r="H105" s="30"/>
    </row>
    <row r="106" spans="1:8">
      <c r="A106" s="29"/>
      <c r="B106" s="44" t="s">
        <v>1800</v>
      </c>
      <c r="C106" s="59" t="s">
        <v>1344</v>
      </c>
      <c r="D106" s="46"/>
      <c r="E106" s="46"/>
      <c r="F106" s="44"/>
      <c r="G106" s="44" t="s">
        <v>1722</v>
      </c>
      <c r="H106" s="60" t="s">
        <v>1723</v>
      </c>
    </row>
    <row r="107" spans="1:8">
      <c r="A107" s="72"/>
      <c r="B107" s="81" t="str">
        <f>'Data Sheet'!$C$25</f>
        <v xml:space="preserve">The Brooklyn Union Gas Company d/b/a National Grid New York </v>
      </c>
      <c r="C107" s="57">
        <v>-1</v>
      </c>
      <c r="D107" s="30" t="s">
        <v>1346</v>
      </c>
      <c r="E107" s="17"/>
      <c r="F107" s="65" t="s">
        <v>1347</v>
      </c>
      <c r="G107" s="65" t="s">
        <v>1725</v>
      </c>
      <c r="H107" s="39"/>
    </row>
    <row r="108" spans="1:8">
      <c r="A108" s="74"/>
      <c r="B108" s="38"/>
      <c r="C108" s="114">
        <v>-2</v>
      </c>
      <c r="D108" s="38" t="s">
        <v>1346</v>
      </c>
      <c r="E108" s="32"/>
      <c r="F108" s="113" t="s">
        <v>1349</v>
      </c>
      <c r="G108" s="702" t="str">
        <f>'Data Sheet'!$C$40</f>
        <v xml:space="preserve"> March 29, 2017</v>
      </c>
      <c r="H108" s="1342" t="str">
        <f>'Data Sheet'!$C$38</f>
        <v xml:space="preserve"> December 31, 2016</v>
      </c>
    </row>
    <row r="109" spans="1:8">
      <c r="A109" s="146" t="s">
        <v>1832</v>
      </c>
      <c r="B109" s="32"/>
      <c r="C109" s="32"/>
      <c r="D109" s="32"/>
      <c r="E109" s="32"/>
      <c r="F109" s="32"/>
      <c r="G109" s="32"/>
      <c r="H109" s="33"/>
    </row>
    <row r="110" spans="1:8">
      <c r="A110" s="72"/>
      <c r="B110" s="69"/>
      <c r="C110" s="69"/>
      <c r="D110" s="69"/>
      <c r="E110" s="69"/>
      <c r="F110" s="69"/>
      <c r="G110" s="69"/>
      <c r="H110" s="70"/>
    </row>
    <row r="111" spans="1:8">
      <c r="A111" s="72"/>
      <c r="B111" s="69"/>
      <c r="C111" s="69"/>
      <c r="D111" s="69"/>
      <c r="E111" s="69"/>
      <c r="F111" s="69"/>
      <c r="G111" s="69"/>
      <c r="H111" s="70"/>
    </row>
    <row r="112" spans="1:8">
      <c r="A112" s="72"/>
      <c r="B112" s="69"/>
      <c r="C112" s="69"/>
      <c r="D112" s="69"/>
      <c r="E112" s="69"/>
      <c r="F112" s="69"/>
      <c r="G112" s="69"/>
      <c r="H112" s="70"/>
    </row>
    <row r="113" spans="1:8">
      <c r="A113" s="72"/>
      <c r="B113" s="69"/>
      <c r="C113" s="69"/>
      <c r="D113" s="69"/>
      <c r="E113" s="69"/>
      <c r="F113" s="69"/>
      <c r="G113" s="69"/>
      <c r="H113" s="70"/>
    </row>
    <row r="114" spans="1:8">
      <c r="A114" s="72"/>
      <c r="B114" s="69"/>
      <c r="C114" s="69"/>
      <c r="D114" s="69"/>
      <c r="E114" s="69"/>
      <c r="F114" s="69"/>
      <c r="G114" s="69"/>
      <c r="H114" s="70"/>
    </row>
    <row r="115" spans="1:8">
      <c r="A115" s="72"/>
      <c r="B115" s="69"/>
      <c r="C115" s="69"/>
      <c r="D115" s="69"/>
      <c r="E115" s="69"/>
      <c r="F115" s="69"/>
      <c r="G115" s="69"/>
      <c r="H115" s="70"/>
    </row>
    <row r="116" spans="1:8">
      <c r="A116" s="72"/>
      <c r="B116" s="69"/>
      <c r="C116" s="69"/>
      <c r="D116" s="69"/>
      <c r="E116" s="69"/>
      <c r="F116" s="69"/>
      <c r="G116" s="69"/>
      <c r="H116" s="70"/>
    </row>
    <row r="117" spans="1:8">
      <c r="A117" s="72"/>
      <c r="B117" s="69"/>
      <c r="C117" s="69"/>
      <c r="D117" s="69"/>
      <c r="E117" s="69"/>
      <c r="F117" s="69"/>
      <c r="G117" s="69"/>
      <c r="H117" s="70"/>
    </row>
    <row r="118" spans="1:8">
      <c r="A118" s="72"/>
      <c r="B118" s="69"/>
      <c r="C118" s="69"/>
      <c r="D118" s="69"/>
      <c r="E118" s="69"/>
      <c r="F118" s="69"/>
      <c r="G118" s="69"/>
      <c r="H118" s="70"/>
    </row>
    <row r="119" spans="1:8">
      <c r="A119" s="72"/>
      <c r="B119" s="69"/>
      <c r="C119" s="69"/>
      <c r="D119" s="69"/>
      <c r="E119" s="69"/>
      <c r="F119" s="69"/>
      <c r="G119" s="69"/>
      <c r="H119" s="70"/>
    </row>
    <row r="120" spans="1:8">
      <c r="A120" s="72"/>
      <c r="B120" s="69"/>
      <c r="C120" s="69"/>
      <c r="D120" s="69"/>
      <c r="E120" s="69"/>
      <c r="F120" s="69"/>
      <c r="G120" s="69"/>
      <c r="H120" s="70"/>
    </row>
    <row r="121" spans="1:8">
      <c r="A121" s="72"/>
      <c r="B121" s="69"/>
      <c r="C121" s="69"/>
      <c r="D121" s="69"/>
      <c r="E121" s="69"/>
      <c r="F121" s="69"/>
      <c r="G121" s="69"/>
      <c r="H121" s="70"/>
    </row>
    <row r="122" spans="1:8">
      <c r="A122" s="72"/>
      <c r="B122" s="69"/>
      <c r="C122" s="69"/>
      <c r="D122" s="69"/>
      <c r="E122" s="69"/>
      <c r="F122" s="69"/>
      <c r="G122" s="69"/>
      <c r="H122" s="70"/>
    </row>
    <row r="123" spans="1:8">
      <c r="A123" s="72"/>
      <c r="B123" s="69"/>
      <c r="C123" s="69"/>
      <c r="D123" s="69"/>
      <c r="E123" s="69"/>
      <c r="F123" s="69"/>
      <c r="G123" s="69"/>
      <c r="H123" s="70"/>
    </row>
    <row r="124" spans="1:8">
      <c r="A124" s="72"/>
      <c r="B124" s="69"/>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17"/>
      <c r="C153" s="69"/>
      <c r="D153" s="69"/>
      <c r="E153" s="69"/>
      <c r="F153" s="69"/>
      <c r="G153" s="69"/>
      <c r="H153" s="70"/>
    </row>
    <row r="154" spans="1:8" ht="15.75" thickBot="1">
      <c r="A154" s="109"/>
      <c r="B154" s="110"/>
      <c r="C154" s="536"/>
      <c r="D154" s="536"/>
      <c r="E154" s="536"/>
      <c r="F154" s="536"/>
      <c r="G154" s="536"/>
      <c r="H154" s="537"/>
    </row>
    <row r="155" spans="1:8" ht="15.75">
      <c r="A155" s="147" t="str">
        <f>A51</f>
        <v>FERC FORM NO.1 (ED. 12-96) NYPSC Modified-96</v>
      </c>
      <c r="B155" s="17"/>
      <c r="C155" s="69"/>
      <c r="D155" s="69"/>
      <c r="E155" s="69"/>
      <c r="F155" s="69"/>
      <c r="G155" s="69"/>
      <c r="H155" s="69"/>
    </row>
    <row r="156" spans="1:8" ht="15.75" thickBot="1">
      <c r="A156" s="69" t="s">
        <v>1834</v>
      </c>
      <c r="B156" s="69"/>
      <c r="C156" s="69"/>
      <c r="D156" s="69"/>
      <c r="E156" s="69"/>
      <c r="F156" s="69"/>
      <c r="G156" s="69"/>
      <c r="H156" s="69"/>
    </row>
    <row r="157" spans="1:8">
      <c r="A157" s="29"/>
      <c r="B157" s="44" t="s">
        <v>1800</v>
      </c>
      <c r="C157" s="59" t="s">
        <v>1344</v>
      </c>
      <c r="D157" s="46"/>
      <c r="E157" s="46"/>
      <c r="F157" s="44"/>
      <c r="G157" s="44" t="s">
        <v>1722</v>
      </c>
      <c r="H157" s="60" t="s">
        <v>1723</v>
      </c>
    </row>
    <row r="158" spans="1:8">
      <c r="A158" s="72"/>
      <c r="B158" s="81" t="str">
        <f>'Data Sheet'!$C$25</f>
        <v xml:space="preserve">The Brooklyn Union Gas Company d/b/a National Grid New York </v>
      </c>
      <c r="C158" s="57">
        <v>-1</v>
      </c>
      <c r="D158" s="30" t="s">
        <v>1346</v>
      </c>
      <c r="E158" s="17"/>
      <c r="F158" s="65" t="s">
        <v>1347</v>
      </c>
      <c r="G158" s="65" t="s">
        <v>1725</v>
      </c>
      <c r="H158" s="39"/>
    </row>
    <row r="159" spans="1:8">
      <c r="A159" s="74"/>
      <c r="B159" s="38"/>
      <c r="C159" s="114">
        <v>-2</v>
      </c>
      <c r="D159" s="38" t="s">
        <v>1346</v>
      </c>
      <c r="E159" s="32"/>
      <c r="F159" s="113" t="s">
        <v>1349</v>
      </c>
      <c r="G159" s="702" t="str">
        <f>'Data Sheet'!$C$40</f>
        <v xml:space="preserve"> March 29, 2017</v>
      </c>
      <c r="H159" s="1341" t="str">
        <f>'Data Sheet'!$C$38</f>
        <v xml:space="preserve"> December 31, 2016</v>
      </c>
    </row>
    <row r="160" spans="1:8">
      <c r="A160" s="146" t="s">
        <v>1832</v>
      </c>
      <c r="B160" s="32"/>
      <c r="C160" s="32"/>
      <c r="D160" s="32"/>
      <c r="E160" s="32"/>
      <c r="F160" s="32"/>
      <c r="G160" s="32"/>
      <c r="H160" s="33"/>
    </row>
    <row r="161" spans="1:8">
      <c r="A161" s="72"/>
      <c r="B161" s="69"/>
      <c r="C161" s="69"/>
      <c r="D161" s="69"/>
      <c r="E161" s="69"/>
      <c r="F161" s="69"/>
      <c r="G161" s="69"/>
      <c r="H161" s="70"/>
    </row>
    <row r="162" spans="1:8">
      <c r="A162" s="72"/>
      <c r="B162" s="69"/>
      <c r="C162" s="69"/>
      <c r="D162" s="69"/>
      <c r="E162" s="69"/>
      <c r="F162" s="69"/>
      <c r="G162" s="69"/>
      <c r="H162" s="70"/>
    </row>
    <row r="163" spans="1:8">
      <c r="A163" s="72"/>
      <c r="B163" s="69"/>
      <c r="C163" s="69"/>
      <c r="D163" s="69"/>
      <c r="E163" s="69"/>
      <c r="F163" s="69"/>
      <c r="G163" s="69"/>
      <c r="H163" s="70"/>
    </row>
    <row r="164" spans="1:8">
      <c r="A164" s="72"/>
      <c r="B164" s="69"/>
      <c r="C164" s="69"/>
      <c r="D164" s="69"/>
      <c r="E164" s="69"/>
      <c r="F164" s="69"/>
      <c r="G164" s="69"/>
      <c r="H164" s="70"/>
    </row>
    <row r="165" spans="1:8">
      <c r="A165" s="72"/>
      <c r="B165" s="69"/>
      <c r="C165" s="69"/>
      <c r="D165" s="69"/>
      <c r="E165" s="69"/>
      <c r="F165" s="69"/>
      <c r="G165" s="69"/>
      <c r="H165" s="70"/>
    </row>
    <row r="166" spans="1:8">
      <c r="A166" s="72"/>
      <c r="B166" s="69"/>
      <c r="C166" s="69"/>
      <c r="D166" s="69"/>
      <c r="E166" s="69"/>
      <c r="F166" s="69"/>
      <c r="G166" s="69"/>
      <c r="H166" s="70"/>
    </row>
    <row r="167" spans="1:8">
      <c r="A167" s="72"/>
      <c r="B167" s="69"/>
      <c r="C167" s="69"/>
      <c r="D167" s="69"/>
      <c r="E167" s="69"/>
      <c r="F167" s="69"/>
      <c r="G167" s="69"/>
      <c r="H167" s="70"/>
    </row>
    <row r="168" spans="1:8">
      <c r="A168" s="72"/>
      <c r="B168" s="69"/>
      <c r="C168" s="69"/>
      <c r="D168" s="69"/>
      <c r="E168" s="69"/>
      <c r="F168" s="69"/>
      <c r="G168" s="69"/>
      <c r="H168" s="70"/>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17"/>
      <c r="C205" s="69"/>
      <c r="D205" s="69"/>
      <c r="E205" s="69"/>
      <c r="F205" s="69"/>
      <c r="G205" s="69"/>
      <c r="H205" s="70"/>
    </row>
    <row r="206" spans="1:8" ht="15.75" thickBot="1">
      <c r="A206" s="109"/>
      <c r="B206" s="110"/>
      <c r="C206" s="536"/>
      <c r="D206" s="536"/>
      <c r="E206" s="536"/>
      <c r="F206" s="536"/>
      <c r="G206" s="536"/>
      <c r="H206" s="537"/>
    </row>
    <row r="207" spans="1:8" ht="15.75">
      <c r="A207" s="147" t="str">
        <f>A51</f>
        <v>FERC FORM NO.1 (ED. 12-96) NYPSC Modified-96</v>
      </c>
      <c r="B207" s="17"/>
      <c r="C207" s="69"/>
      <c r="D207" s="69"/>
      <c r="E207" s="69"/>
      <c r="F207" s="69"/>
      <c r="G207" s="69"/>
      <c r="H207" s="69"/>
    </row>
    <row r="208" spans="1:8">
      <c r="A208" s="69" t="s">
        <v>1835</v>
      </c>
      <c r="B208" s="69"/>
      <c r="C208" s="69"/>
      <c r="D208" s="69"/>
      <c r="E208" s="69"/>
      <c r="F208" s="69"/>
      <c r="G208" s="69"/>
      <c r="H208" s="69"/>
    </row>
  </sheetData>
  <mergeCells count="14">
    <mergeCell ref="B16:C19"/>
    <mergeCell ref="E18:H19"/>
    <mergeCell ref="B5:C10"/>
    <mergeCell ref="E5:H7"/>
    <mergeCell ref="E8:H12"/>
    <mergeCell ref="B12:C14"/>
    <mergeCell ref="E14:H15"/>
    <mergeCell ref="B63:H70"/>
    <mergeCell ref="B21:C24"/>
    <mergeCell ref="E21:H23"/>
    <mergeCell ref="E25:H29"/>
    <mergeCell ref="B26:C29"/>
    <mergeCell ref="B31:C37"/>
    <mergeCell ref="E33:H37"/>
  </mergeCells>
  <printOptions horizontalCentered="1" verticalCentered="1"/>
  <pageMargins left="0.5" right="0.5" top="0" bottom="0" header="0.5" footer="0.5"/>
  <pageSetup scale="68" fitToHeight="4" orientation="portrait" r:id="rId1"/>
  <headerFooter alignWithMargins="0"/>
  <rowBreaks count="3" manualBreakCount="3">
    <brk id="52" max="16383" man="1"/>
    <brk id="104" max="16383" man="1"/>
    <brk id="15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59999389629810485"/>
  </sheetPr>
  <dimension ref="A1:K253"/>
  <sheetViews>
    <sheetView defaultGridColor="0" view="pageBreakPreview" topLeftCell="A184" colorId="22" zoomScale="70" zoomScaleNormal="80" zoomScaleSheetLayoutView="70" workbookViewId="0">
      <selection activeCell="G205" sqref="G205"/>
    </sheetView>
  </sheetViews>
  <sheetFormatPr defaultColWidth="9.6640625" defaultRowHeight="15"/>
  <cols>
    <col min="1" max="1" width="4.6640625" style="1610" customWidth="1"/>
    <col min="2" max="2" width="54.88671875" style="1610" customWidth="1"/>
    <col min="3" max="3" width="4.5546875" style="1610" customWidth="1"/>
    <col min="4" max="4" width="2.6640625" style="1610" customWidth="1"/>
    <col min="5" max="5" width="1.6640625" style="1610" customWidth="1"/>
    <col min="6" max="6" width="14.5546875" style="1610" customWidth="1"/>
    <col min="7" max="7" width="14.6640625" style="1610" customWidth="1"/>
    <col min="8" max="8" width="17.21875" style="1610" customWidth="1"/>
    <col min="9" max="9" width="9.6640625" style="1610"/>
    <col min="10" max="10" width="16.109375" style="1610" bestFit="1" customWidth="1"/>
    <col min="11" max="11" width="11.44140625" style="1610" bestFit="1" customWidth="1"/>
    <col min="12" max="16384" width="9.6640625" style="1610"/>
  </cols>
  <sheetData>
    <row r="1" spans="1:11">
      <c r="A1" s="1611"/>
      <c r="B1" s="1612" t="s">
        <v>1800</v>
      </c>
      <c r="C1" s="1613" t="s">
        <v>1344</v>
      </c>
      <c r="D1" s="1614"/>
      <c r="E1" s="1614"/>
      <c r="F1" s="1612"/>
      <c r="G1" s="1615" t="s">
        <v>1722</v>
      </c>
      <c r="H1" s="1616" t="s">
        <v>1723</v>
      </c>
    </row>
    <row r="2" spans="1:11">
      <c r="A2" s="1617"/>
      <c r="B2" s="1618" t="str">
        <f>'Data Sheet'!$C$25</f>
        <v xml:space="preserve">The Brooklyn Union Gas Company d/b/a National Grid New York </v>
      </c>
      <c r="C2" s="1619" t="s">
        <v>1345</v>
      </c>
      <c r="D2" s="1620" t="s">
        <v>1346</v>
      </c>
      <c r="E2" s="1620"/>
      <c r="F2" s="1566" t="s">
        <v>1347</v>
      </c>
      <c r="G2" s="1621" t="s">
        <v>1725</v>
      </c>
      <c r="H2" s="1622"/>
    </row>
    <row r="3" spans="1:11" ht="15" customHeight="1">
      <c r="A3" s="1623"/>
      <c r="B3" s="1624"/>
      <c r="C3" s="1625" t="s">
        <v>1348</v>
      </c>
      <c r="D3" s="1624" t="s">
        <v>1346</v>
      </c>
      <c r="E3" s="1624"/>
      <c r="F3" s="1626" t="s">
        <v>1349</v>
      </c>
      <c r="G3" s="1627" t="str">
        <f>'Data Sheet'!$C$40</f>
        <v xml:space="preserve"> March 29, 2017</v>
      </c>
      <c r="H3" s="1628" t="str">
        <f>'Data Sheet'!$C$38</f>
        <v xml:space="preserve"> December 31, 2016</v>
      </c>
    </row>
    <row r="4" spans="1:11" ht="15" customHeight="1">
      <c r="A4" s="1629" t="s">
        <v>1836</v>
      </c>
      <c r="B4" s="1630"/>
      <c r="C4" s="1630"/>
      <c r="D4" s="1630"/>
      <c r="E4" s="1630"/>
      <c r="F4" s="1630"/>
      <c r="G4" s="1630"/>
      <c r="H4" s="1631"/>
    </row>
    <row r="5" spans="1:11">
      <c r="A5" s="1632"/>
      <c r="B5" s="1633"/>
      <c r="C5" s="1633"/>
      <c r="D5" s="1633"/>
      <c r="E5" s="1633"/>
      <c r="F5" s="1634" t="s">
        <v>1736</v>
      </c>
      <c r="G5" s="1634" t="s">
        <v>1837</v>
      </c>
      <c r="H5" s="1635" t="s">
        <v>1837</v>
      </c>
    </row>
    <row r="6" spans="1:11">
      <c r="A6" s="1632" t="s">
        <v>1729</v>
      </c>
      <c r="B6" s="1633" t="s">
        <v>272</v>
      </c>
      <c r="C6" s="1633"/>
      <c r="D6" s="1633"/>
      <c r="E6" s="1633"/>
      <c r="F6" s="1634" t="s">
        <v>3022</v>
      </c>
      <c r="G6" s="1634" t="s">
        <v>1838</v>
      </c>
      <c r="H6" s="1635" t="s">
        <v>2518</v>
      </c>
    </row>
    <row r="7" spans="1:11">
      <c r="A7" s="1636" t="s">
        <v>1732</v>
      </c>
      <c r="B7" s="1630" t="s">
        <v>3024</v>
      </c>
      <c r="C7" s="1630"/>
      <c r="D7" s="1630"/>
      <c r="E7" s="1630"/>
      <c r="F7" s="1637" t="s">
        <v>3025</v>
      </c>
      <c r="G7" s="1637" t="s">
        <v>3026</v>
      </c>
      <c r="H7" s="1638" t="s">
        <v>3027</v>
      </c>
    </row>
    <row r="8" spans="1:11" ht="15.75">
      <c r="A8" s="1639" t="s">
        <v>2519</v>
      </c>
      <c r="B8" s="1640" t="s">
        <v>2520</v>
      </c>
      <c r="C8" s="1630"/>
      <c r="D8" s="1630"/>
      <c r="E8" s="1630"/>
      <c r="F8" s="1637"/>
      <c r="G8" s="1641"/>
      <c r="H8" s="1642"/>
    </row>
    <row r="9" spans="1:11">
      <c r="A9" s="1639" t="s">
        <v>2521</v>
      </c>
      <c r="B9" s="1643" t="s">
        <v>2522</v>
      </c>
      <c r="C9" s="1630"/>
      <c r="D9" s="1630"/>
      <c r="E9" s="1630"/>
      <c r="F9" s="1644" t="s">
        <v>1288</v>
      </c>
      <c r="G9" s="1645">
        <v>4279941923</v>
      </c>
      <c r="H9" s="1646">
        <v>4547502821</v>
      </c>
      <c r="J9" s="2870"/>
      <c r="K9" s="2872"/>
    </row>
    <row r="10" spans="1:11">
      <c r="A10" s="1639" t="s">
        <v>2523</v>
      </c>
      <c r="B10" s="1643" t="s">
        <v>2524</v>
      </c>
      <c r="C10" s="1630"/>
      <c r="D10" s="1630"/>
      <c r="E10" s="1630"/>
      <c r="F10" s="1644" t="s">
        <v>1288</v>
      </c>
      <c r="G10" s="1647">
        <v>344229260</v>
      </c>
      <c r="H10" s="1648">
        <v>384502134</v>
      </c>
      <c r="J10" s="2870"/>
      <c r="K10" s="2872"/>
    </row>
    <row r="11" spans="1:11">
      <c r="A11" s="1639" t="s">
        <v>2525</v>
      </c>
      <c r="B11" s="1643" t="s">
        <v>1848</v>
      </c>
      <c r="C11" s="1630"/>
      <c r="D11" s="1630"/>
      <c r="E11" s="1630"/>
      <c r="F11" s="1644"/>
      <c r="G11" s="1647">
        <f>SUM(G9:G10)</f>
        <v>4624171183</v>
      </c>
      <c r="H11" s="1648">
        <f>SUM(H9:H10)</f>
        <v>4932004955</v>
      </c>
      <c r="J11" s="2870"/>
      <c r="K11" s="2872"/>
    </row>
    <row r="12" spans="1:11">
      <c r="A12" s="1639" t="s">
        <v>1849</v>
      </c>
      <c r="B12" s="1643" t="s">
        <v>1850</v>
      </c>
      <c r="C12" s="1630"/>
      <c r="D12" s="1630"/>
      <c r="E12" s="1630"/>
      <c r="F12" s="1644" t="s">
        <v>1288</v>
      </c>
      <c r="G12" s="1647">
        <v>1311999107</v>
      </c>
      <c r="H12" s="1648">
        <v>1239640169</v>
      </c>
      <c r="J12" s="2870"/>
      <c r="K12" s="2872"/>
    </row>
    <row r="13" spans="1:11">
      <c r="A13" s="1639" t="s">
        <v>1851</v>
      </c>
      <c r="B13" s="1643" t="s">
        <v>1852</v>
      </c>
      <c r="C13" s="1630"/>
      <c r="D13" s="1630"/>
      <c r="E13" s="1630"/>
      <c r="F13" s="1644" t="s">
        <v>1853</v>
      </c>
      <c r="G13" s="1647">
        <f>G11-G12</f>
        <v>3312172076</v>
      </c>
      <c r="H13" s="1648">
        <f>H11-H12</f>
        <v>3692364786</v>
      </c>
      <c r="J13" s="2870"/>
      <c r="K13" s="2872"/>
    </row>
    <row r="14" spans="1:11">
      <c r="A14" s="1639" t="s">
        <v>1854</v>
      </c>
      <c r="B14" s="1643" t="s">
        <v>1855</v>
      </c>
      <c r="C14" s="1630"/>
      <c r="D14" s="1630"/>
      <c r="E14" s="1630"/>
      <c r="F14" s="1644" t="s">
        <v>1291</v>
      </c>
      <c r="G14" s="1647" t="s">
        <v>1789</v>
      </c>
      <c r="H14" s="1648"/>
      <c r="J14" s="2870"/>
      <c r="K14" s="2872"/>
    </row>
    <row r="15" spans="1:11">
      <c r="A15" s="1639" t="s">
        <v>1856</v>
      </c>
      <c r="B15" s="1643" t="s">
        <v>1857</v>
      </c>
      <c r="C15" s="1630"/>
      <c r="D15" s="1630"/>
      <c r="E15" s="1630"/>
      <c r="F15" s="1644" t="s">
        <v>1291</v>
      </c>
      <c r="G15" s="1647"/>
      <c r="H15" s="1648"/>
      <c r="J15" s="2870"/>
      <c r="K15" s="2872"/>
    </row>
    <row r="16" spans="1:11">
      <c r="A16" s="1639" t="s">
        <v>1858</v>
      </c>
      <c r="B16" s="1643" t="s">
        <v>1859</v>
      </c>
      <c r="C16" s="1630"/>
      <c r="D16" s="1630"/>
      <c r="E16" s="1630"/>
      <c r="F16" s="1644" t="s">
        <v>1853</v>
      </c>
      <c r="G16" s="1647">
        <f>G14-G15</f>
        <v>0</v>
      </c>
      <c r="H16" s="1648">
        <f>H14-H15</f>
        <v>0</v>
      </c>
      <c r="J16" s="2870"/>
      <c r="K16" s="2872"/>
    </row>
    <row r="17" spans="1:11">
      <c r="A17" s="1639" t="s">
        <v>1860</v>
      </c>
      <c r="B17" s="1643" t="s">
        <v>1861</v>
      </c>
      <c r="C17" s="1630"/>
      <c r="D17" s="1630"/>
      <c r="E17" s="1630"/>
      <c r="F17" s="1644" t="s">
        <v>1853</v>
      </c>
      <c r="G17" s="1647">
        <f>G13+G16</f>
        <v>3312172076</v>
      </c>
      <c r="H17" s="1648">
        <f>H13+H16</f>
        <v>3692364786</v>
      </c>
      <c r="J17" s="2870"/>
      <c r="K17" s="2872"/>
    </row>
    <row r="18" spans="1:11">
      <c r="A18" s="1639" t="s">
        <v>1862</v>
      </c>
      <c r="B18" s="1643" t="s">
        <v>1863</v>
      </c>
      <c r="C18" s="1630"/>
      <c r="D18" s="1630"/>
      <c r="E18" s="1630"/>
      <c r="F18" s="1644" t="s">
        <v>1853</v>
      </c>
      <c r="G18" s="1647" t="s">
        <v>1789</v>
      </c>
      <c r="H18" s="1648"/>
      <c r="J18" s="2870"/>
      <c r="K18" s="2872"/>
    </row>
    <row r="19" spans="1:11">
      <c r="A19" s="1639" t="s">
        <v>1864</v>
      </c>
      <c r="B19" s="1643" t="s">
        <v>1865</v>
      </c>
      <c r="C19" s="1630"/>
      <c r="D19" s="1630"/>
      <c r="E19" s="1630"/>
      <c r="F19" s="1644" t="s">
        <v>1853</v>
      </c>
      <c r="G19" s="1647">
        <v>857650</v>
      </c>
      <c r="H19" s="1648">
        <v>857650</v>
      </c>
      <c r="J19" s="2870"/>
      <c r="K19" s="2872"/>
    </row>
    <row r="20" spans="1:11" ht="15.75">
      <c r="A20" s="1639" t="s">
        <v>1866</v>
      </c>
      <c r="B20" s="1640" t="s">
        <v>1867</v>
      </c>
      <c r="C20" s="1630"/>
      <c r="D20" s="1630"/>
      <c r="E20" s="1630"/>
      <c r="F20" s="1644"/>
      <c r="G20" s="1641"/>
      <c r="H20" s="1642"/>
      <c r="J20" s="2870"/>
      <c r="K20" s="2872"/>
    </row>
    <row r="21" spans="1:11">
      <c r="A21" s="1639" t="s">
        <v>1868</v>
      </c>
      <c r="B21" s="1643" t="s">
        <v>1869</v>
      </c>
      <c r="C21" s="1630"/>
      <c r="D21" s="1630"/>
      <c r="E21" s="1630"/>
      <c r="F21" s="1644">
        <v>221</v>
      </c>
      <c r="G21" s="1649"/>
      <c r="H21" s="1648"/>
      <c r="J21" s="2870"/>
      <c r="K21" s="2872"/>
    </row>
    <row r="22" spans="1:11">
      <c r="A22" s="1639" t="s">
        <v>1870</v>
      </c>
      <c r="B22" s="1643" t="s">
        <v>1871</v>
      </c>
      <c r="C22" s="1630"/>
      <c r="D22" s="1630"/>
      <c r="E22" s="1630"/>
      <c r="F22" s="1644" t="s">
        <v>1853</v>
      </c>
      <c r="G22" s="1649"/>
      <c r="H22" s="1648"/>
      <c r="J22" s="2870"/>
      <c r="K22" s="2872"/>
    </row>
    <row r="23" spans="1:11">
      <c r="A23" s="1639" t="s">
        <v>1872</v>
      </c>
      <c r="B23" s="1643" t="s">
        <v>1873</v>
      </c>
      <c r="C23" s="1630"/>
      <c r="D23" s="1630"/>
      <c r="E23" s="1630"/>
      <c r="F23" s="1644" t="s">
        <v>1853</v>
      </c>
      <c r="G23" s="1649"/>
      <c r="H23" s="1648"/>
      <c r="J23" s="2870"/>
      <c r="K23" s="2872"/>
    </row>
    <row r="24" spans="1:11">
      <c r="A24" s="1639" t="s">
        <v>1874</v>
      </c>
      <c r="B24" s="1643" t="s">
        <v>1875</v>
      </c>
      <c r="C24" s="1630"/>
      <c r="D24" s="1630"/>
      <c r="E24" s="1630"/>
      <c r="F24" s="1644" t="s">
        <v>1303</v>
      </c>
      <c r="G24" s="1647">
        <v>200580223</v>
      </c>
      <c r="H24" s="1648">
        <v>230532445</v>
      </c>
      <c r="J24" s="2870"/>
      <c r="K24" s="2872"/>
    </row>
    <row r="25" spans="1:11">
      <c r="A25" s="1639" t="s">
        <v>1876</v>
      </c>
      <c r="B25" s="1643" t="s">
        <v>1877</v>
      </c>
      <c r="C25" s="1630"/>
      <c r="D25" s="1630"/>
      <c r="E25" s="1630"/>
      <c r="F25" s="1644" t="s">
        <v>1853</v>
      </c>
      <c r="G25" s="1641"/>
      <c r="H25" s="1642"/>
      <c r="J25" s="2870"/>
      <c r="K25" s="2872"/>
    </row>
    <row r="26" spans="1:11">
      <c r="A26" s="1639" t="s">
        <v>1878</v>
      </c>
      <c r="B26" s="1643" t="s">
        <v>1879</v>
      </c>
      <c r="C26" s="1630"/>
      <c r="D26" s="1630"/>
      <c r="E26" s="1630"/>
      <c r="F26" s="1644" t="s">
        <v>1853</v>
      </c>
      <c r="G26" s="1649"/>
      <c r="H26" s="1648"/>
      <c r="J26" s="2870"/>
      <c r="K26" s="2872"/>
    </row>
    <row r="27" spans="1:11">
      <c r="A27" s="1639" t="s">
        <v>1880</v>
      </c>
      <c r="B27" s="1643" t="s">
        <v>1881</v>
      </c>
      <c r="C27" s="1630"/>
      <c r="D27" s="1630"/>
      <c r="E27" s="1630"/>
      <c r="F27" s="1644"/>
      <c r="G27" s="1647">
        <v>49875</v>
      </c>
      <c r="H27" s="1648">
        <v>49875</v>
      </c>
      <c r="J27" s="2870"/>
      <c r="K27" s="2872"/>
    </row>
    <row r="28" spans="1:11">
      <c r="A28" s="1639" t="s">
        <v>1882</v>
      </c>
      <c r="B28" s="1643" t="s">
        <v>1883</v>
      </c>
      <c r="C28" s="1630"/>
      <c r="D28" s="1630"/>
      <c r="E28" s="1630"/>
      <c r="F28" s="1644" t="s">
        <v>1853</v>
      </c>
      <c r="G28" s="1649"/>
      <c r="H28" s="1648"/>
      <c r="J28" s="2870"/>
      <c r="K28" s="2872"/>
    </row>
    <row r="29" spans="1:11">
      <c r="A29" s="1650" t="s">
        <v>1884</v>
      </c>
      <c r="B29" s="1651" t="s">
        <v>3877</v>
      </c>
      <c r="C29" s="1652"/>
      <c r="D29" s="1652"/>
      <c r="E29" s="1652"/>
      <c r="F29" s="2600"/>
      <c r="G29" s="1681">
        <v>80878</v>
      </c>
      <c r="H29" s="1682">
        <v>1659892</v>
      </c>
      <c r="I29" s="1566"/>
      <c r="J29" s="2870"/>
      <c r="K29" s="2872"/>
    </row>
    <row r="30" spans="1:11">
      <c r="A30" s="1650" t="s">
        <v>1885</v>
      </c>
      <c r="B30" s="1651" t="s">
        <v>3878</v>
      </c>
      <c r="C30" s="1652"/>
      <c r="D30" s="1652"/>
      <c r="E30" s="1652"/>
      <c r="F30" s="2600"/>
      <c r="G30" s="1681"/>
      <c r="H30" s="1682"/>
      <c r="I30" s="1566"/>
      <c r="J30" s="2870"/>
      <c r="K30" s="2872"/>
    </row>
    <row r="31" spans="1:11">
      <c r="A31" s="1650" t="s">
        <v>1887</v>
      </c>
      <c r="B31" s="1651" t="s">
        <v>3876</v>
      </c>
      <c r="C31" s="1652"/>
      <c r="D31" s="1652"/>
      <c r="E31" s="1652"/>
      <c r="F31" s="1644"/>
      <c r="G31" s="1649">
        <f>G21-G22+G23+G24+SUM(G26:G30)</f>
        <v>200710976</v>
      </c>
      <c r="H31" s="1648">
        <f>H21-H22+H23+H24+SUM(H26:H30)</f>
        <v>232242212</v>
      </c>
      <c r="J31" s="2870"/>
      <c r="K31" s="2872"/>
    </row>
    <row r="32" spans="1:11" ht="15.75">
      <c r="A32" s="1650" t="s">
        <v>1889</v>
      </c>
      <c r="B32" s="1653" t="s">
        <v>1886</v>
      </c>
      <c r="C32" s="1652"/>
      <c r="D32" s="1652"/>
      <c r="E32" s="1652"/>
      <c r="F32" s="1644"/>
      <c r="G32" s="1641"/>
      <c r="H32" s="1642"/>
      <c r="J32" s="2870"/>
      <c r="K32" s="2872"/>
    </row>
    <row r="33" spans="1:11">
      <c r="A33" s="1650" t="s">
        <v>1891</v>
      </c>
      <c r="B33" s="1651" t="s">
        <v>1888</v>
      </c>
      <c r="C33" s="1652"/>
      <c r="D33" s="1652"/>
      <c r="E33" s="1652"/>
      <c r="F33" s="1644" t="s">
        <v>1853</v>
      </c>
      <c r="G33" s="1647">
        <v>3974204</v>
      </c>
      <c r="H33" s="1648">
        <v>1065298</v>
      </c>
      <c r="J33" s="2870"/>
      <c r="K33" s="2872"/>
    </row>
    <row r="34" spans="1:11">
      <c r="A34" s="1650" t="s">
        <v>1893</v>
      </c>
      <c r="B34" s="1651" t="s">
        <v>1890</v>
      </c>
      <c r="C34" s="1652"/>
      <c r="D34" s="1652"/>
      <c r="E34" s="1652"/>
      <c r="F34" s="1644" t="s">
        <v>1853</v>
      </c>
      <c r="G34" s="1649"/>
      <c r="H34" s="1648"/>
      <c r="J34" s="2870"/>
      <c r="K34" s="2872"/>
    </row>
    <row r="35" spans="1:11">
      <c r="A35" s="1650" t="s">
        <v>1895</v>
      </c>
      <c r="B35" s="1651" t="s">
        <v>1892</v>
      </c>
      <c r="C35" s="1652"/>
      <c r="D35" s="1652"/>
      <c r="E35" s="1652"/>
      <c r="F35" s="1644" t="s">
        <v>1853</v>
      </c>
      <c r="G35" s="1649"/>
      <c r="H35" s="1648"/>
      <c r="J35" s="2870"/>
      <c r="K35" s="2872"/>
    </row>
    <row r="36" spans="1:11">
      <c r="A36" s="1650" t="s">
        <v>1897</v>
      </c>
      <c r="B36" s="1651" t="s">
        <v>1894</v>
      </c>
      <c r="C36" s="1652"/>
      <c r="D36" s="1652"/>
      <c r="E36" s="1652"/>
      <c r="F36" s="1644" t="s">
        <v>1853</v>
      </c>
      <c r="G36" s="1649"/>
      <c r="H36" s="1648"/>
      <c r="J36" s="2870"/>
      <c r="K36" s="2872"/>
    </row>
    <row r="37" spans="1:11">
      <c r="A37" s="1650" t="s">
        <v>1899</v>
      </c>
      <c r="B37" s="1651" t="s">
        <v>1896</v>
      </c>
      <c r="C37" s="1652"/>
      <c r="D37" s="1652"/>
      <c r="E37" s="1652"/>
      <c r="F37" s="1644"/>
      <c r="G37" s="1649"/>
      <c r="H37" s="1648"/>
      <c r="J37" s="2870"/>
      <c r="K37" s="2872"/>
    </row>
    <row r="38" spans="1:11">
      <c r="A38" s="1650" t="s">
        <v>198</v>
      </c>
      <c r="B38" s="1651" t="s">
        <v>1898</v>
      </c>
      <c r="C38" s="1652"/>
      <c r="D38" s="1652"/>
      <c r="E38" s="1652"/>
      <c r="F38" s="1644" t="s">
        <v>1853</v>
      </c>
      <c r="G38" s="1649">
        <v>157577979</v>
      </c>
      <c r="H38" s="1648">
        <v>199519899</v>
      </c>
      <c r="J38" s="2870"/>
      <c r="K38" s="2872"/>
    </row>
    <row r="39" spans="1:11">
      <c r="A39" s="1650" t="s">
        <v>200</v>
      </c>
      <c r="B39" s="1651" t="s">
        <v>197</v>
      </c>
      <c r="C39" s="1652"/>
      <c r="D39" s="1652"/>
      <c r="E39" s="1652"/>
      <c r="F39" s="1644" t="s">
        <v>1853</v>
      </c>
      <c r="G39" s="1647">
        <v>36310192</v>
      </c>
      <c r="H39" s="1648">
        <v>41478446</v>
      </c>
      <c r="J39" s="2870"/>
      <c r="K39" s="2872"/>
    </row>
    <row r="40" spans="1:11">
      <c r="A40" s="1650" t="s">
        <v>202</v>
      </c>
      <c r="B40" s="1651" t="s">
        <v>199</v>
      </c>
      <c r="C40" s="1652"/>
      <c r="D40" s="1652"/>
      <c r="E40" s="1652"/>
      <c r="F40" s="1644" t="s">
        <v>1853</v>
      </c>
      <c r="G40" s="1647">
        <v>32163656</v>
      </c>
      <c r="H40" s="1648">
        <v>29459701</v>
      </c>
      <c r="J40" s="2870"/>
      <c r="K40" s="2872"/>
    </row>
    <row r="41" spans="1:11">
      <c r="A41" s="1650" t="s">
        <v>204</v>
      </c>
      <c r="B41" s="1651" t="s">
        <v>201</v>
      </c>
      <c r="C41" s="1652"/>
      <c r="D41" s="1652"/>
      <c r="E41" s="1652"/>
      <c r="F41" s="1644" t="s">
        <v>1853</v>
      </c>
      <c r="G41" s="1649"/>
      <c r="H41" s="1648"/>
      <c r="J41" s="2870"/>
      <c r="K41" s="2872"/>
    </row>
    <row r="42" spans="1:11">
      <c r="A42" s="1650" t="s">
        <v>206</v>
      </c>
      <c r="B42" s="1651" t="s">
        <v>203</v>
      </c>
      <c r="C42" s="1652"/>
      <c r="D42" s="1652"/>
      <c r="E42" s="1652"/>
      <c r="F42" s="1644" t="s">
        <v>1853</v>
      </c>
      <c r="G42" s="1647">
        <v>43427326</v>
      </c>
      <c r="H42" s="1648">
        <v>255227677</v>
      </c>
      <c r="J42" s="2870"/>
      <c r="K42" s="2872"/>
    </row>
    <row r="43" spans="1:11">
      <c r="A43" s="1650" t="s">
        <v>208</v>
      </c>
      <c r="B43" s="1651" t="s">
        <v>205</v>
      </c>
      <c r="C43" s="1652"/>
      <c r="D43" s="1652"/>
      <c r="E43" s="1652"/>
      <c r="F43" s="1644">
        <v>227</v>
      </c>
      <c r="G43" s="1649"/>
      <c r="H43" s="1648"/>
      <c r="J43" s="2870"/>
      <c r="K43" s="2872"/>
    </row>
    <row r="44" spans="1:11">
      <c r="A44" s="1650" t="s">
        <v>963</v>
      </c>
      <c r="B44" s="1651" t="s">
        <v>207</v>
      </c>
      <c r="C44" s="1652"/>
      <c r="D44" s="1652"/>
      <c r="E44" s="1652"/>
      <c r="F44" s="1644">
        <v>227</v>
      </c>
      <c r="G44" s="1649"/>
      <c r="H44" s="1648"/>
      <c r="J44" s="2870"/>
      <c r="K44" s="2872"/>
    </row>
    <row r="45" spans="1:11">
      <c r="A45" s="1650" t="s">
        <v>965</v>
      </c>
      <c r="B45" s="1651" t="s">
        <v>209</v>
      </c>
      <c r="C45" s="1652"/>
      <c r="D45" s="1652"/>
      <c r="E45" s="1652"/>
      <c r="F45" s="1644">
        <v>227</v>
      </c>
      <c r="G45" s="1649"/>
      <c r="H45" s="1648"/>
      <c r="J45" s="2870"/>
      <c r="K45" s="2872"/>
    </row>
    <row r="46" spans="1:11">
      <c r="A46" s="1650" t="s">
        <v>967</v>
      </c>
      <c r="B46" s="1651" t="s">
        <v>964</v>
      </c>
      <c r="C46" s="1652"/>
      <c r="D46" s="1652"/>
      <c r="E46" s="1652"/>
      <c r="F46" s="1644">
        <v>227</v>
      </c>
      <c r="G46" s="1647">
        <v>19192435</v>
      </c>
      <c r="H46" s="1648">
        <v>16905527</v>
      </c>
      <c r="J46" s="2870"/>
      <c r="K46" s="2872"/>
    </row>
    <row r="47" spans="1:11">
      <c r="A47" s="1650" t="s">
        <v>969</v>
      </c>
      <c r="B47" s="1651" t="s">
        <v>966</v>
      </c>
      <c r="C47" s="1652"/>
      <c r="D47" s="1652"/>
      <c r="E47" s="1652"/>
      <c r="F47" s="1644">
        <v>227</v>
      </c>
      <c r="G47" s="1649"/>
      <c r="H47" s="1648"/>
      <c r="J47" s="2870"/>
      <c r="K47" s="2872"/>
    </row>
    <row r="48" spans="1:11">
      <c r="A48" s="1650" t="s">
        <v>972</v>
      </c>
      <c r="B48" s="1651" t="s">
        <v>968</v>
      </c>
      <c r="C48" s="1652"/>
      <c r="D48" s="1652"/>
      <c r="E48" s="1652"/>
      <c r="F48" s="1644">
        <v>227</v>
      </c>
      <c r="G48" s="1649"/>
      <c r="H48" s="1648"/>
      <c r="J48" s="2870"/>
      <c r="K48" s="2872"/>
    </row>
    <row r="49" spans="1:11">
      <c r="A49" s="1650" t="s">
        <v>974</v>
      </c>
      <c r="B49" s="1651" t="s">
        <v>970</v>
      </c>
      <c r="C49" s="1652"/>
      <c r="D49" s="1652"/>
      <c r="E49" s="1652"/>
      <c r="F49" s="1644" t="s">
        <v>971</v>
      </c>
      <c r="G49" s="1649"/>
      <c r="H49" s="1648"/>
      <c r="J49" s="2870"/>
      <c r="K49" s="2872"/>
    </row>
    <row r="50" spans="1:11">
      <c r="A50" s="1650" t="s">
        <v>976</v>
      </c>
      <c r="B50" s="1651" t="s">
        <v>973</v>
      </c>
      <c r="C50" s="1652"/>
      <c r="D50" s="1652"/>
      <c r="E50" s="1652"/>
      <c r="F50" s="1644" t="s">
        <v>1306</v>
      </c>
      <c r="G50" s="1649"/>
      <c r="H50" s="1648"/>
      <c r="J50" s="2870"/>
      <c r="K50" s="2872"/>
    </row>
    <row r="51" spans="1:11">
      <c r="A51" s="1650" t="s">
        <v>978</v>
      </c>
      <c r="B51" s="1651" t="s">
        <v>975</v>
      </c>
      <c r="C51" s="1652"/>
      <c r="D51" s="1652"/>
      <c r="E51" s="1652"/>
      <c r="F51" s="1644" t="s">
        <v>1306</v>
      </c>
      <c r="G51" s="1649"/>
      <c r="H51" s="1648"/>
      <c r="J51" s="2870"/>
      <c r="K51" s="2872"/>
    </row>
    <row r="52" spans="1:11">
      <c r="A52" s="1650" t="s">
        <v>980</v>
      </c>
      <c r="B52" s="1651" t="s">
        <v>977</v>
      </c>
      <c r="C52" s="1652"/>
      <c r="D52" s="1652"/>
      <c r="E52" s="1652"/>
      <c r="F52" s="1644" t="s">
        <v>1853</v>
      </c>
      <c r="G52" s="1647">
        <v>19126</v>
      </c>
      <c r="H52" s="1648">
        <v>779</v>
      </c>
      <c r="J52" s="2870"/>
      <c r="K52" s="2872"/>
    </row>
    <row r="53" spans="1:11">
      <c r="A53" s="1650" t="s">
        <v>981</v>
      </c>
      <c r="B53" s="1651" t="s">
        <v>979</v>
      </c>
      <c r="C53" s="1652"/>
      <c r="D53" s="1652"/>
      <c r="E53" s="1652"/>
      <c r="F53" s="1644" t="s">
        <v>1853</v>
      </c>
      <c r="G53" s="1647">
        <v>103988379</v>
      </c>
      <c r="H53" s="1648">
        <v>77291055</v>
      </c>
      <c r="J53" s="2870"/>
      <c r="K53" s="2872"/>
    </row>
    <row r="54" spans="1:11">
      <c r="A54" s="1650" t="s">
        <v>983</v>
      </c>
      <c r="B54" s="1651" t="s">
        <v>1814</v>
      </c>
      <c r="C54" s="1652"/>
      <c r="D54" s="1652"/>
      <c r="E54" s="1652"/>
      <c r="F54" s="1644" t="s">
        <v>1853</v>
      </c>
      <c r="G54" s="1647">
        <v>2744990</v>
      </c>
      <c r="H54" s="1648">
        <v>3162549</v>
      </c>
      <c r="J54" s="2870"/>
      <c r="K54" s="2872"/>
    </row>
    <row r="55" spans="1:11">
      <c r="A55" s="1650" t="s">
        <v>985</v>
      </c>
      <c r="B55" s="1651" t="s">
        <v>982</v>
      </c>
      <c r="C55" s="1652"/>
      <c r="D55" s="1652"/>
      <c r="E55" s="1652"/>
      <c r="F55" s="1644" t="s">
        <v>1853</v>
      </c>
      <c r="G55" s="1649">
        <v>70980925</v>
      </c>
      <c r="H55" s="1648">
        <v>73435439</v>
      </c>
      <c r="J55" s="2870"/>
      <c r="K55" s="2872"/>
    </row>
    <row r="56" spans="1:11">
      <c r="A56" s="1650" t="s">
        <v>987</v>
      </c>
      <c r="B56" s="1651" t="s">
        <v>984</v>
      </c>
      <c r="C56" s="1652"/>
      <c r="D56" s="1652"/>
      <c r="E56" s="1652"/>
      <c r="F56" s="1644" t="s">
        <v>1853</v>
      </c>
      <c r="G56" s="1649"/>
      <c r="H56" s="1648"/>
      <c r="J56" s="2870"/>
      <c r="K56" s="2872"/>
    </row>
    <row r="57" spans="1:11">
      <c r="A57" s="1650" t="s">
        <v>989</v>
      </c>
      <c r="B57" s="1651" t="s">
        <v>986</v>
      </c>
      <c r="C57" s="1652"/>
      <c r="D57" s="1652"/>
      <c r="E57" s="1652"/>
      <c r="F57" s="1644" t="s">
        <v>1853</v>
      </c>
      <c r="G57" s="1649"/>
      <c r="H57" s="1648"/>
      <c r="J57" s="2870"/>
      <c r="K57" s="2872"/>
    </row>
    <row r="58" spans="1:11">
      <c r="A58" s="1650" t="s">
        <v>991</v>
      </c>
      <c r="B58" s="1651" t="s">
        <v>988</v>
      </c>
      <c r="C58" s="1652"/>
      <c r="D58" s="1652"/>
      <c r="E58" s="1652"/>
      <c r="F58" s="1644" t="s">
        <v>1853</v>
      </c>
      <c r="G58" s="1647">
        <v>6965578</v>
      </c>
      <c r="H58" s="1648">
        <v>9287437</v>
      </c>
      <c r="J58" s="2870"/>
      <c r="K58" s="2872"/>
    </row>
    <row r="59" spans="1:11">
      <c r="A59" s="1650" t="s">
        <v>993</v>
      </c>
      <c r="B59" s="1651" t="s">
        <v>990</v>
      </c>
      <c r="C59" s="1652"/>
      <c r="D59" s="1652"/>
      <c r="E59" s="1652"/>
      <c r="F59" s="1644" t="s">
        <v>1853</v>
      </c>
      <c r="G59" s="1647">
        <v>60944654</v>
      </c>
      <c r="H59" s="1648">
        <v>89045322</v>
      </c>
      <c r="J59" s="2870"/>
      <c r="K59" s="2872"/>
    </row>
    <row r="60" spans="1:11">
      <c r="A60" s="1650" t="s">
        <v>996</v>
      </c>
      <c r="B60" s="1651" t="s">
        <v>992</v>
      </c>
      <c r="C60" s="1652"/>
      <c r="D60" s="1652"/>
      <c r="E60" s="1652"/>
      <c r="F60" s="1644"/>
      <c r="G60" s="1647">
        <v>1410399</v>
      </c>
      <c r="H60" s="1648">
        <v>592327</v>
      </c>
      <c r="J60" s="2870"/>
      <c r="K60" s="2872"/>
    </row>
    <row r="61" spans="1:11">
      <c r="A61" s="1650" t="s">
        <v>998</v>
      </c>
      <c r="B61" s="1651" t="s">
        <v>3879</v>
      </c>
      <c r="C61" s="1652"/>
      <c r="D61" s="1652"/>
      <c r="E61" s="1652"/>
      <c r="F61" s="2600"/>
      <c r="G61" s="1681"/>
      <c r="H61" s="1682"/>
      <c r="I61" s="1566"/>
      <c r="J61" s="2870"/>
      <c r="K61" s="2872"/>
    </row>
    <row r="62" spans="1:11">
      <c r="A62" s="1650" t="s">
        <v>1001</v>
      </c>
      <c r="B62" s="1651" t="s">
        <v>3880</v>
      </c>
      <c r="C62" s="1652"/>
      <c r="D62" s="1652"/>
      <c r="E62" s="1652"/>
      <c r="F62" s="2600"/>
      <c r="G62" s="1681"/>
      <c r="H62" s="1682"/>
      <c r="I62" s="1566"/>
      <c r="J62" s="2870"/>
      <c r="K62" s="2872"/>
    </row>
    <row r="63" spans="1:11">
      <c r="A63" s="1650" t="s">
        <v>1003</v>
      </c>
      <c r="B63" s="1651" t="s">
        <v>3881</v>
      </c>
      <c r="C63" s="1652"/>
      <c r="D63" s="1652"/>
      <c r="E63" s="1652"/>
      <c r="F63" s="2600"/>
      <c r="G63" s="1647">
        <v>7784171</v>
      </c>
      <c r="H63" s="1682">
        <v>5339532</v>
      </c>
      <c r="I63" s="1566"/>
      <c r="J63" s="2870"/>
      <c r="K63" s="2872"/>
    </row>
    <row r="64" spans="1:11">
      <c r="A64" s="1650" t="s">
        <v>1005</v>
      </c>
      <c r="B64" s="1651" t="s">
        <v>3882</v>
      </c>
      <c r="C64" s="1652"/>
      <c r="D64" s="1652"/>
      <c r="E64" s="1652"/>
      <c r="F64" s="2600"/>
      <c r="G64" s="1681"/>
      <c r="H64" s="1682"/>
      <c r="I64" s="1566"/>
      <c r="J64" s="2870"/>
      <c r="K64" s="2872"/>
    </row>
    <row r="65" spans="1:11" ht="15.75" thickBot="1">
      <c r="A65" s="3161" t="s">
        <v>1007</v>
      </c>
      <c r="B65" s="1654" t="s">
        <v>3893</v>
      </c>
      <c r="C65" s="1655"/>
      <c r="D65" s="1655"/>
      <c r="E65" s="1655"/>
      <c r="F65" s="1656"/>
      <c r="G65" s="1657">
        <f>SUM(G33:G39)-G40+SUM(G41:G50)-G51+SUM(G52:G61)-G62+G63-G64</f>
        <v>483156702</v>
      </c>
      <c r="H65" s="2603">
        <f>SUM(H33:H39)-H40+SUM(H41:H50)-H51+SUM(H52:H61)-H62+H63-H64</f>
        <v>742891586</v>
      </c>
      <c r="J65" s="2870"/>
      <c r="K65" s="2872"/>
    </row>
    <row r="66" spans="1:11">
      <c r="A66" s="1658"/>
      <c r="B66" s="1659"/>
      <c r="C66" s="1660"/>
      <c r="D66" s="1660"/>
      <c r="E66" s="1660"/>
      <c r="F66" s="1661"/>
      <c r="G66" s="1662"/>
      <c r="H66" s="1662"/>
      <c r="J66" s="2872"/>
    </row>
    <row r="67" spans="1:11">
      <c r="A67" s="1683" t="s">
        <v>4670</v>
      </c>
      <c r="B67" s="1699"/>
      <c r="C67" s="1633"/>
      <c r="D67" s="1633"/>
      <c r="E67" s="1633"/>
      <c r="F67" s="1633"/>
      <c r="G67" s="1664"/>
      <c r="H67" s="1664"/>
    </row>
    <row r="68" spans="1:11">
      <c r="A68" s="1633" t="s">
        <v>994</v>
      </c>
      <c r="B68" s="1633"/>
      <c r="C68" s="1633"/>
      <c r="D68" s="1665"/>
      <c r="E68" s="1633"/>
      <c r="F68" s="1633"/>
      <c r="G68" s="1664"/>
      <c r="H68" s="1664"/>
    </row>
    <row r="69" spans="1:11">
      <c r="A69" s="1633"/>
      <c r="B69" s="1633"/>
      <c r="C69" s="1633"/>
      <c r="D69" s="1665"/>
      <c r="E69" s="1633"/>
      <c r="F69" s="1633"/>
      <c r="G69" s="1664"/>
      <c r="H69" s="1664"/>
    </row>
    <row r="70" spans="1:11" ht="15.75" thickBot="1">
      <c r="A70" s="1620"/>
      <c r="B70" s="1620"/>
      <c r="C70" s="1620"/>
      <c r="D70" s="1620"/>
      <c r="E70" s="1620"/>
      <c r="F70" s="1620"/>
      <c r="G70" s="1666"/>
      <c r="H70" s="1666"/>
    </row>
    <row r="71" spans="1:11">
      <c r="A71" s="1667"/>
      <c r="B71" s="1612" t="s">
        <v>1800</v>
      </c>
      <c r="C71" s="1613" t="s">
        <v>1344</v>
      </c>
      <c r="D71" s="1614"/>
      <c r="E71" s="1614"/>
      <c r="F71" s="1612"/>
      <c r="G71" s="1612" t="s">
        <v>1722</v>
      </c>
      <c r="H71" s="1668" t="s">
        <v>1723</v>
      </c>
    </row>
    <row r="72" spans="1:11">
      <c r="A72" s="1617"/>
      <c r="B72" s="1618" t="str">
        <f>'Data Sheet'!$C$25</f>
        <v xml:space="preserve">The Brooklyn Union Gas Company d/b/a National Grid New York </v>
      </c>
      <c r="C72" s="1619" t="s">
        <v>1345</v>
      </c>
      <c r="D72" s="1620" t="s">
        <v>1346</v>
      </c>
      <c r="E72" s="1620"/>
      <c r="F72" s="1669" t="s">
        <v>1347</v>
      </c>
      <c r="G72" s="1669" t="s">
        <v>1725</v>
      </c>
      <c r="H72" s="1622"/>
    </row>
    <row r="73" spans="1:11">
      <c r="A73" s="1623"/>
      <c r="B73" s="1624"/>
      <c r="C73" s="1625" t="s">
        <v>1348</v>
      </c>
      <c r="D73" s="1624" t="s">
        <v>1346</v>
      </c>
      <c r="E73" s="1624"/>
      <c r="F73" s="1670" t="s">
        <v>1349</v>
      </c>
      <c r="G73" s="1671" t="str">
        <f>'Data Sheet'!$C$40</f>
        <v xml:space="preserve"> March 29, 2017</v>
      </c>
      <c r="H73" s="1672" t="str">
        <f>'Data Sheet'!$C$38</f>
        <v xml:space="preserve"> December 31, 2016</v>
      </c>
    </row>
    <row r="74" spans="1:11" ht="15.75">
      <c r="A74" s="1629" t="s">
        <v>995</v>
      </c>
      <c r="B74" s="1673"/>
      <c r="C74" s="1630"/>
      <c r="D74" s="1630"/>
      <c r="E74" s="1630"/>
      <c r="F74" s="1630"/>
      <c r="G74" s="1630"/>
      <c r="H74" s="1631"/>
    </row>
    <row r="75" spans="1:11">
      <c r="A75" s="1674"/>
      <c r="B75" s="1633"/>
      <c r="C75" s="1633"/>
      <c r="D75" s="1633"/>
      <c r="E75" s="1633"/>
      <c r="F75" s="1634" t="s">
        <v>1736</v>
      </c>
      <c r="G75" s="1634" t="s">
        <v>1837</v>
      </c>
      <c r="H75" s="1635" t="s">
        <v>1837</v>
      </c>
    </row>
    <row r="76" spans="1:11">
      <c r="A76" s="1674" t="s">
        <v>1729</v>
      </c>
      <c r="B76" s="1633" t="s">
        <v>272</v>
      </c>
      <c r="C76" s="1633"/>
      <c r="D76" s="1633"/>
      <c r="E76" s="1633"/>
      <c r="F76" s="1634" t="s">
        <v>3022</v>
      </c>
      <c r="G76" s="1634" t="s">
        <v>1838</v>
      </c>
      <c r="H76" s="1635" t="s">
        <v>2518</v>
      </c>
    </row>
    <row r="77" spans="1:11">
      <c r="A77" s="1639" t="s">
        <v>1732</v>
      </c>
      <c r="B77" s="1630" t="s">
        <v>3024</v>
      </c>
      <c r="C77" s="1630"/>
      <c r="D77" s="1630"/>
      <c r="E77" s="1630"/>
      <c r="F77" s="1637" t="s">
        <v>3025</v>
      </c>
      <c r="G77" s="1637" t="s">
        <v>3026</v>
      </c>
      <c r="H77" s="1638" t="s">
        <v>3027</v>
      </c>
    </row>
    <row r="78" spans="1:11" ht="15.75">
      <c r="A78" s="1650" t="s">
        <v>1009</v>
      </c>
      <c r="B78" s="1653" t="s">
        <v>997</v>
      </c>
      <c r="C78" s="1652"/>
      <c r="D78" s="1652"/>
      <c r="E78" s="1652"/>
      <c r="F78" s="1675"/>
      <c r="G78" s="1676"/>
      <c r="H78" s="1677"/>
    </row>
    <row r="79" spans="1:11">
      <c r="A79" s="1650" t="s">
        <v>1011</v>
      </c>
      <c r="B79" s="1651" t="s">
        <v>999</v>
      </c>
      <c r="C79" s="1652"/>
      <c r="D79" s="1652"/>
      <c r="E79" s="1652"/>
      <c r="F79" s="1678" t="s">
        <v>1000</v>
      </c>
      <c r="G79" s="1679">
        <v>6211285</v>
      </c>
      <c r="H79" s="1680">
        <v>10915861</v>
      </c>
      <c r="J79" s="2870"/>
    </row>
    <row r="80" spans="1:11">
      <c r="A80" s="1650" t="s">
        <v>1013</v>
      </c>
      <c r="B80" s="1651" t="s">
        <v>1002</v>
      </c>
      <c r="C80" s="1652"/>
      <c r="D80" s="1652"/>
      <c r="E80" s="1652"/>
      <c r="F80" s="1678">
        <v>230</v>
      </c>
      <c r="G80" s="1681"/>
      <c r="H80" s="1682"/>
      <c r="J80" s="2870"/>
    </row>
    <row r="81" spans="1:10">
      <c r="A81" s="1650" t="s">
        <v>1015</v>
      </c>
      <c r="B81" s="1651" t="s">
        <v>1004</v>
      </c>
      <c r="C81" s="1652"/>
      <c r="D81" s="1652"/>
      <c r="E81" s="1652"/>
      <c r="F81" s="1678">
        <v>230</v>
      </c>
      <c r="G81" s="1681"/>
      <c r="H81" s="1682"/>
      <c r="J81" s="2870"/>
    </row>
    <row r="82" spans="1:10">
      <c r="A82" s="1650" t="s">
        <v>1017</v>
      </c>
      <c r="B82" s="1651" t="s">
        <v>1006</v>
      </c>
      <c r="C82" s="1652"/>
      <c r="D82" s="1652"/>
      <c r="E82" s="1652"/>
      <c r="F82" s="1678">
        <v>232</v>
      </c>
      <c r="G82" s="1681">
        <v>1308144163</v>
      </c>
      <c r="H82" s="1682">
        <v>1479187810</v>
      </c>
      <c r="J82" s="2870"/>
    </row>
    <row r="83" spans="1:10">
      <c r="A83" s="1650" t="s">
        <v>1019</v>
      </c>
      <c r="B83" s="1651" t="s">
        <v>1008</v>
      </c>
      <c r="C83" s="1652"/>
      <c r="D83" s="1652"/>
      <c r="E83" s="1652"/>
      <c r="F83" s="1678" t="s">
        <v>1000</v>
      </c>
      <c r="G83" s="1681"/>
      <c r="H83" s="1682"/>
      <c r="J83" s="2870"/>
    </row>
    <row r="84" spans="1:10">
      <c r="A84" s="1650" t="s">
        <v>1021</v>
      </c>
      <c r="B84" s="1651" t="s">
        <v>1010</v>
      </c>
      <c r="C84" s="1652"/>
      <c r="D84" s="1652"/>
      <c r="E84" s="1652"/>
      <c r="F84" s="1678" t="s">
        <v>1000</v>
      </c>
      <c r="G84" s="1681"/>
      <c r="H84" s="1682"/>
      <c r="J84" s="2870"/>
    </row>
    <row r="85" spans="1:10">
      <c r="A85" s="1650" t="s">
        <v>1023</v>
      </c>
      <c r="B85" s="1651" t="s">
        <v>1012</v>
      </c>
      <c r="C85" s="1652"/>
      <c r="D85" s="1652"/>
      <c r="E85" s="1652"/>
      <c r="F85" s="1678" t="s">
        <v>1000</v>
      </c>
      <c r="G85" s="1681">
        <v>134752</v>
      </c>
      <c r="H85" s="1682">
        <v>146005</v>
      </c>
      <c r="J85" s="2870"/>
    </row>
    <row r="86" spans="1:10">
      <c r="A86" s="1650" t="s">
        <v>1025</v>
      </c>
      <c r="B86" s="1651" t="s">
        <v>1014</v>
      </c>
      <c r="C86" s="1652"/>
      <c r="D86" s="1652"/>
      <c r="E86" s="1652"/>
      <c r="F86" s="1678" t="s">
        <v>1000</v>
      </c>
      <c r="G86" s="1681"/>
      <c r="H86" s="1682"/>
      <c r="J86" s="2870"/>
    </row>
    <row r="87" spans="1:10">
      <c r="A87" s="1650" t="s">
        <v>1027</v>
      </c>
      <c r="B87" s="1651" t="s">
        <v>1016</v>
      </c>
      <c r="C87" s="1652"/>
      <c r="D87" s="1652"/>
      <c r="E87" s="1652"/>
      <c r="F87" s="1678">
        <v>233</v>
      </c>
      <c r="G87" s="1681">
        <v>22796991</v>
      </c>
      <c r="H87" s="1682">
        <v>24836910</v>
      </c>
      <c r="J87" s="2870"/>
    </row>
    <row r="88" spans="1:10">
      <c r="A88" s="1650" t="s">
        <v>1028</v>
      </c>
      <c r="B88" s="1651" t="s">
        <v>1018</v>
      </c>
      <c r="C88" s="1652"/>
      <c r="D88" s="1652"/>
      <c r="E88" s="1652"/>
      <c r="F88" s="1678" t="s">
        <v>1000</v>
      </c>
      <c r="G88" s="1681"/>
      <c r="H88" s="1682"/>
      <c r="J88" s="2870"/>
    </row>
    <row r="89" spans="1:10">
      <c r="A89" s="1650" t="s">
        <v>2267</v>
      </c>
      <c r="B89" s="1651" t="s">
        <v>1020</v>
      </c>
      <c r="C89" s="1652"/>
      <c r="D89" s="1652"/>
      <c r="E89" s="1652"/>
      <c r="F89" s="1678" t="s">
        <v>2133</v>
      </c>
      <c r="G89" s="1681"/>
      <c r="H89" s="1682"/>
      <c r="J89" s="2870"/>
    </row>
    <row r="90" spans="1:10">
      <c r="A90" s="1650" t="s">
        <v>2269</v>
      </c>
      <c r="B90" s="1651" t="s">
        <v>1022</v>
      </c>
      <c r="C90" s="1652"/>
      <c r="D90" s="1652"/>
      <c r="E90" s="1652"/>
      <c r="F90" s="1678" t="s">
        <v>1000</v>
      </c>
      <c r="G90" s="1681"/>
      <c r="H90" s="1682"/>
      <c r="J90" s="2870"/>
    </row>
    <row r="91" spans="1:10">
      <c r="A91" s="1650" t="s">
        <v>2270</v>
      </c>
      <c r="B91" s="1651" t="s">
        <v>1024</v>
      </c>
      <c r="C91" s="1652"/>
      <c r="D91" s="1652"/>
      <c r="E91" s="1652"/>
      <c r="F91" s="1678">
        <v>234</v>
      </c>
      <c r="G91" s="1681">
        <v>683692762</v>
      </c>
      <c r="H91" s="1682">
        <v>844154566</v>
      </c>
      <c r="J91" s="2870"/>
    </row>
    <row r="92" spans="1:10">
      <c r="A92" s="1650" t="s">
        <v>3884</v>
      </c>
      <c r="B92" s="1651" t="s">
        <v>1026</v>
      </c>
      <c r="C92" s="1652"/>
      <c r="D92" s="1652"/>
      <c r="E92" s="1652"/>
      <c r="F92" s="1678" t="s">
        <v>1000</v>
      </c>
      <c r="G92" s="1681"/>
      <c r="H92" s="1682" t="s">
        <v>1789</v>
      </c>
      <c r="J92" s="2870"/>
    </row>
    <row r="93" spans="1:10">
      <c r="A93" s="1650" t="s">
        <v>3885</v>
      </c>
      <c r="B93" s="1651" t="s">
        <v>4587</v>
      </c>
      <c r="C93" s="1652"/>
      <c r="D93" s="1652"/>
      <c r="E93" s="1652"/>
      <c r="F93" s="1675"/>
      <c r="G93" s="1681">
        <f>SUM(G79:G92)</f>
        <v>2020979953</v>
      </c>
      <c r="H93" s="1682">
        <f>SUM(H79:H92)</f>
        <v>2359241152</v>
      </c>
      <c r="J93" s="2870"/>
    </row>
    <row r="94" spans="1:10">
      <c r="A94" s="1650" t="s">
        <v>3886</v>
      </c>
      <c r="B94" s="1683" t="s">
        <v>3883</v>
      </c>
      <c r="C94" s="1684"/>
      <c r="D94" s="1684"/>
      <c r="E94" s="1684"/>
      <c r="F94" s="1685"/>
      <c r="G94" s="1686"/>
      <c r="H94" s="1687"/>
      <c r="J94" s="2870"/>
    </row>
    <row r="95" spans="1:10">
      <c r="A95" s="1650"/>
      <c r="B95" s="1651" t="s">
        <v>3887</v>
      </c>
      <c r="C95" s="1652"/>
      <c r="D95" s="1652"/>
      <c r="E95" s="1652"/>
      <c r="F95" s="1675"/>
      <c r="G95" s="1679">
        <f>G17+G18+G19+G31+G65+G93</f>
        <v>6017877357</v>
      </c>
      <c r="H95" s="1680">
        <f>H17+H18+H19+H31+H65+H93</f>
        <v>7027597386</v>
      </c>
      <c r="J95" s="2870"/>
    </row>
    <row r="96" spans="1:10">
      <c r="A96" s="1617"/>
      <c r="B96" s="1633"/>
      <c r="C96" s="1633"/>
      <c r="D96" s="1633"/>
      <c r="E96" s="1633"/>
      <c r="F96" s="1620"/>
      <c r="G96" s="1666"/>
      <c r="H96" s="1688"/>
    </row>
    <row r="97" spans="1:8">
      <c r="A97" s="1617"/>
      <c r="B97" s="1633"/>
      <c r="C97" s="1633"/>
      <c r="D97" s="1633"/>
      <c r="E97" s="1633"/>
      <c r="F97" s="1620"/>
      <c r="G97" s="1666"/>
      <c r="H97" s="1688"/>
    </row>
    <row r="98" spans="1:8">
      <c r="A98" s="1617"/>
      <c r="B98" s="1633"/>
      <c r="C98" s="1633"/>
      <c r="D98" s="1633"/>
      <c r="E98" s="1633"/>
      <c r="F98" s="1620"/>
      <c r="G98" s="1666"/>
      <c r="H98" s="1688"/>
    </row>
    <row r="99" spans="1:8">
      <c r="A99" s="1617"/>
      <c r="B99" s="1633"/>
      <c r="C99" s="1633"/>
      <c r="D99" s="1633"/>
      <c r="E99" s="1633"/>
      <c r="F99" s="1620"/>
      <c r="G99" s="1666"/>
      <c r="H99" s="1688"/>
    </row>
    <row r="100" spans="1:8">
      <c r="A100" s="1617"/>
      <c r="B100" s="1633"/>
      <c r="C100" s="1633"/>
      <c r="D100" s="1633"/>
      <c r="E100" s="1633"/>
      <c r="F100" s="1620"/>
      <c r="G100" s="1666"/>
      <c r="H100" s="1688"/>
    </row>
    <row r="101" spans="1:8">
      <c r="A101" s="1617"/>
      <c r="B101" s="1633"/>
      <c r="C101" s="1633"/>
      <c r="D101" s="1633"/>
      <c r="E101" s="1633"/>
      <c r="F101" s="1620"/>
      <c r="G101" s="1666"/>
      <c r="H101" s="1688"/>
    </row>
    <row r="102" spans="1:8">
      <c r="A102" s="1617"/>
      <c r="B102" s="1633"/>
      <c r="C102" s="1633"/>
      <c r="D102" s="1633"/>
      <c r="E102" s="1633"/>
      <c r="F102" s="1620"/>
      <c r="G102" s="1666"/>
      <c r="H102" s="1688"/>
    </row>
    <row r="103" spans="1:8">
      <c r="A103" s="1617"/>
      <c r="B103" s="1633"/>
      <c r="C103" s="1633"/>
      <c r="D103" s="1633"/>
      <c r="E103" s="1633"/>
      <c r="F103" s="1620"/>
      <c r="G103" s="1666"/>
      <c r="H103" s="1688"/>
    </row>
    <row r="104" spans="1:8">
      <c r="A104" s="1617"/>
      <c r="B104" s="1633"/>
      <c r="C104" s="1633"/>
      <c r="D104" s="1633"/>
      <c r="E104" s="1633"/>
      <c r="F104" s="1620"/>
      <c r="G104" s="1666"/>
      <c r="H104" s="1688"/>
    </row>
    <row r="105" spans="1:8">
      <c r="A105" s="1617"/>
      <c r="B105" s="1633"/>
      <c r="C105" s="1633"/>
      <c r="D105" s="1633"/>
      <c r="E105" s="1633"/>
      <c r="F105" s="1620"/>
      <c r="G105" s="1666"/>
      <c r="H105" s="1688"/>
    </row>
    <row r="106" spans="1:8">
      <c r="A106" s="1617"/>
      <c r="B106" s="1633"/>
      <c r="C106" s="1633"/>
      <c r="D106" s="1633"/>
      <c r="E106" s="1633"/>
      <c r="F106" s="1620"/>
      <c r="G106" s="1666"/>
      <c r="H106" s="1688"/>
    </row>
    <row r="107" spans="1:8">
      <c r="A107" s="1617"/>
      <c r="B107" s="1633"/>
      <c r="C107" s="1633"/>
      <c r="D107" s="1633"/>
      <c r="E107" s="1633"/>
      <c r="F107" s="1620"/>
      <c r="G107" s="1666"/>
      <c r="H107" s="1688"/>
    </row>
    <row r="108" spans="1:8">
      <c r="A108" s="1617"/>
      <c r="B108" s="1633"/>
      <c r="C108" s="1633"/>
      <c r="D108" s="1633"/>
      <c r="E108" s="1633"/>
      <c r="F108" s="1620"/>
      <c r="G108" s="1666"/>
      <c r="H108" s="1688"/>
    </row>
    <row r="109" spans="1:8">
      <c r="A109" s="1617"/>
      <c r="B109" s="1633"/>
      <c r="C109" s="1633"/>
      <c r="D109" s="1633"/>
      <c r="E109" s="1633"/>
      <c r="F109" s="1620"/>
      <c r="G109" s="1666"/>
      <c r="H109" s="1688"/>
    </row>
    <row r="110" spans="1:8">
      <c r="A110" s="1617"/>
      <c r="B110" s="1633"/>
      <c r="C110" s="1633"/>
      <c r="D110" s="1633"/>
      <c r="E110" s="1633"/>
      <c r="F110" s="1620"/>
      <c r="G110" s="1666"/>
      <c r="H110" s="1688"/>
    </row>
    <row r="111" spans="1:8">
      <c r="A111" s="1617"/>
      <c r="B111" s="1633"/>
      <c r="C111" s="1633"/>
      <c r="D111" s="1633"/>
      <c r="E111" s="1633"/>
      <c r="F111" s="1620"/>
      <c r="G111" s="1666"/>
      <c r="H111" s="1688"/>
    </row>
    <row r="112" spans="1:8">
      <c r="A112" s="1617"/>
      <c r="B112" s="1633"/>
      <c r="C112" s="1633"/>
      <c r="D112" s="1633"/>
      <c r="E112" s="1633"/>
      <c r="F112" s="1620"/>
      <c r="G112" s="1666"/>
      <c r="H112" s="1688"/>
    </row>
    <row r="113" spans="1:8">
      <c r="A113" s="1617"/>
      <c r="B113" s="1633"/>
      <c r="C113" s="1633"/>
      <c r="D113" s="1633"/>
      <c r="E113" s="1633"/>
      <c r="F113" s="1620"/>
      <c r="G113" s="1666"/>
      <c r="H113" s="1688"/>
    </row>
    <row r="114" spans="1:8">
      <c r="A114" s="1617"/>
      <c r="B114" s="1633"/>
      <c r="C114" s="1633"/>
      <c r="D114" s="1633"/>
      <c r="E114" s="1633"/>
      <c r="F114" s="1620"/>
      <c r="G114" s="1666"/>
      <c r="H114" s="1688"/>
    </row>
    <row r="115" spans="1:8">
      <c r="A115" s="1617"/>
      <c r="B115" s="1633"/>
      <c r="C115" s="1633"/>
      <c r="D115" s="1633"/>
      <c r="E115" s="1633"/>
      <c r="F115" s="1620"/>
      <c r="G115" s="1666"/>
      <c r="H115" s="1688"/>
    </row>
    <row r="116" spans="1:8">
      <c r="A116" s="1617"/>
      <c r="B116" s="1633"/>
      <c r="C116" s="1633"/>
      <c r="D116" s="1633"/>
      <c r="E116" s="1633"/>
      <c r="F116" s="1620"/>
      <c r="G116" s="1666"/>
      <c r="H116" s="1688"/>
    </row>
    <row r="117" spans="1:8">
      <c r="A117" s="1617"/>
      <c r="B117" s="1633"/>
      <c r="C117" s="1633"/>
      <c r="D117" s="1633"/>
      <c r="E117" s="1633"/>
      <c r="F117" s="1620"/>
      <c r="G117" s="1666"/>
      <c r="H117" s="1688"/>
    </row>
    <row r="118" spans="1:8">
      <c r="A118" s="1617"/>
      <c r="B118" s="1620"/>
      <c r="C118" s="1633"/>
      <c r="D118" s="1633"/>
      <c r="E118" s="1633"/>
      <c r="F118" s="1620"/>
      <c r="G118" s="1666"/>
      <c r="H118" s="1688"/>
    </row>
    <row r="119" spans="1:8">
      <c r="A119" s="1617"/>
      <c r="B119" s="1620"/>
      <c r="C119" s="1633"/>
      <c r="D119" s="1633"/>
      <c r="E119" s="1633"/>
      <c r="F119" s="1620"/>
      <c r="G119" s="1666"/>
      <c r="H119" s="1688"/>
    </row>
    <row r="120" spans="1:8">
      <c r="A120" s="1617"/>
      <c r="B120" s="1620"/>
      <c r="C120" s="1633"/>
      <c r="D120" s="1633"/>
      <c r="E120" s="1633"/>
      <c r="F120" s="1620"/>
      <c r="G120" s="1666"/>
      <c r="H120" s="1688"/>
    </row>
    <row r="121" spans="1:8">
      <c r="A121" s="1617"/>
      <c r="B121" s="1620"/>
      <c r="C121" s="1633"/>
      <c r="D121" s="1633"/>
      <c r="E121" s="1633"/>
      <c r="F121" s="1620"/>
      <c r="G121" s="1666"/>
      <c r="H121" s="1688"/>
    </row>
    <row r="122" spans="1:8">
      <c r="A122" s="1617"/>
      <c r="B122" s="1620"/>
      <c r="C122" s="1633"/>
      <c r="D122" s="1633"/>
      <c r="E122" s="1633"/>
      <c r="F122" s="1620"/>
      <c r="G122" s="1666"/>
      <c r="H122" s="1688"/>
    </row>
    <row r="123" spans="1:8">
      <c r="A123" s="1617"/>
      <c r="B123" s="1620"/>
      <c r="C123" s="1633"/>
      <c r="D123" s="1633"/>
      <c r="E123" s="1633"/>
      <c r="F123" s="1620"/>
      <c r="G123" s="1666"/>
      <c r="H123" s="1688"/>
    </row>
    <row r="124" spans="1:8">
      <c r="A124" s="1617"/>
      <c r="B124" s="1620"/>
      <c r="C124" s="1633"/>
      <c r="D124" s="1633"/>
      <c r="E124" s="1633"/>
      <c r="F124" s="1620"/>
      <c r="G124" s="1666"/>
      <c r="H124" s="1688"/>
    </row>
    <row r="125" spans="1:8">
      <c r="A125" s="1617"/>
      <c r="B125" s="1620"/>
      <c r="C125" s="1633"/>
      <c r="D125" s="1633"/>
      <c r="E125" s="1633"/>
      <c r="F125" s="1620"/>
      <c r="G125" s="1666"/>
      <c r="H125" s="1688"/>
    </row>
    <row r="126" spans="1:8" ht="15.75" thickBot="1">
      <c r="A126" s="1689"/>
      <c r="B126" s="1690"/>
      <c r="C126" s="1691"/>
      <c r="D126" s="1691"/>
      <c r="E126" s="1691"/>
      <c r="F126" s="1690"/>
      <c r="G126" s="1692"/>
      <c r="H126" s="1693"/>
    </row>
    <row r="127" spans="1:8">
      <c r="A127" s="1683" t="s">
        <v>4670</v>
      </c>
      <c r="B127" s="1699"/>
      <c r="C127" s="1633"/>
      <c r="D127" s="1633"/>
      <c r="E127" s="1633"/>
      <c r="F127" s="1620"/>
      <c r="G127" s="1666"/>
      <c r="H127" s="1666"/>
    </row>
    <row r="128" spans="1:8">
      <c r="A128" s="1633" t="s">
        <v>1029</v>
      </c>
      <c r="B128" s="1633"/>
      <c r="C128" s="1633"/>
      <c r="D128" s="1633"/>
      <c r="E128" s="1633"/>
      <c r="F128" s="1633"/>
      <c r="G128" s="1664"/>
      <c r="H128" s="1664"/>
    </row>
    <row r="129" spans="1:11">
      <c r="A129" s="1633"/>
      <c r="B129" s="1633"/>
      <c r="C129" s="1633"/>
      <c r="D129" s="1633"/>
      <c r="E129" s="1633"/>
      <c r="F129" s="1633"/>
      <c r="G129" s="1664"/>
      <c r="H129" s="1664"/>
    </row>
    <row r="130" spans="1:11" ht="15.75" thickBot="1">
      <c r="A130" s="1620"/>
      <c r="B130" s="1620"/>
      <c r="C130" s="1620"/>
      <c r="D130" s="1620"/>
      <c r="E130" s="1620"/>
      <c r="F130" s="1620"/>
      <c r="G130" s="1666"/>
      <c r="H130" s="1666"/>
    </row>
    <row r="131" spans="1:11">
      <c r="A131" s="1667"/>
      <c r="B131" s="1612" t="s">
        <v>1800</v>
      </c>
      <c r="C131" s="1613" t="s">
        <v>1344</v>
      </c>
      <c r="D131" s="1614"/>
      <c r="E131" s="1614"/>
      <c r="F131" s="1612"/>
      <c r="G131" s="1612" t="s">
        <v>1722</v>
      </c>
      <c r="H131" s="1668" t="s">
        <v>1723</v>
      </c>
    </row>
    <row r="132" spans="1:11">
      <c r="A132" s="1617"/>
      <c r="B132" s="1618" t="str">
        <f>'Data Sheet'!$C$25</f>
        <v xml:space="preserve">The Brooklyn Union Gas Company d/b/a National Grid New York </v>
      </c>
      <c r="C132" s="1619" t="s">
        <v>1345</v>
      </c>
      <c r="D132" s="1620" t="s">
        <v>1346</v>
      </c>
      <c r="E132" s="1620"/>
      <c r="F132" s="1669" t="s">
        <v>1347</v>
      </c>
      <c r="G132" s="1669" t="s">
        <v>1725</v>
      </c>
      <c r="H132" s="1622"/>
    </row>
    <row r="133" spans="1:11">
      <c r="A133" s="1623"/>
      <c r="B133" s="1624"/>
      <c r="C133" s="1625" t="s">
        <v>1348</v>
      </c>
      <c r="D133" s="1624" t="s">
        <v>1346</v>
      </c>
      <c r="E133" s="1624"/>
      <c r="F133" s="1670" t="s">
        <v>1349</v>
      </c>
      <c r="G133" s="1671" t="str">
        <f>'Data Sheet'!$C$40</f>
        <v xml:space="preserve"> March 29, 2017</v>
      </c>
      <c r="H133" s="1672" t="str">
        <f>'Data Sheet'!$C$38</f>
        <v xml:space="preserve"> December 31, 2016</v>
      </c>
    </row>
    <row r="134" spans="1:11" ht="15.75">
      <c r="A134" s="1629" t="s">
        <v>1030</v>
      </c>
      <c r="B134" s="1630"/>
      <c r="C134" s="1630"/>
      <c r="D134" s="1630"/>
      <c r="E134" s="1630"/>
      <c r="F134" s="1630"/>
      <c r="G134" s="1630"/>
      <c r="H134" s="1631"/>
    </row>
    <row r="135" spans="1:11">
      <c r="A135" s="1674"/>
      <c r="B135" s="1633"/>
      <c r="C135" s="1633"/>
      <c r="D135" s="1633"/>
      <c r="E135" s="1633"/>
      <c r="F135" s="1634" t="s">
        <v>1736</v>
      </c>
      <c r="G135" s="1634" t="s">
        <v>1837</v>
      </c>
      <c r="H135" s="1635" t="s">
        <v>1837</v>
      </c>
    </row>
    <row r="136" spans="1:11">
      <c r="A136" s="1674" t="s">
        <v>1729</v>
      </c>
      <c r="B136" s="1633" t="s">
        <v>272</v>
      </c>
      <c r="C136" s="1633"/>
      <c r="D136" s="1633"/>
      <c r="E136" s="1633"/>
      <c r="F136" s="1634" t="s">
        <v>3022</v>
      </c>
      <c r="G136" s="1634" t="s">
        <v>1838</v>
      </c>
      <c r="H136" s="1635" t="s">
        <v>2518</v>
      </c>
    </row>
    <row r="137" spans="1:11">
      <c r="A137" s="1639" t="s">
        <v>1732</v>
      </c>
      <c r="B137" s="1630" t="s">
        <v>3024</v>
      </c>
      <c r="C137" s="1630"/>
      <c r="D137" s="1630"/>
      <c r="E137" s="1630"/>
      <c r="F137" s="1637" t="s">
        <v>3025</v>
      </c>
      <c r="G137" s="1637" t="s">
        <v>3026</v>
      </c>
      <c r="H137" s="1638" t="s">
        <v>3027</v>
      </c>
    </row>
    <row r="138" spans="1:11" ht="15.75">
      <c r="A138" s="1639" t="s">
        <v>2519</v>
      </c>
      <c r="B138" s="1640" t="s">
        <v>1031</v>
      </c>
      <c r="C138" s="1630"/>
      <c r="D138" s="1630"/>
      <c r="E138" s="1630"/>
      <c r="F138" s="1694"/>
      <c r="G138" s="1641"/>
      <c r="H138" s="1642"/>
    </row>
    <row r="139" spans="1:11">
      <c r="A139" s="1639" t="s">
        <v>2521</v>
      </c>
      <c r="B139" s="1643" t="s">
        <v>1032</v>
      </c>
      <c r="C139" s="1630"/>
      <c r="D139" s="1630"/>
      <c r="E139" s="1630"/>
      <c r="F139" s="1625" t="s">
        <v>1660</v>
      </c>
      <c r="G139" s="1695">
        <v>1</v>
      </c>
      <c r="H139" s="1646">
        <v>1</v>
      </c>
      <c r="J139" s="2870"/>
    </row>
    <row r="140" spans="1:11">
      <c r="A140" s="1639" t="s">
        <v>2523</v>
      </c>
      <c r="B140" s="1643" t="s">
        <v>1033</v>
      </c>
      <c r="C140" s="1630"/>
      <c r="D140" s="1630"/>
      <c r="E140" s="1630"/>
      <c r="F140" s="1625" t="s">
        <v>1660</v>
      </c>
      <c r="G140" s="1681">
        <v>1</v>
      </c>
      <c r="H140" s="1648">
        <v>1</v>
      </c>
      <c r="J140" s="2870"/>
    </row>
    <row r="141" spans="1:11">
      <c r="A141" s="1639" t="s">
        <v>2525</v>
      </c>
      <c r="B141" s="1643" t="s">
        <v>1034</v>
      </c>
      <c r="C141" s="1630"/>
      <c r="D141" s="1630"/>
      <c r="E141" s="1630"/>
      <c r="F141" s="3177">
        <v>252</v>
      </c>
      <c r="G141" s="1649"/>
      <c r="H141" s="1648"/>
      <c r="J141" s="2870"/>
    </row>
    <row r="142" spans="1:11">
      <c r="A142" s="1639" t="s">
        <v>1849</v>
      </c>
      <c r="B142" s="1643" t="s">
        <v>1035</v>
      </c>
      <c r="C142" s="1630"/>
      <c r="D142" s="1630"/>
      <c r="E142" s="1630"/>
      <c r="F142" s="3177">
        <v>252</v>
      </c>
      <c r="G142" s="1649"/>
      <c r="H142" s="1648"/>
      <c r="J142" s="2870"/>
    </row>
    <row r="143" spans="1:11">
      <c r="A143" s="1639" t="s">
        <v>1851</v>
      </c>
      <c r="B143" s="1643" t="s">
        <v>1036</v>
      </c>
      <c r="C143" s="1630"/>
      <c r="D143" s="1630"/>
      <c r="E143" s="1630"/>
      <c r="F143" s="3177">
        <v>252</v>
      </c>
      <c r="G143" s="1681">
        <v>472627082</v>
      </c>
      <c r="H143" s="1648">
        <v>472627082</v>
      </c>
      <c r="J143" s="2870"/>
    </row>
    <row r="144" spans="1:11">
      <c r="A144" s="1639" t="s">
        <v>1854</v>
      </c>
      <c r="B144" s="1643" t="s">
        <v>1757</v>
      </c>
      <c r="C144" s="1630"/>
      <c r="D144" s="1630"/>
      <c r="E144" s="1630"/>
      <c r="F144" s="1625">
        <v>253</v>
      </c>
      <c r="G144" s="1681">
        <v>-108476785</v>
      </c>
      <c r="H144" s="1648">
        <v>-94363106</v>
      </c>
      <c r="J144" s="2870"/>
      <c r="K144" s="2930"/>
    </row>
    <row r="145" spans="1:10">
      <c r="A145" s="1639" t="s">
        <v>1856</v>
      </c>
      <c r="B145" s="1643" t="s">
        <v>2400</v>
      </c>
      <c r="C145" s="1630"/>
      <c r="D145" s="1630"/>
      <c r="E145" s="1630"/>
      <c r="F145" s="3177">
        <v>252</v>
      </c>
      <c r="G145" s="1649"/>
      <c r="H145" s="1648"/>
      <c r="J145" s="2870"/>
    </row>
    <row r="146" spans="1:10">
      <c r="A146" s="1639" t="s">
        <v>1858</v>
      </c>
      <c r="B146" s="1643" t="s">
        <v>2401</v>
      </c>
      <c r="C146" s="1630"/>
      <c r="D146" s="1630"/>
      <c r="E146" s="1630"/>
      <c r="F146" s="1625">
        <v>254</v>
      </c>
      <c r="G146" s="1649"/>
      <c r="H146" s="1648"/>
      <c r="J146" s="2870"/>
    </row>
    <row r="147" spans="1:10">
      <c r="A147" s="1639" t="s">
        <v>1860</v>
      </c>
      <c r="B147" s="1643" t="s">
        <v>2402</v>
      </c>
      <c r="C147" s="1630"/>
      <c r="D147" s="1630"/>
      <c r="E147" s="1630"/>
      <c r="F147" s="1625">
        <v>254</v>
      </c>
      <c r="G147" s="1649"/>
      <c r="H147" s="1648"/>
      <c r="J147" s="2870"/>
    </row>
    <row r="148" spans="1:10">
      <c r="A148" s="1639" t="s">
        <v>1862</v>
      </c>
      <c r="B148" s="1643" t="s">
        <v>2403</v>
      </c>
      <c r="C148" s="1630"/>
      <c r="D148" s="1630"/>
      <c r="E148" s="1630"/>
      <c r="F148" s="1625" t="s">
        <v>495</v>
      </c>
      <c r="G148" s="1649">
        <v>934477596</v>
      </c>
      <c r="H148" s="1648">
        <v>995217366</v>
      </c>
      <c r="J148" s="2870"/>
    </row>
    <row r="149" spans="1:10">
      <c r="A149" s="1639" t="s">
        <v>1864</v>
      </c>
      <c r="B149" s="1643" t="s">
        <v>2404</v>
      </c>
      <c r="C149" s="1630"/>
      <c r="D149" s="1630"/>
      <c r="E149" s="1630"/>
      <c r="F149" s="1625" t="s">
        <v>495</v>
      </c>
      <c r="G149" s="1681">
        <v>150837351</v>
      </c>
      <c r="H149" s="1648">
        <v>166632573</v>
      </c>
      <c r="J149" s="2870"/>
    </row>
    <row r="150" spans="1:10">
      <c r="A150" s="1639" t="s">
        <v>1866</v>
      </c>
      <c r="B150" s="1643" t="s">
        <v>2405</v>
      </c>
      <c r="C150" s="1630"/>
      <c r="D150" s="1630"/>
      <c r="E150" s="1630"/>
      <c r="F150" s="1625" t="s">
        <v>1660</v>
      </c>
      <c r="G150" s="1649"/>
      <c r="H150" s="1648"/>
      <c r="J150" s="2870"/>
    </row>
    <row r="151" spans="1:10">
      <c r="A151" s="1650" t="s">
        <v>1868</v>
      </c>
      <c r="B151" s="1651" t="s">
        <v>3888</v>
      </c>
      <c r="C151" s="1652"/>
      <c r="D151" s="1652"/>
      <c r="E151" s="1652"/>
      <c r="F151" s="1678" t="s">
        <v>3889</v>
      </c>
      <c r="G151" s="1681">
        <v>-105953</v>
      </c>
      <c r="H151" s="1682">
        <v>-62634</v>
      </c>
      <c r="J151" s="2870"/>
    </row>
    <row r="152" spans="1:10">
      <c r="A152" s="1650" t="s">
        <v>1870</v>
      </c>
      <c r="B152" s="1651" t="s">
        <v>4586</v>
      </c>
      <c r="C152" s="1652"/>
      <c r="D152" s="1652"/>
      <c r="E152" s="1652"/>
      <c r="F152" s="1678" t="s">
        <v>1000</v>
      </c>
      <c r="G152" s="1681">
        <f>SUM(G139:G145)-G146-G147+SUM(G148:G149)-G150+G151</f>
        <v>1449359293</v>
      </c>
      <c r="H152" s="2605">
        <f>SUM(H139:H145)-H146-H147+SUM(H148:H149)-H150+H151</f>
        <v>1540051283</v>
      </c>
      <c r="J152" s="2870"/>
    </row>
    <row r="153" spans="1:10" ht="15.75">
      <c r="A153" s="1650" t="s">
        <v>1872</v>
      </c>
      <c r="B153" s="1640" t="s">
        <v>2406</v>
      </c>
      <c r="C153" s="1630"/>
      <c r="D153" s="1630"/>
      <c r="E153" s="1630"/>
      <c r="F153" s="1694"/>
      <c r="G153" s="1641"/>
      <c r="H153" s="1642"/>
      <c r="J153" s="2870"/>
    </row>
    <row r="154" spans="1:10">
      <c r="A154" s="1650" t="s">
        <v>1874</v>
      </c>
      <c r="B154" s="1643" t="s">
        <v>2407</v>
      </c>
      <c r="C154" s="1630"/>
      <c r="D154" s="1630"/>
      <c r="E154" s="1630"/>
      <c r="F154" s="1625" t="s">
        <v>1665</v>
      </c>
      <c r="G154" s="1681">
        <v>1040500000</v>
      </c>
      <c r="H154" s="1648">
        <v>1230000000</v>
      </c>
      <c r="J154" s="2870"/>
    </row>
    <row r="155" spans="1:10">
      <c r="A155" s="1650" t="s">
        <v>1876</v>
      </c>
      <c r="B155" s="1643" t="s">
        <v>2408</v>
      </c>
      <c r="C155" s="1630"/>
      <c r="D155" s="1630"/>
      <c r="E155" s="1630"/>
      <c r="F155" s="1625" t="s">
        <v>1665</v>
      </c>
      <c r="G155" s="1649"/>
      <c r="H155" s="1648"/>
      <c r="J155" s="2870"/>
    </row>
    <row r="156" spans="1:10">
      <c r="A156" s="1650" t="s">
        <v>1878</v>
      </c>
      <c r="B156" s="1643" t="s">
        <v>2409</v>
      </c>
      <c r="C156" s="1630"/>
      <c r="D156" s="1630"/>
      <c r="E156" s="1630"/>
      <c r="F156" s="1625" t="s">
        <v>1665</v>
      </c>
      <c r="G156" s="1649"/>
      <c r="H156" s="1648"/>
      <c r="J156" s="2870"/>
    </row>
    <row r="157" spans="1:10">
      <c r="A157" s="1650" t="s">
        <v>1880</v>
      </c>
      <c r="B157" s="1643" t="s">
        <v>2410</v>
      </c>
      <c r="C157" s="1630"/>
      <c r="D157" s="1630"/>
      <c r="E157" s="1630"/>
      <c r="F157" s="1625" t="s">
        <v>1665</v>
      </c>
      <c r="G157" s="1649"/>
      <c r="H157" s="1648"/>
      <c r="J157" s="2870"/>
    </row>
    <row r="158" spans="1:10">
      <c r="A158" s="1650" t="s">
        <v>1882</v>
      </c>
      <c r="B158" s="1643" t="s">
        <v>2411</v>
      </c>
      <c r="C158" s="1630"/>
      <c r="D158" s="1630"/>
      <c r="E158" s="1630"/>
      <c r="F158" s="1625" t="s">
        <v>1000</v>
      </c>
      <c r="G158" s="1649"/>
      <c r="H158" s="1648"/>
      <c r="J158" s="2870"/>
    </row>
    <row r="159" spans="1:10">
      <c r="A159" s="1650" t="s">
        <v>1884</v>
      </c>
      <c r="B159" s="1643" t="s">
        <v>2412</v>
      </c>
      <c r="C159" s="1630"/>
      <c r="D159" s="1630"/>
      <c r="E159" s="1630"/>
      <c r="F159" s="1625" t="s">
        <v>1000</v>
      </c>
      <c r="G159" s="1649"/>
      <c r="H159" s="1648"/>
      <c r="J159" s="2870"/>
    </row>
    <row r="160" spans="1:10">
      <c r="A160" s="1650" t="s">
        <v>1885</v>
      </c>
      <c r="B160" s="1651" t="s">
        <v>4585</v>
      </c>
      <c r="C160" s="1652"/>
      <c r="D160" s="1652"/>
      <c r="E160" s="1652"/>
      <c r="F160" s="1625" t="s">
        <v>1000</v>
      </c>
      <c r="G160" s="1649">
        <f>G154-G155+SUM(G156:G158)-G159</f>
        <v>1040500000</v>
      </c>
      <c r="H160" s="1648">
        <f>H154-H155+SUM(H156:H158)-H159</f>
        <v>1230000000</v>
      </c>
      <c r="J160" s="2870"/>
    </row>
    <row r="161" spans="1:10" ht="15.75">
      <c r="A161" s="1650" t="s">
        <v>1887</v>
      </c>
      <c r="B161" s="1640" t="s">
        <v>2413</v>
      </c>
      <c r="C161" s="1630"/>
      <c r="D161" s="1630"/>
      <c r="E161" s="1630"/>
      <c r="F161" s="1694"/>
      <c r="G161" s="1641"/>
      <c r="H161" s="1642"/>
      <c r="J161" s="2870"/>
    </row>
    <row r="162" spans="1:10">
      <c r="A162" s="1650" t="s">
        <v>1889</v>
      </c>
      <c r="B162" s="1643" t="s">
        <v>2414</v>
      </c>
      <c r="C162" s="1630"/>
      <c r="D162" s="1630"/>
      <c r="E162" s="1630"/>
      <c r="F162" s="1625" t="s">
        <v>1000</v>
      </c>
      <c r="G162" s="1649"/>
      <c r="H162" s="1648"/>
      <c r="J162" s="2870"/>
    </row>
    <row r="163" spans="1:10">
      <c r="A163" s="1650" t="s">
        <v>1891</v>
      </c>
      <c r="B163" s="1643" t="s">
        <v>2415</v>
      </c>
      <c r="C163" s="1630"/>
      <c r="D163" s="1630"/>
      <c r="E163" s="1630"/>
      <c r="F163" s="1625" t="s">
        <v>1000</v>
      </c>
      <c r="G163" s="1649"/>
      <c r="H163" s="1648"/>
      <c r="J163" s="2870"/>
    </row>
    <row r="164" spans="1:10">
      <c r="A164" s="1650" t="s">
        <v>1893</v>
      </c>
      <c r="B164" s="1643" t="s">
        <v>2416</v>
      </c>
      <c r="C164" s="1630"/>
      <c r="D164" s="1630"/>
      <c r="E164" s="1630"/>
      <c r="F164" s="1625" t="s">
        <v>1000</v>
      </c>
      <c r="G164" s="1681">
        <v>46315629</v>
      </c>
      <c r="H164" s="1648">
        <v>47609334</v>
      </c>
      <c r="J164" s="2870"/>
    </row>
    <row r="165" spans="1:10">
      <c r="A165" s="1650" t="s">
        <v>1895</v>
      </c>
      <c r="B165" s="1643" t="s">
        <v>2417</v>
      </c>
      <c r="C165" s="1630"/>
      <c r="D165" s="1630"/>
      <c r="E165" s="1630"/>
      <c r="F165" s="1625" t="s">
        <v>1000</v>
      </c>
      <c r="G165" s="1681">
        <v>168934068</v>
      </c>
      <c r="H165" s="1648">
        <v>181553720</v>
      </c>
      <c r="J165" s="2870"/>
    </row>
    <row r="166" spans="1:10">
      <c r="A166" s="1650" t="s">
        <v>1897</v>
      </c>
      <c r="B166" s="1643" t="s">
        <v>2418</v>
      </c>
      <c r="C166" s="1630"/>
      <c r="D166" s="1630"/>
      <c r="E166" s="1630"/>
      <c r="F166" s="1625" t="s">
        <v>1000</v>
      </c>
      <c r="G166" s="1681">
        <v>575315976</v>
      </c>
      <c r="H166" s="1648">
        <v>562437736</v>
      </c>
      <c r="J166" s="2870"/>
    </row>
    <row r="167" spans="1:10">
      <c r="A167" s="1650" t="s">
        <v>1899</v>
      </c>
      <c r="B167" s="1643" t="s">
        <v>2419</v>
      </c>
      <c r="C167" s="1630"/>
      <c r="D167" s="1630"/>
      <c r="E167" s="1630"/>
      <c r="F167" s="1625" t="s">
        <v>1000</v>
      </c>
      <c r="G167" s="1649"/>
      <c r="H167" s="1648"/>
      <c r="J167" s="2870"/>
    </row>
    <row r="168" spans="1:10">
      <c r="A168" s="1650" t="s">
        <v>198</v>
      </c>
      <c r="B168" s="1651" t="s">
        <v>3890</v>
      </c>
      <c r="C168" s="1652"/>
      <c r="D168" s="1652"/>
      <c r="E168" s="1652"/>
      <c r="F168" s="1678"/>
      <c r="G168" s="1681">
        <v>788458</v>
      </c>
      <c r="H168" s="1682">
        <v>4870801</v>
      </c>
      <c r="J168" s="2870"/>
    </row>
    <row r="169" spans="1:10">
      <c r="A169" s="1650" t="s">
        <v>200</v>
      </c>
      <c r="B169" s="1651" t="s">
        <v>3891</v>
      </c>
      <c r="C169" s="1652"/>
      <c r="D169" s="1652"/>
      <c r="E169" s="1652"/>
      <c r="F169" s="1678"/>
      <c r="G169" s="1681"/>
      <c r="H169" s="1682"/>
      <c r="J169" s="2870"/>
    </row>
    <row r="170" spans="1:10">
      <c r="A170" s="1650" t="s">
        <v>202</v>
      </c>
      <c r="B170" s="1651" t="s">
        <v>3892</v>
      </c>
      <c r="C170" s="1652"/>
      <c r="D170" s="1652"/>
      <c r="E170" s="1652"/>
      <c r="F170" s="1678"/>
      <c r="G170" s="1681">
        <v>13986547</v>
      </c>
      <c r="H170" s="1682">
        <v>14722943</v>
      </c>
      <c r="J170" s="2870"/>
    </row>
    <row r="171" spans="1:10">
      <c r="A171" s="1650" t="s">
        <v>204</v>
      </c>
      <c r="B171" s="1651" t="s">
        <v>4584</v>
      </c>
      <c r="C171" s="1652"/>
      <c r="D171" s="1652"/>
      <c r="E171" s="1652"/>
      <c r="F171" s="1675"/>
      <c r="G171" s="1681">
        <f>SUM(G162:G170)</f>
        <v>805340678</v>
      </c>
      <c r="H171" s="2605">
        <f>SUM(H162:H170)</f>
        <v>811194534</v>
      </c>
      <c r="J171" s="2870"/>
    </row>
    <row r="172" spans="1:10" ht="15.75">
      <c r="A172" s="1650" t="s">
        <v>206</v>
      </c>
      <c r="B172" s="1640" t="s">
        <v>2420</v>
      </c>
      <c r="C172" s="1630"/>
      <c r="D172" s="1630"/>
      <c r="E172" s="1630"/>
      <c r="F172" s="1694"/>
      <c r="G172" s="1641"/>
      <c r="H172" s="1696"/>
      <c r="J172" s="2870"/>
    </row>
    <row r="173" spans="1:10">
      <c r="A173" s="1650" t="s">
        <v>208</v>
      </c>
      <c r="B173" s="1643" t="s">
        <v>2421</v>
      </c>
      <c r="C173" s="1630"/>
      <c r="D173" s="1630"/>
      <c r="E173" s="1630"/>
      <c r="F173" s="1625" t="s">
        <v>1000</v>
      </c>
      <c r="G173" s="1649"/>
      <c r="H173" s="1648"/>
      <c r="J173" s="2870"/>
    </row>
    <row r="174" spans="1:10">
      <c r="A174" s="1650" t="s">
        <v>963</v>
      </c>
      <c r="B174" s="1643" t="s">
        <v>2422</v>
      </c>
      <c r="C174" s="1630"/>
      <c r="D174" s="1630"/>
      <c r="E174" s="1630"/>
      <c r="F174" s="1625" t="s">
        <v>1000</v>
      </c>
      <c r="G174" s="1649">
        <v>123635000</v>
      </c>
      <c r="H174" s="1648">
        <v>134625275</v>
      </c>
      <c r="J174" s="2870"/>
    </row>
    <row r="175" spans="1:10">
      <c r="A175" s="1650" t="s">
        <v>965</v>
      </c>
      <c r="B175" s="1643" t="s">
        <v>2423</v>
      </c>
      <c r="C175" s="1630"/>
      <c r="D175" s="1630"/>
      <c r="E175" s="1630"/>
      <c r="F175" s="1625" t="s">
        <v>1000</v>
      </c>
      <c r="G175" s="1649">
        <v>584463689</v>
      </c>
      <c r="H175" s="1648">
        <v>734660805</v>
      </c>
      <c r="J175" s="2870"/>
    </row>
    <row r="176" spans="1:10">
      <c r="A176" s="1650" t="s">
        <v>967</v>
      </c>
      <c r="B176" s="1643" t="s">
        <v>2424</v>
      </c>
      <c r="C176" s="1630"/>
      <c r="D176" s="1630"/>
      <c r="E176" s="1630"/>
      <c r="F176" s="1625" t="s">
        <v>1000</v>
      </c>
      <c r="G176" s="1681">
        <v>144662407</v>
      </c>
      <c r="H176" s="1648">
        <v>385926138</v>
      </c>
      <c r="J176" s="2870"/>
    </row>
    <row r="177" spans="1:10">
      <c r="A177" s="1650" t="s">
        <v>969</v>
      </c>
      <c r="B177" s="1643" t="s">
        <v>2425</v>
      </c>
      <c r="C177" s="1630"/>
      <c r="D177" s="1630"/>
      <c r="E177" s="1630"/>
      <c r="F177" s="1625" t="s">
        <v>1000</v>
      </c>
      <c r="G177" s="1681">
        <v>27197463</v>
      </c>
      <c r="H177" s="1648">
        <v>25582511</v>
      </c>
      <c r="J177" s="2870"/>
    </row>
    <row r="178" spans="1:10">
      <c r="A178" s="1650" t="s">
        <v>972</v>
      </c>
      <c r="B178" s="1643" t="s">
        <v>2426</v>
      </c>
      <c r="C178" s="1630"/>
      <c r="D178" s="1630"/>
      <c r="E178" s="1630"/>
      <c r="F178" s="1625" t="s">
        <v>1672</v>
      </c>
      <c r="G178" s="1681">
        <v>8008698</v>
      </c>
      <c r="H178" s="1648">
        <v>11306338</v>
      </c>
      <c r="J178" s="2870"/>
    </row>
    <row r="179" spans="1:10">
      <c r="A179" s="1650" t="s">
        <v>974</v>
      </c>
      <c r="B179" s="1643" t="s">
        <v>2427</v>
      </c>
      <c r="C179" s="1630"/>
      <c r="D179" s="1630"/>
      <c r="E179" s="1630"/>
      <c r="F179" s="1625" t="s">
        <v>1000</v>
      </c>
      <c r="G179" s="1681">
        <v>8187445</v>
      </c>
      <c r="H179" s="1648">
        <v>12387280</v>
      </c>
      <c r="J179" s="2870"/>
    </row>
    <row r="180" spans="1:10">
      <c r="A180" s="1650" t="s">
        <v>976</v>
      </c>
      <c r="B180" s="1643" t="s">
        <v>2428</v>
      </c>
      <c r="C180" s="1630"/>
      <c r="D180" s="1630"/>
      <c r="E180" s="1630"/>
      <c r="F180" s="1625" t="s">
        <v>1000</v>
      </c>
      <c r="G180" s="1649"/>
      <c r="H180" s="1648"/>
      <c r="J180" s="2870"/>
    </row>
    <row r="181" spans="1:10">
      <c r="A181" s="1650" t="s">
        <v>978</v>
      </c>
      <c r="B181" s="1643" t="s">
        <v>2429</v>
      </c>
      <c r="C181" s="1630"/>
      <c r="D181" s="1630"/>
      <c r="E181" s="1630"/>
      <c r="F181" s="1625" t="s">
        <v>1000</v>
      </c>
      <c r="G181" s="1649"/>
      <c r="H181" s="1648"/>
      <c r="J181" s="2870"/>
    </row>
    <row r="182" spans="1:10">
      <c r="A182" s="1650" t="s">
        <v>980</v>
      </c>
      <c r="B182" s="1643" t="s">
        <v>2430</v>
      </c>
      <c r="C182" s="1630"/>
      <c r="D182" s="1630"/>
      <c r="E182" s="1630"/>
      <c r="F182" s="1625" t="s">
        <v>1000</v>
      </c>
      <c r="G182" s="1649"/>
      <c r="H182" s="1648"/>
      <c r="J182" s="2870"/>
    </row>
    <row r="183" spans="1:10">
      <c r="A183" s="1650" t="s">
        <v>981</v>
      </c>
      <c r="B183" s="1643" t="s">
        <v>2431</v>
      </c>
      <c r="C183" s="1630"/>
      <c r="D183" s="1630"/>
      <c r="E183" s="1630"/>
      <c r="F183" s="1625" t="s">
        <v>1000</v>
      </c>
      <c r="G183" s="1649"/>
      <c r="H183" s="1648">
        <v>518098</v>
      </c>
      <c r="J183" s="2870"/>
    </row>
    <row r="184" spans="1:10">
      <c r="A184" s="1650" t="s">
        <v>983</v>
      </c>
      <c r="B184" s="1643" t="s">
        <v>2432</v>
      </c>
      <c r="C184" s="1630"/>
      <c r="D184" s="1630"/>
      <c r="E184" s="1630"/>
      <c r="F184" s="1625" t="s">
        <v>1000</v>
      </c>
      <c r="G184" s="1681">
        <v>13287798</v>
      </c>
      <c r="H184" s="1648">
        <v>17101651</v>
      </c>
      <c r="J184" s="2870"/>
    </row>
    <row r="185" spans="1:10">
      <c r="A185" s="1650" t="s">
        <v>985</v>
      </c>
      <c r="B185" s="1643" t="s">
        <v>2433</v>
      </c>
      <c r="C185" s="1630"/>
      <c r="D185" s="1630"/>
      <c r="E185" s="1630"/>
      <c r="F185" s="1625" t="s">
        <v>1000</v>
      </c>
      <c r="G185" s="1649"/>
      <c r="H185" s="1648"/>
      <c r="J185" s="2870"/>
    </row>
    <row r="186" spans="1:10">
      <c r="A186" s="1650" t="s">
        <v>987</v>
      </c>
      <c r="B186" s="1651" t="s">
        <v>3894</v>
      </c>
      <c r="C186" s="1652"/>
      <c r="D186" s="1652"/>
      <c r="E186" s="1652"/>
      <c r="F186" s="1678"/>
      <c r="G186" s="1681"/>
      <c r="H186" s="1648"/>
      <c r="J186" s="2870"/>
    </row>
    <row r="187" spans="1:10">
      <c r="A187" s="1650" t="s">
        <v>989</v>
      </c>
      <c r="B187" s="1651" t="s">
        <v>3895</v>
      </c>
      <c r="C187" s="1652"/>
      <c r="D187" s="1652"/>
      <c r="E187" s="1652"/>
      <c r="F187" s="1678"/>
      <c r="G187" s="1681"/>
      <c r="H187" s="1682"/>
      <c r="J187" s="2870"/>
    </row>
    <row r="188" spans="1:10">
      <c r="A188" s="1650" t="s">
        <v>991</v>
      </c>
      <c r="B188" s="1651" t="s">
        <v>3896</v>
      </c>
      <c r="C188" s="1652"/>
      <c r="D188" s="1652"/>
      <c r="E188" s="1652"/>
      <c r="F188" s="1678"/>
      <c r="G188" s="1681">
        <v>13076090</v>
      </c>
      <c r="H188" s="1682">
        <v>10398575</v>
      </c>
      <c r="J188" s="2870"/>
    </row>
    <row r="189" spans="1:10">
      <c r="A189" s="1650" t="s">
        <v>993</v>
      </c>
      <c r="B189" s="1651" t="s">
        <v>3897</v>
      </c>
      <c r="C189" s="1652"/>
      <c r="D189" s="1652"/>
      <c r="E189" s="1652"/>
      <c r="F189" s="1678"/>
      <c r="G189" s="1681"/>
      <c r="H189" s="1682"/>
      <c r="J189" s="2870"/>
    </row>
    <row r="190" spans="1:10" ht="15.75" thickBot="1">
      <c r="A190" s="2604" t="s">
        <v>996</v>
      </c>
      <c r="B190" s="1654" t="s">
        <v>4583</v>
      </c>
      <c r="C190" s="1655"/>
      <c r="D190" s="1655"/>
      <c r="E190" s="1655"/>
      <c r="F190" s="2601"/>
      <c r="G190" s="2602">
        <f>SUM(G173:G189)</f>
        <v>922518590</v>
      </c>
      <c r="H190" s="2603">
        <f>SUM(H173:H189)</f>
        <v>1332506671</v>
      </c>
      <c r="J190" s="2870"/>
    </row>
    <row r="191" spans="1:10">
      <c r="A191" s="1683" t="s">
        <v>4670</v>
      </c>
      <c r="B191" s="1699"/>
      <c r="C191" s="1633"/>
      <c r="D191" s="1633"/>
      <c r="E191" s="1633"/>
      <c r="F191" s="1620"/>
      <c r="G191" s="1666"/>
      <c r="H191" s="1666"/>
      <c r="J191" s="2870"/>
    </row>
    <row r="192" spans="1:10">
      <c r="A192" s="1684" t="s">
        <v>2435</v>
      </c>
      <c r="B192" s="1633"/>
      <c r="C192" s="1633"/>
      <c r="D192" s="1665"/>
      <c r="E192" s="1633"/>
      <c r="F192" s="1633"/>
      <c r="G192" s="1664"/>
      <c r="H192" s="1664"/>
      <c r="J192" s="2870"/>
    </row>
    <row r="193" spans="1:10" ht="15.75" thickBot="1">
      <c r="A193" s="1699"/>
      <c r="B193" s="1620"/>
      <c r="C193" s="1620"/>
      <c r="D193" s="1620"/>
      <c r="E193" s="1620"/>
      <c r="F193" s="1620"/>
      <c r="G193" s="1666"/>
      <c r="H193" s="1666"/>
    </row>
    <row r="194" spans="1:10">
      <c r="A194" s="1700"/>
      <c r="B194" s="1612" t="s">
        <v>1800</v>
      </c>
      <c r="C194" s="1613" t="s">
        <v>1344</v>
      </c>
      <c r="D194" s="1614"/>
      <c r="E194" s="1614"/>
      <c r="F194" s="1612"/>
      <c r="G194" s="1612" t="s">
        <v>1722</v>
      </c>
      <c r="H194" s="1668" t="s">
        <v>1723</v>
      </c>
    </row>
    <row r="195" spans="1:10">
      <c r="A195" s="1701"/>
      <c r="B195" s="1618" t="str">
        <f>'Data Sheet'!$C$25</f>
        <v xml:space="preserve">The Brooklyn Union Gas Company d/b/a National Grid New York </v>
      </c>
      <c r="C195" s="1619" t="s">
        <v>1345</v>
      </c>
      <c r="D195" s="1620" t="s">
        <v>1346</v>
      </c>
      <c r="E195" s="1620"/>
      <c r="F195" s="1669" t="s">
        <v>1347</v>
      </c>
      <c r="G195" s="1669" t="s">
        <v>1725</v>
      </c>
      <c r="H195" s="1622"/>
    </row>
    <row r="196" spans="1:10">
      <c r="A196" s="1702"/>
      <c r="B196" s="1624"/>
      <c r="C196" s="1625" t="s">
        <v>1348</v>
      </c>
      <c r="D196" s="1624" t="s">
        <v>1346</v>
      </c>
      <c r="E196" s="1624"/>
      <c r="F196" s="1670" t="s">
        <v>1349</v>
      </c>
      <c r="G196" s="1627" t="str">
        <f>'Data Sheet'!$C$40</f>
        <v xml:space="preserve"> March 29, 2017</v>
      </c>
      <c r="H196" s="1628" t="str">
        <f>'Data Sheet'!$C$38</f>
        <v xml:space="preserve"> December 31, 2016</v>
      </c>
    </row>
    <row r="197" spans="1:10" ht="15.75">
      <c r="A197" s="1703" t="s">
        <v>2436</v>
      </c>
      <c r="B197" s="1630"/>
      <c r="C197" s="1630"/>
      <c r="D197" s="1630"/>
      <c r="E197" s="1630"/>
      <c r="F197" s="1630"/>
      <c r="G197" s="1630"/>
      <c r="H197" s="1631"/>
    </row>
    <row r="198" spans="1:10">
      <c r="A198" s="1704"/>
      <c r="B198" s="1633"/>
      <c r="C198" s="1633"/>
      <c r="D198" s="1633"/>
      <c r="E198" s="1633"/>
      <c r="F198" s="1634" t="s">
        <v>1736</v>
      </c>
      <c r="G198" s="1634" t="s">
        <v>1837</v>
      </c>
      <c r="H198" s="1635" t="s">
        <v>1837</v>
      </c>
    </row>
    <row r="199" spans="1:10">
      <c r="A199" s="1704" t="s">
        <v>1729</v>
      </c>
      <c r="B199" s="1633" t="s">
        <v>272</v>
      </c>
      <c r="C199" s="1633"/>
      <c r="D199" s="1633"/>
      <c r="E199" s="1633"/>
      <c r="F199" s="1634" t="s">
        <v>3022</v>
      </c>
      <c r="G199" s="1634" t="s">
        <v>1838</v>
      </c>
      <c r="H199" s="1635" t="s">
        <v>2518</v>
      </c>
    </row>
    <row r="200" spans="1:10">
      <c r="A200" s="1650" t="s">
        <v>1732</v>
      </c>
      <c r="B200" s="1630" t="s">
        <v>3024</v>
      </c>
      <c r="C200" s="1630"/>
      <c r="D200" s="1630"/>
      <c r="E200" s="1630"/>
      <c r="F200" s="1637" t="s">
        <v>3025</v>
      </c>
      <c r="G200" s="1637" t="s">
        <v>3026</v>
      </c>
      <c r="H200" s="1638" t="s">
        <v>3027</v>
      </c>
    </row>
    <row r="201" spans="1:10" ht="15.75">
      <c r="A201" s="1650" t="s">
        <v>998</v>
      </c>
      <c r="B201" s="1640" t="s">
        <v>2437</v>
      </c>
      <c r="C201" s="1630"/>
      <c r="D201" s="1630"/>
      <c r="E201" s="1630"/>
      <c r="F201" s="1637"/>
      <c r="G201" s="1641"/>
      <c r="H201" s="1642"/>
      <c r="J201" s="2870"/>
    </row>
    <row r="202" spans="1:10">
      <c r="A202" s="1650" t="s">
        <v>1001</v>
      </c>
      <c r="B202" s="1643" t="s">
        <v>2438</v>
      </c>
      <c r="C202" s="1630"/>
      <c r="D202" s="1630"/>
      <c r="E202" s="1630"/>
      <c r="F202" s="1694"/>
      <c r="G202" s="1695"/>
      <c r="H202" s="1646"/>
      <c r="J202" s="2870"/>
    </row>
    <row r="203" spans="1:10">
      <c r="A203" s="1650" t="s">
        <v>1003</v>
      </c>
      <c r="B203" s="1643" t="s">
        <v>2439</v>
      </c>
      <c r="C203" s="1630"/>
      <c r="D203" s="1630"/>
      <c r="E203" s="1630"/>
      <c r="F203" s="1625" t="s">
        <v>1674</v>
      </c>
      <c r="G203" s="3029">
        <v>2220128</v>
      </c>
      <c r="H203" s="1648">
        <v>1309388</v>
      </c>
      <c r="J203" s="2870"/>
    </row>
    <row r="204" spans="1:10">
      <c r="A204" s="1650" t="s">
        <v>1005</v>
      </c>
      <c r="B204" s="1643" t="s">
        <v>2440</v>
      </c>
      <c r="C204" s="1630"/>
      <c r="D204" s="1630"/>
      <c r="E204" s="1630"/>
      <c r="F204" s="1694"/>
      <c r="G204" s="1649"/>
      <c r="H204" s="1648"/>
      <c r="J204" s="2870"/>
    </row>
    <row r="205" spans="1:10">
      <c r="A205" s="1650" t="s">
        <v>1007</v>
      </c>
      <c r="B205" s="1643" t="s">
        <v>2441</v>
      </c>
      <c r="C205" s="1630"/>
      <c r="D205" s="1630"/>
      <c r="E205" s="1630"/>
      <c r="F205" s="1625">
        <v>269</v>
      </c>
      <c r="G205" s="1649">
        <v>56982203</v>
      </c>
      <c r="H205" s="1648">
        <v>79941179</v>
      </c>
      <c r="J205" s="2870"/>
    </row>
    <row r="206" spans="1:10">
      <c r="A206" s="1650" t="s">
        <v>1009</v>
      </c>
      <c r="B206" s="1643" t="s">
        <v>2442</v>
      </c>
      <c r="C206" s="1630"/>
      <c r="D206" s="1630"/>
      <c r="E206" s="1630"/>
      <c r="F206" s="1625">
        <v>278</v>
      </c>
      <c r="G206" s="1649">
        <v>297606814</v>
      </c>
      <c r="H206" s="1648">
        <v>399855183</v>
      </c>
      <c r="J206" s="2870"/>
    </row>
    <row r="207" spans="1:10">
      <c r="A207" s="1650" t="s">
        <v>1011</v>
      </c>
      <c r="B207" s="1643" t="s">
        <v>2443</v>
      </c>
      <c r="C207" s="1630"/>
      <c r="D207" s="1630"/>
      <c r="E207" s="1630"/>
      <c r="F207" s="1625">
        <v>269</v>
      </c>
      <c r="G207" s="1649"/>
      <c r="H207" s="1648"/>
      <c r="J207" s="2870"/>
    </row>
    <row r="208" spans="1:10">
      <c r="A208" s="1650" t="s">
        <v>1013</v>
      </c>
      <c r="B208" s="1643" t="s">
        <v>2444</v>
      </c>
      <c r="C208" s="1630"/>
      <c r="D208" s="1630"/>
      <c r="E208" s="1630"/>
      <c r="F208" s="1625" t="s">
        <v>2445</v>
      </c>
      <c r="G208" s="1649">
        <v>1443349651</v>
      </c>
      <c r="H208" s="1648">
        <v>1632739148</v>
      </c>
      <c r="J208" s="2870"/>
    </row>
    <row r="209" spans="1:11">
      <c r="A209" s="1650" t="s">
        <v>1015</v>
      </c>
      <c r="B209" s="1651" t="s">
        <v>4582</v>
      </c>
      <c r="C209" s="1652"/>
      <c r="D209" s="1652"/>
      <c r="E209" s="1652"/>
      <c r="F209" s="1694"/>
      <c r="G209" s="1695">
        <f>SUM(G202:G208)</f>
        <v>1800158796</v>
      </c>
      <c r="H209" s="1646">
        <f>SUM(H202:H208)</f>
        <v>2113844898</v>
      </c>
      <c r="J209" s="2870"/>
    </row>
    <row r="210" spans="1:11">
      <c r="A210" s="1650" t="s">
        <v>1017</v>
      </c>
      <c r="B210" s="1643"/>
      <c r="C210" s="1630"/>
      <c r="D210" s="1630"/>
      <c r="E210" s="1630"/>
      <c r="F210" s="1694"/>
      <c r="G210" s="1649"/>
      <c r="H210" s="1648"/>
      <c r="J210" s="2870"/>
    </row>
    <row r="211" spans="1:11">
      <c r="A211" s="1650" t="s">
        <v>1019</v>
      </c>
      <c r="B211" s="1643"/>
      <c r="C211" s="1630"/>
      <c r="D211" s="1630"/>
      <c r="E211" s="1630"/>
      <c r="F211" s="1694"/>
      <c r="G211" s="1649"/>
      <c r="H211" s="1648"/>
      <c r="J211" s="2870"/>
    </row>
    <row r="212" spans="1:11">
      <c r="A212" s="1650" t="s">
        <v>1021</v>
      </c>
      <c r="B212" s="1643"/>
      <c r="C212" s="1630"/>
      <c r="D212" s="1630"/>
      <c r="E212" s="1630"/>
      <c r="F212" s="1694"/>
      <c r="G212" s="1649"/>
      <c r="H212" s="1648"/>
      <c r="J212" s="2870"/>
    </row>
    <row r="213" spans="1:11">
      <c r="A213" s="1650" t="s">
        <v>1023</v>
      </c>
      <c r="B213" s="1643"/>
      <c r="C213" s="1630"/>
      <c r="D213" s="1630"/>
      <c r="E213" s="1630"/>
      <c r="F213" s="1694"/>
      <c r="G213" s="1649"/>
      <c r="H213" s="1648"/>
      <c r="J213" s="2870"/>
    </row>
    <row r="214" spans="1:11">
      <c r="A214" s="1650" t="s">
        <v>1025</v>
      </c>
      <c r="B214" s="1643"/>
      <c r="C214" s="1630"/>
      <c r="D214" s="1630"/>
      <c r="E214" s="1630"/>
      <c r="F214" s="1694"/>
      <c r="G214" s="1649"/>
      <c r="H214" s="1648"/>
      <c r="J214" s="2870"/>
    </row>
    <row r="215" spans="1:11">
      <c r="A215" s="1650" t="s">
        <v>1027</v>
      </c>
      <c r="B215" s="1643"/>
      <c r="C215" s="1630"/>
      <c r="D215" s="1630"/>
      <c r="E215" s="1630"/>
      <c r="F215" s="1694"/>
      <c r="G215" s="1649"/>
      <c r="H215" s="1648"/>
      <c r="J215" s="2870"/>
    </row>
    <row r="216" spans="1:11">
      <c r="A216" s="1650" t="s">
        <v>1028</v>
      </c>
      <c r="B216" s="1643"/>
      <c r="C216" s="1630"/>
      <c r="D216" s="1630"/>
      <c r="E216" s="1630"/>
      <c r="F216" s="1694"/>
      <c r="G216" s="1649"/>
      <c r="H216" s="1648"/>
      <c r="J216" s="2870"/>
    </row>
    <row r="217" spans="1:11">
      <c r="A217" s="1650" t="s">
        <v>2267</v>
      </c>
      <c r="B217" s="1643"/>
      <c r="C217" s="1630"/>
      <c r="D217" s="1630"/>
      <c r="E217" s="1630"/>
      <c r="F217" s="1694"/>
      <c r="G217" s="1649"/>
      <c r="H217" s="1648"/>
      <c r="J217" s="2870"/>
    </row>
    <row r="218" spans="1:11">
      <c r="A218" s="1650" t="s">
        <v>2269</v>
      </c>
      <c r="B218" s="1643"/>
      <c r="C218" s="1630"/>
      <c r="D218" s="1630"/>
      <c r="E218" s="1630"/>
      <c r="F218" s="1694"/>
      <c r="G218" s="1649"/>
      <c r="H218" s="1648"/>
      <c r="J218" s="2870"/>
    </row>
    <row r="219" spans="1:11">
      <c r="A219" s="1650" t="s">
        <v>2270</v>
      </c>
      <c r="B219" s="1643"/>
      <c r="C219" s="1630"/>
      <c r="D219" s="1630"/>
      <c r="E219" s="1630"/>
      <c r="F219" s="1694"/>
      <c r="G219" s="1649"/>
      <c r="H219" s="1648"/>
      <c r="J219" s="2870"/>
    </row>
    <row r="220" spans="1:11">
      <c r="A220" s="1650" t="s">
        <v>3884</v>
      </c>
      <c r="B220" s="1643"/>
      <c r="C220" s="1630"/>
      <c r="D220" s="1630"/>
      <c r="E220" s="1630"/>
      <c r="F220" s="1694"/>
      <c r="G220" s="1649"/>
      <c r="H220" s="1648"/>
      <c r="J220" s="2870"/>
    </row>
    <row r="221" spans="1:11">
      <c r="A221" s="1650" t="s">
        <v>3885</v>
      </c>
      <c r="B221" s="1643"/>
      <c r="C221" s="1630"/>
      <c r="D221" s="1630"/>
      <c r="E221" s="1630"/>
      <c r="F221" s="1694"/>
      <c r="G221" s="1649"/>
      <c r="H221" s="1648"/>
      <c r="J221" s="2870"/>
    </row>
    <row r="222" spans="1:11">
      <c r="A222" s="1650" t="s">
        <v>3886</v>
      </c>
      <c r="B222" s="1643"/>
      <c r="C222" s="1630"/>
      <c r="D222" s="1630"/>
      <c r="E222" s="1630"/>
      <c r="F222" s="1694"/>
      <c r="G222" s="1649"/>
      <c r="H222" s="1648"/>
      <c r="J222" s="2870"/>
    </row>
    <row r="223" spans="1:11">
      <c r="A223" s="1650" t="s">
        <v>3898</v>
      </c>
      <c r="B223" s="1705" t="s">
        <v>3900</v>
      </c>
      <c r="C223" s="1684"/>
      <c r="D223" s="1684"/>
      <c r="E223" s="1684"/>
      <c r="F223" s="1634"/>
      <c r="G223" s="1706"/>
      <c r="H223" s="1707"/>
      <c r="J223" s="2870"/>
    </row>
    <row r="224" spans="1:11">
      <c r="A224" s="1650"/>
      <c r="B224" s="1708" t="s">
        <v>3899</v>
      </c>
      <c r="C224" s="1652"/>
      <c r="D224" s="1652"/>
      <c r="E224" s="1652"/>
      <c r="F224" s="1637"/>
      <c r="G224" s="1695">
        <f>G152+G160+G171+G190+G209</f>
        <v>6017877357</v>
      </c>
      <c r="H224" s="1646">
        <f>H152+H160+H171+H190+H209</f>
        <v>7027597386</v>
      </c>
      <c r="J224" s="2870"/>
      <c r="K224" s="2872"/>
    </row>
    <row r="225" spans="1:11">
      <c r="A225" s="1617"/>
      <c r="B225" s="1633"/>
      <c r="C225" s="1633"/>
      <c r="D225" s="1633"/>
      <c r="E225" s="1633"/>
      <c r="F225" s="1633"/>
      <c r="G225" s="1664"/>
      <c r="H225" s="1709"/>
      <c r="J225" s="2870"/>
      <c r="K225" s="2870"/>
    </row>
    <row r="226" spans="1:11" ht="15.75">
      <c r="A226" s="1617"/>
      <c r="B226" s="1710" t="s">
        <v>2446</v>
      </c>
      <c r="C226" s="1633"/>
      <c r="D226" s="1633"/>
      <c r="E226" s="1633"/>
      <c r="F226" s="1633"/>
      <c r="G226" s="2884"/>
      <c r="H226" s="2885"/>
      <c r="J226" s="2870"/>
    </row>
    <row r="227" spans="1:11">
      <c r="A227" s="1617"/>
      <c r="B227" s="1663" t="s">
        <v>164</v>
      </c>
      <c r="C227" s="1633"/>
      <c r="D227" s="1633"/>
      <c r="E227" s="1633"/>
      <c r="F227" s="1633"/>
      <c r="G227" s="1664"/>
      <c r="H227" s="1709"/>
      <c r="J227" s="2870"/>
    </row>
    <row r="228" spans="1:11">
      <c r="A228" s="1617"/>
      <c r="B228" s="1663" t="s">
        <v>165</v>
      </c>
      <c r="C228" s="1633"/>
      <c r="D228" s="1633"/>
      <c r="E228" s="1633"/>
      <c r="F228" s="1633"/>
      <c r="G228" s="1664"/>
      <c r="H228" s="1709"/>
      <c r="J228" s="2870"/>
    </row>
    <row r="229" spans="1:11">
      <c r="A229" s="1617"/>
      <c r="B229" s="1633"/>
      <c r="C229" s="1633"/>
      <c r="D229" s="1633"/>
      <c r="E229" s="1633"/>
      <c r="F229" s="1633"/>
      <c r="G229" s="1664"/>
      <c r="H229" s="1709"/>
      <c r="J229" s="2870"/>
    </row>
    <row r="230" spans="1:11">
      <c r="A230" s="1617"/>
      <c r="B230" s="1633"/>
      <c r="C230" s="1633"/>
      <c r="D230" s="1633"/>
      <c r="E230" s="1633"/>
      <c r="F230" s="1633"/>
      <c r="G230" s="1664"/>
      <c r="H230" s="1709"/>
      <c r="J230" s="2870"/>
    </row>
    <row r="231" spans="1:11">
      <c r="A231" s="1617"/>
      <c r="B231" s="1633"/>
      <c r="C231" s="1633"/>
      <c r="D231" s="1633"/>
      <c r="E231" s="1633"/>
      <c r="F231" s="1633"/>
      <c r="G231" s="1664"/>
      <c r="H231" s="1709"/>
      <c r="J231" s="2870"/>
    </row>
    <row r="232" spans="1:11">
      <c r="A232" s="1617"/>
      <c r="B232" s="1633"/>
      <c r="C232" s="1633"/>
      <c r="D232" s="1633"/>
      <c r="E232" s="1633"/>
      <c r="F232" s="1633"/>
      <c r="G232" s="1664"/>
      <c r="H232" s="1709"/>
      <c r="J232" s="2870"/>
    </row>
    <row r="233" spans="1:11">
      <c r="A233" s="1617"/>
      <c r="B233" s="1633"/>
      <c r="C233" s="1633"/>
      <c r="D233" s="1633"/>
      <c r="E233" s="1633"/>
      <c r="F233" s="1633"/>
      <c r="G233" s="1664"/>
      <c r="H233" s="1709"/>
      <c r="J233" s="2870"/>
    </row>
    <row r="234" spans="1:11">
      <c r="A234" s="1617"/>
      <c r="B234" s="1633"/>
      <c r="C234" s="1633"/>
      <c r="D234" s="1633"/>
      <c r="E234" s="1633"/>
      <c r="F234" s="1633"/>
      <c r="G234" s="1664"/>
      <c r="H234" s="1709"/>
      <c r="J234" s="2870"/>
    </row>
    <row r="235" spans="1:11">
      <c r="A235" s="1617"/>
      <c r="B235" s="1633"/>
      <c r="C235" s="1633"/>
      <c r="D235" s="1633"/>
      <c r="E235" s="1633"/>
      <c r="F235" s="1633"/>
      <c r="G235" s="1664"/>
      <c r="H235" s="1709"/>
      <c r="J235" s="2870"/>
    </row>
    <row r="236" spans="1:11">
      <c r="A236" s="1617"/>
      <c r="B236" s="1633"/>
      <c r="C236" s="1633"/>
      <c r="D236" s="1633"/>
      <c r="E236" s="1633"/>
      <c r="F236" s="1633"/>
      <c r="G236" s="1664"/>
      <c r="H236" s="1709"/>
      <c r="J236" s="2870"/>
    </row>
    <row r="237" spans="1:11">
      <c r="A237" s="1617"/>
      <c r="B237" s="1633"/>
      <c r="C237" s="1633"/>
      <c r="D237" s="1633"/>
      <c r="E237" s="1633"/>
      <c r="F237" s="1633"/>
      <c r="G237" s="1664"/>
      <c r="H237" s="1709"/>
      <c r="J237" s="2870"/>
    </row>
    <row r="238" spans="1:11">
      <c r="A238" s="1617"/>
      <c r="B238" s="1633"/>
      <c r="C238" s="1633"/>
      <c r="D238" s="1633"/>
      <c r="E238" s="1633"/>
      <c r="F238" s="1633"/>
      <c r="G238" s="1664"/>
      <c r="H238" s="1709"/>
      <c r="J238" s="2870"/>
    </row>
    <row r="239" spans="1:11">
      <c r="A239" s="1617"/>
      <c r="B239" s="1633"/>
      <c r="C239" s="1633"/>
      <c r="D239" s="1633"/>
      <c r="E239" s="1633"/>
      <c r="F239" s="1633"/>
      <c r="G239" s="1664"/>
      <c r="H239" s="1709"/>
      <c r="J239" s="2870"/>
    </row>
    <row r="240" spans="1:11">
      <c r="A240" s="1617"/>
      <c r="B240" s="1633"/>
      <c r="C240" s="1633"/>
      <c r="D240" s="1633"/>
      <c r="E240" s="1633"/>
      <c r="F240" s="1633"/>
      <c r="G240" s="1664"/>
      <c r="H240" s="1709"/>
      <c r="J240" s="2870"/>
    </row>
    <row r="241" spans="1:8">
      <c r="A241" s="1617"/>
      <c r="B241" s="1620"/>
      <c r="C241" s="1633"/>
      <c r="D241" s="1633"/>
      <c r="E241" s="1633"/>
      <c r="F241" s="1633"/>
      <c r="G241" s="1664"/>
      <c r="H241" s="1709"/>
    </row>
    <row r="242" spans="1:8">
      <c r="A242" s="1617"/>
      <c r="B242" s="1620"/>
      <c r="C242" s="1633"/>
      <c r="D242" s="1633"/>
      <c r="E242" s="1633"/>
      <c r="F242" s="1633"/>
      <c r="G242" s="1664"/>
      <c r="H242" s="1709"/>
    </row>
    <row r="243" spans="1:8">
      <c r="A243" s="1617"/>
      <c r="B243" s="1620"/>
      <c r="C243" s="1633"/>
      <c r="D243" s="1633"/>
      <c r="E243" s="1633"/>
      <c r="F243" s="1633"/>
      <c r="G243" s="1664"/>
      <c r="H243" s="1709"/>
    </row>
    <row r="244" spans="1:8">
      <c r="A244" s="1617"/>
      <c r="B244" s="1620"/>
      <c r="C244" s="1633"/>
      <c r="D244" s="1633"/>
      <c r="E244" s="1633"/>
      <c r="F244" s="1633"/>
      <c r="G244" s="1664"/>
      <c r="H244" s="1709"/>
    </row>
    <row r="245" spans="1:8">
      <c r="A245" s="1617"/>
      <c r="B245" s="1620"/>
      <c r="C245" s="1633"/>
      <c r="D245" s="1633"/>
      <c r="E245" s="1633"/>
      <c r="F245" s="1633"/>
      <c r="G245" s="1664"/>
      <c r="H245" s="1709"/>
    </row>
    <row r="246" spans="1:8">
      <c r="A246" s="1617"/>
      <c r="B246" s="1620"/>
      <c r="C246" s="1633"/>
      <c r="D246" s="1633"/>
      <c r="E246" s="1633"/>
      <c r="F246" s="1633"/>
      <c r="G246" s="1664"/>
      <c r="H246" s="1709"/>
    </row>
    <row r="247" spans="1:8">
      <c r="A247" s="1617"/>
      <c r="B247" s="1620"/>
      <c r="C247" s="1633"/>
      <c r="D247" s="1633"/>
      <c r="E247" s="1633"/>
      <c r="F247" s="1633"/>
      <c r="G247" s="1664"/>
      <c r="H247" s="1709"/>
    </row>
    <row r="248" spans="1:8">
      <c r="A248" s="1617"/>
      <c r="B248" s="1620"/>
      <c r="C248" s="1633"/>
      <c r="D248" s="1633"/>
      <c r="E248" s="1633"/>
      <c r="F248" s="1633"/>
      <c r="G248" s="1664"/>
      <c r="H248" s="1709"/>
    </row>
    <row r="249" spans="1:8">
      <c r="A249" s="1617"/>
      <c r="B249" s="1620"/>
      <c r="C249" s="1633"/>
      <c r="D249" s="1633"/>
      <c r="E249" s="1633"/>
      <c r="F249" s="1633"/>
      <c r="G249" s="1664"/>
      <c r="H249" s="1709"/>
    </row>
    <row r="250" spans="1:8">
      <c r="A250" s="1617"/>
      <c r="B250" s="1620"/>
      <c r="C250" s="1633"/>
      <c r="D250" s="1633"/>
      <c r="E250" s="1633"/>
      <c r="F250" s="1633"/>
      <c r="G250" s="1664"/>
      <c r="H250" s="1709"/>
    </row>
    <row r="251" spans="1:8" ht="15.75" thickBot="1">
      <c r="A251" s="1689"/>
      <c r="B251" s="1690"/>
      <c r="C251" s="1691"/>
      <c r="D251" s="1691"/>
      <c r="E251" s="1691"/>
      <c r="F251" s="1691"/>
      <c r="G251" s="1711"/>
      <c r="H251" s="1712"/>
    </row>
    <row r="252" spans="1:8">
      <c r="A252" s="1683" t="s">
        <v>4670</v>
      </c>
      <c r="B252" s="1699"/>
      <c r="C252" s="1633"/>
      <c r="D252" s="1633"/>
      <c r="E252" s="1633"/>
      <c r="F252" s="1633"/>
      <c r="G252" s="1664"/>
      <c r="H252" s="1664"/>
    </row>
    <row r="253" spans="1:8">
      <c r="A253" s="1633" t="s">
        <v>166</v>
      </c>
      <c r="B253" s="1633"/>
      <c r="C253" s="1633"/>
      <c r="D253" s="1665"/>
      <c r="E253" s="1633"/>
      <c r="F253" s="1633"/>
      <c r="G253" s="1664"/>
      <c r="H253" s="1664"/>
    </row>
  </sheetData>
  <printOptions horizontalCentered="1" verticalCentered="1"/>
  <pageMargins left="0.5" right="0.5" top="0" bottom="0" header="0.25" footer="0.25"/>
  <pageSetup scale="65" fitToHeight="4" orientation="portrait"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AI66"/>
  <sheetViews>
    <sheetView defaultGridColor="0" topLeftCell="W49" colorId="22" zoomScale="70" zoomScaleNormal="70" workbookViewId="0">
      <selection activeCell="AC46" sqref="AC46"/>
    </sheetView>
  </sheetViews>
  <sheetFormatPr defaultColWidth="9.6640625" defaultRowHeight="15"/>
  <cols>
    <col min="1" max="1" width="4.6640625" style="1610" customWidth="1"/>
    <col min="2" max="2" width="55.5546875" style="1610" customWidth="1"/>
    <col min="3" max="3" width="3.6640625" style="1610" customWidth="1"/>
    <col min="4" max="5" width="2.6640625" style="1610" customWidth="1"/>
    <col min="6" max="6" width="15.44140625" style="1610" customWidth="1"/>
    <col min="7" max="7" width="18.5546875" style="1610" customWidth="1"/>
    <col min="8" max="8" width="20.88671875" style="1610" customWidth="1"/>
    <col min="9" max="9" width="18.6640625" style="1610" customWidth="1"/>
    <col min="10" max="10" width="35.77734375" style="1610" customWidth="1"/>
    <col min="11" max="11" width="21" style="1610" customWidth="1"/>
    <col min="12" max="14" width="16.6640625" style="1610" customWidth="1"/>
    <col min="15" max="16" width="4.6640625" style="1610" customWidth="1"/>
    <col min="17" max="17" width="14.6640625" style="1610" customWidth="1"/>
    <col min="18" max="18" width="35.109375" style="1610" customWidth="1"/>
    <col min="19" max="19" width="14.6640625" style="1610" customWidth="1"/>
    <col min="20" max="20" width="13.5546875" style="1610" customWidth="1"/>
    <col min="21" max="21" width="14.6640625" style="1610" customWidth="1"/>
    <col min="22" max="22" width="19.33203125" style="1610" customWidth="1"/>
    <col min="23" max="23" width="5.6640625" style="1610" customWidth="1"/>
    <col min="24" max="24" width="55.77734375" style="1610" customWidth="1"/>
    <col min="25" max="25" width="3.77734375" style="1610" customWidth="1"/>
    <col min="26" max="26" width="3.109375" style="1610" customWidth="1"/>
    <col min="27" max="27" width="2.77734375" style="1610" customWidth="1"/>
    <col min="28" max="28" width="15.33203125" style="1610" customWidth="1"/>
    <col min="29" max="29" width="15.77734375" style="1610" customWidth="1"/>
    <col min="30" max="30" width="20.44140625" style="1610" customWidth="1"/>
    <col min="31" max="31" width="9.6640625" style="1610"/>
    <col min="32" max="32" width="14.6640625" style="2870" bestFit="1" customWidth="1"/>
    <col min="33" max="33" width="14.5546875" style="2870" bestFit="1" customWidth="1"/>
    <col min="34" max="34" width="9.6640625" style="1610"/>
    <col min="35" max="35" width="15.33203125" style="1610" customWidth="1"/>
    <col min="36" max="16384" width="9.6640625" style="1610"/>
  </cols>
  <sheetData>
    <row r="1" spans="1:35">
      <c r="A1" s="1713"/>
      <c r="B1" s="1714" t="s">
        <v>1800</v>
      </c>
      <c r="C1" s="1715" t="s">
        <v>1344</v>
      </c>
      <c r="D1" s="1716"/>
      <c r="E1" s="1716"/>
      <c r="F1" s="1714"/>
      <c r="G1" s="1714" t="s">
        <v>1722</v>
      </c>
      <c r="H1" s="1717" t="s">
        <v>1723</v>
      </c>
      <c r="I1" s="1713" t="s">
        <v>1800</v>
      </c>
      <c r="J1" s="1718"/>
      <c r="K1" s="1715" t="s">
        <v>1344</v>
      </c>
      <c r="L1" s="1714"/>
      <c r="M1" s="1714" t="s">
        <v>1802</v>
      </c>
      <c r="N1" s="1716" t="s">
        <v>1723</v>
      </c>
      <c r="O1" s="1717"/>
      <c r="P1" s="1713" t="s">
        <v>1800</v>
      </c>
      <c r="Q1" s="1718"/>
      <c r="R1" s="1716"/>
      <c r="S1" s="1715" t="s">
        <v>1344</v>
      </c>
      <c r="T1" s="1714"/>
      <c r="U1" s="1714" t="s">
        <v>1802</v>
      </c>
      <c r="V1" s="1719" t="s">
        <v>1723</v>
      </c>
      <c r="W1" s="1713"/>
      <c r="X1" s="1714" t="s">
        <v>1800</v>
      </c>
      <c r="Y1" s="1715" t="s">
        <v>1344</v>
      </c>
      <c r="Z1" s="1716"/>
      <c r="AA1" s="1716"/>
      <c r="AB1" s="1714"/>
      <c r="AC1" s="1714" t="s">
        <v>1722</v>
      </c>
      <c r="AD1" s="1720" t="s">
        <v>1803</v>
      </c>
    </row>
    <row r="2" spans="1:35">
      <c r="A2" s="1721"/>
      <c r="B2" s="1568" t="str">
        <f>'Data Sheet'!$C$25</f>
        <v xml:space="preserve">The Brooklyn Union Gas Company d/b/a National Grid New York </v>
      </c>
      <c r="C2" s="1722" t="s">
        <v>1345</v>
      </c>
      <c r="D2" s="1723" t="s">
        <v>1346</v>
      </c>
      <c r="E2" s="1723"/>
      <c r="F2" s="1724" t="s">
        <v>1347</v>
      </c>
      <c r="G2" s="1724" t="s">
        <v>1725</v>
      </c>
      <c r="H2" s="1725"/>
      <c r="I2" s="1567" t="str">
        <f>'Data Sheet'!$C$25</f>
        <v xml:space="preserve">The Brooklyn Union Gas Company d/b/a National Grid New York </v>
      </c>
      <c r="J2" s="1589"/>
      <c r="K2" s="1726" t="s">
        <v>167</v>
      </c>
      <c r="L2" s="1568"/>
      <c r="M2" s="1724" t="s">
        <v>1725</v>
      </c>
      <c r="N2" s="1723"/>
      <c r="O2" s="1725"/>
      <c r="P2" s="1567" t="str">
        <f>'Data Sheet'!$C$25</f>
        <v xml:space="preserve">The Brooklyn Union Gas Company d/b/a National Grid New York </v>
      </c>
      <c r="Q2" s="1589"/>
      <c r="R2" s="1723"/>
      <c r="S2" s="1726" t="s">
        <v>167</v>
      </c>
      <c r="T2" s="1724"/>
      <c r="U2" s="1724" t="s">
        <v>1725</v>
      </c>
      <c r="V2" s="1727"/>
      <c r="W2" s="1721"/>
      <c r="X2" s="1568" t="str">
        <f>'Data Sheet'!$C$25</f>
        <v xml:space="preserve">The Brooklyn Union Gas Company d/b/a National Grid New York </v>
      </c>
      <c r="Y2" s="1722" t="s">
        <v>1345</v>
      </c>
      <c r="Z2" s="1723" t="s">
        <v>1346</v>
      </c>
      <c r="AA2" s="1723"/>
      <c r="AB2" s="1724" t="s">
        <v>1347</v>
      </c>
      <c r="AC2" s="1724" t="s">
        <v>1725</v>
      </c>
      <c r="AD2" s="1725"/>
    </row>
    <row r="3" spans="1:35" ht="15" customHeight="1">
      <c r="A3" s="1728"/>
      <c r="B3" s="1729"/>
      <c r="C3" s="1730" t="s">
        <v>1348</v>
      </c>
      <c r="D3" s="1729" t="s">
        <v>1346</v>
      </c>
      <c r="E3" s="1729"/>
      <c r="F3" s="1731" t="s">
        <v>1349</v>
      </c>
      <c r="G3" s="1671" t="str">
        <f>'Data Sheet'!$C$40</f>
        <v xml:space="preserve"> March 29, 2017</v>
      </c>
      <c r="H3" s="1672" t="str">
        <f>'Data Sheet'!$C$38</f>
        <v xml:space="preserve"> December 31, 2016</v>
      </c>
      <c r="I3" s="1728"/>
      <c r="J3" s="1732"/>
      <c r="K3" s="1733" t="s">
        <v>168</v>
      </c>
      <c r="L3" s="1571"/>
      <c r="M3" s="1671" t="str">
        <f>'Data Sheet'!$C$40</f>
        <v xml:space="preserve"> March 29, 2017</v>
      </c>
      <c r="N3" s="1734" t="str">
        <f>'Data Sheet'!$C$38</f>
        <v xml:space="preserve"> December 31, 2016</v>
      </c>
      <c r="O3" s="1735"/>
      <c r="P3" s="1728"/>
      <c r="Q3" s="1732"/>
      <c r="R3" s="1729"/>
      <c r="S3" s="1733" t="s">
        <v>168</v>
      </c>
      <c r="T3" s="1731"/>
      <c r="U3" s="1671" t="str">
        <f>'Data Sheet'!$C$40</f>
        <v xml:space="preserve"> March 29, 2017</v>
      </c>
      <c r="V3" s="1672" t="str">
        <f>'Data Sheet'!$C$38</f>
        <v xml:space="preserve"> December 31, 2016</v>
      </c>
      <c r="W3" s="1728"/>
      <c r="X3" s="1729"/>
      <c r="Y3" s="1730" t="s">
        <v>1348</v>
      </c>
      <c r="Z3" s="1729" t="s">
        <v>1346</v>
      </c>
      <c r="AA3" s="1729"/>
      <c r="AB3" s="1731" t="s">
        <v>1349</v>
      </c>
      <c r="AC3" s="1671" t="str">
        <f>'Data Sheet'!$C$40</f>
        <v xml:space="preserve"> March 29, 2017</v>
      </c>
      <c r="AD3" s="1672" t="str">
        <f>'Data Sheet'!$C$38</f>
        <v xml:space="preserve"> December 31, 2016</v>
      </c>
    </row>
    <row r="4" spans="1:35" ht="15" customHeight="1">
      <c r="A4" s="1736" t="s">
        <v>169</v>
      </c>
      <c r="B4" s="1737"/>
      <c r="C4" s="1737"/>
      <c r="D4" s="1737"/>
      <c r="E4" s="1737"/>
      <c r="F4" s="1737"/>
      <c r="G4" s="1737"/>
      <c r="H4" s="1738"/>
      <c r="I4" s="1736" t="s">
        <v>170</v>
      </c>
      <c r="J4" s="1737"/>
      <c r="K4" s="1737"/>
      <c r="L4" s="1737"/>
      <c r="M4" s="1737"/>
      <c r="N4" s="1737"/>
      <c r="O4" s="1738"/>
      <c r="P4" s="1736" t="s">
        <v>170</v>
      </c>
      <c r="Q4" s="1737"/>
      <c r="R4" s="1737"/>
      <c r="S4" s="1737"/>
      <c r="T4" s="1737"/>
      <c r="U4" s="1737"/>
      <c r="V4" s="1738"/>
      <c r="W4" s="1736" t="s">
        <v>170</v>
      </c>
      <c r="X4" s="1737"/>
      <c r="Y4" s="1737"/>
      <c r="Z4" s="1737"/>
      <c r="AA4" s="1737"/>
      <c r="AB4" s="1737"/>
      <c r="AC4" s="1737"/>
      <c r="AD4" s="1738"/>
    </row>
    <row r="5" spans="1:35" ht="15" customHeight="1">
      <c r="A5" s="1721"/>
      <c r="B5" s="3249" t="s">
        <v>629</v>
      </c>
      <c r="C5" s="1739"/>
      <c r="D5" s="3249" t="s">
        <v>630</v>
      </c>
      <c r="E5" s="3249"/>
      <c r="F5" s="3249"/>
      <c r="G5" s="3249"/>
      <c r="H5" s="3261"/>
      <c r="I5" s="3257" t="s">
        <v>4412</v>
      </c>
      <c r="J5" s="3249"/>
      <c r="K5" s="3249"/>
      <c r="L5" s="3249" t="s">
        <v>263</v>
      </c>
      <c r="M5" s="3250"/>
      <c r="N5" s="3250"/>
      <c r="O5" s="3251"/>
      <c r="P5" s="1740"/>
      <c r="Q5" s="1739"/>
      <c r="R5" s="1739"/>
      <c r="S5" s="1739"/>
      <c r="T5" s="1739"/>
      <c r="U5" s="1739"/>
      <c r="V5" s="1725"/>
      <c r="W5" s="1741"/>
      <c r="X5" s="1723"/>
      <c r="Y5" s="1723"/>
      <c r="Z5" s="1723"/>
      <c r="AA5" s="1723"/>
      <c r="AB5" s="1722" t="s">
        <v>1437</v>
      </c>
      <c r="AC5" s="1733" t="s">
        <v>1438</v>
      </c>
      <c r="AD5" s="1735"/>
    </row>
    <row r="6" spans="1:35">
      <c r="A6" s="1721"/>
      <c r="B6" s="3259"/>
      <c r="C6" s="1739"/>
      <c r="D6" s="3259"/>
      <c r="E6" s="3259"/>
      <c r="F6" s="3259"/>
      <c r="G6" s="3259"/>
      <c r="H6" s="3262"/>
      <c r="I6" s="3258"/>
      <c r="J6" s="3259"/>
      <c r="K6" s="3259"/>
      <c r="L6" s="3252"/>
      <c r="M6" s="3252"/>
      <c r="N6" s="3252"/>
      <c r="O6" s="3253"/>
      <c r="P6" s="1740"/>
      <c r="Q6" s="1739"/>
      <c r="R6" s="1739"/>
      <c r="S6" s="1739"/>
      <c r="T6" s="1739"/>
      <c r="U6" s="1739"/>
      <c r="V6" s="1725"/>
      <c r="W6" s="1741" t="s">
        <v>1729</v>
      </c>
      <c r="X6" s="1742" t="s">
        <v>1439</v>
      </c>
      <c r="Y6" s="1723"/>
      <c r="Z6" s="1723"/>
      <c r="AA6" s="1723"/>
      <c r="AB6" s="1722" t="s">
        <v>3022</v>
      </c>
      <c r="AC6" s="1722" t="s">
        <v>177</v>
      </c>
      <c r="AD6" s="1743" t="s">
        <v>180</v>
      </c>
    </row>
    <row r="7" spans="1:35">
      <c r="A7" s="1721"/>
      <c r="B7" s="3259"/>
      <c r="C7" s="1739"/>
      <c r="D7" s="3259"/>
      <c r="E7" s="3259"/>
      <c r="F7" s="3259"/>
      <c r="G7" s="3259"/>
      <c r="H7" s="3262"/>
      <c r="I7" s="3258"/>
      <c r="J7" s="3259"/>
      <c r="K7" s="3259"/>
      <c r="L7" s="3252" t="s">
        <v>264</v>
      </c>
      <c r="M7" s="3252"/>
      <c r="N7" s="3252"/>
      <c r="O7" s="3254"/>
      <c r="P7" s="1740"/>
      <c r="Q7" s="1739"/>
      <c r="R7" s="1739"/>
      <c r="S7" s="1739"/>
      <c r="T7" s="1739"/>
      <c r="U7" s="1739"/>
      <c r="V7" s="1725"/>
      <c r="W7" s="1744" t="s">
        <v>1732</v>
      </c>
      <c r="X7" s="1737" t="s">
        <v>3024</v>
      </c>
      <c r="Y7" s="1737"/>
      <c r="Z7" s="1737"/>
      <c r="AA7" s="1737"/>
      <c r="AB7" s="1745" t="s">
        <v>3025</v>
      </c>
      <c r="AC7" s="1745" t="s">
        <v>3026</v>
      </c>
      <c r="AD7" s="1746" t="s">
        <v>3027</v>
      </c>
    </row>
    <row r="8" spans="1:35">
      <c r="A8" s="1721"/>
      <c r="B8" s="3259"/>
      <c r="C8" s="1739"/>
      <c r="D8" s="3259"/>
      <c r="E8" s="3259"/>
      <c r="F8" s="3259"/>
      <c r="G8" s="3259"/>
      <c r="H8" s="3262"/>
      <c r="I8" s="3258" t="s">
        <v>265</v>
      </c>
      <c r="J8" s="3259"/>
      <c r="K8" s="3259"/>
      <c r="L8" s="3252"/>
      <c r="M8" s="3252"/>
      <c r="N8" s="3252"/>
      <c r="O8" s="3254"/>
      <c r="P8" s="1740"/>
      <c r="Q8" s="1739"/>
      <c r="R8" s="1739"/>
      <c r="S8" s="1739"/>
      <c r="T8" s="1739"/>
      <c r="U8" s="1747"/>
      <c r="V8" s="1725"/>
      <c r="W8" s="1748" t="s">
        <v>595</v>
      </c>
      <c r="X8" s="1749" t="s">
        <v>1440</v>
      </c>
      <c r="Y8" s="1737"/>
      <c r="Z8" s="1737"/>
      <c r="AA8" s="1737"/>
      <c r="AB8" s="1745" t="s">
        <v>1441</v>
      </c>
      <c r="AC8" s="1750">
        <f>G49</f>
        <v>130186857</v>
      </c>
      <c r="AD8" s="1751">
        <f>H49</f>
        <v>133417499</v>
      </c>
      <c r="AH8" s="2872"/>
      <c r="AI8" s="2872"/>
    </row>
    <row r="9" spans="1:35" ht="15.75" customHeight="1">
      <c r="A9" s="1721"/>
      <c r="B9" s="3259"/>
      <c r="C9" s="1739"/>
      <c r="D9" s="3259"/>
      <c r="E9" s="3259"/>
      <c r="F9" s="3259"/>
      <c r="G9" s="3259"/>
      <c r="H9" s="3262"/>
      <c r="I9" s="3258"/>
      <c r="J9" s="3259"/>
      <c r="K9" s="3259"/>
      <c r="L9" s="3252"/>
      <c r="M9" s="3252"/>
      <c r="N9" s="3252"/>
      <c r="O9" s="3254"/>
      <c r="P9" s="1740"/>
      <c r="Q9" s="1739"/>
      <c r="R9" s="1739"/>
      <c r="S9" s="1739"/>
      <c r="T9" s="1739"/>
      <c r="U9" s="1739"/>
      <c r="V9" s="1725"/>
      <c r="W9" s="1748" t="s">
        <v>2372</v>
      </c>
      <c r="X9" s="1752" t="s">
        <v>721</v>
      </c>
      <c r="Y9" s="1729"/>
      <c r="Z9" s="1729"/>
      <c r="AA9" s="1729"/>
      <c r="AB9" s="1733"/>
      <c r="AC9" s="1753"/>
      <c r="AD9" s="1754"/>
      <c r="AH9" s="2872"/>
      <c r="AI9" s="2872"/>
    </row>
    <row r="10" spans="1:35">
      <c r="A10" s="1721"/>
      <c r="B10" s="3255" t="s">
        <v>716</v>
      </c>
      <c r="C10" s="1739"/>
      <c r="D10" s="3259"/>
      <c r="E10" s="3259"/>
      <c r="F10" s="3259"/>
      <c r="G10" s="3259"/>
      <c r="H10" s="3262"/>
      <c r="I10" s="3258" t="s">
        <v>717</v>
      </c>
      <c r="J10" s="3259"/>
      <c r="K10" s="3259"/>
      <c r="L10" s="3252"/>
      <c r="M10" s="3252"/>
      <c r="N10" s="3252"/>
      <c r="O10" s="3254"/>
      <c r="P10" s="1740"/>
      <c r="Q10" s="1739"/>
      <c r="R10" s="1739"/>
      <c r="S10" s="1739"/>
      <c r="T10" s="1739"/>
      <c r="U10" s="1739"/>
      <c r="V10" s="1725"/>
      <c r="W10" s="1748" t="s">
        <v>2373</v>
      </c>
      <c r="X10" s="1749" t="s">
        <v>1442</v>
      </c>
      <c r="Y10" s="1737"/>
      <c r="Z10" s="1737"/>
      <c r="AA10" s="1737"/>
      <c r="AB10" s="1733"/>
      <c r="AC10" s="1755"/>
      <c r="AD10" s="1756"/>
      <c r="AH10" s="2872"/>
      <c r="AI10" s="2872"/>
    </row>
    <row r="11" spans="1:35">
      <c r="A11" s="1721"/>
      <c r="B11" s="3255"/>
      <c r="C11" s="1739"/>
      <c r="D11" s="3259"/>
      <c r="E11" s="3259"/>
      <c r="F11" s="3259"/>
      <c r="G11" s="3259"/>
      <c r="H11" s="3262"/>
      <c r="I11" s="3258"/>
      <c r="J11" s="3259"/>
      <c r="K11" s="3259"/>
      <c r="L11" s="1739"/>
      <c r="M11" s="1664"/>
      <c r="N11" s="1664"/>
      <c r="O11" s="1725"/>
      <c r="P11" s="1740"/>
      <c r="Q11" s="1739"/>
      <c r="R11" s="1739"/>
      <c r="S11" s="1739"/>
      <c r="T11" s="1664"/>
      <c r="U11" s="1664"/>
      <c r="V11" s="1725"/>
      <c r="W11" s="1748" t="s">
        <v>2374</v>
      </c>
      <c r="X11" s="1749" t="s">
        <v>1443</v>
      </c>
      <c r="Y11" s="1737"/>
      <c r="Z11" s="1737"/>
      <c r="AA11" s="1737"/>
      <c r="AB11" s="1733"/>
      <c r="AC11" s="1753"/>
      <c r="AD11" s="1754"/>
      <c r="AH11" s="2872"/>
      <c r="AI11" s="2872"/>
    </row>
    <row r="12" spans="1:35" ht="15" customHeight="1">
      <c r="A12" s="1721"/>
      <c r="B12" s="3255" t="s">
        <v>718</v>
      </c>
      <c r="C12" s="1739"/>
      <c r="D12" s="3259"/>
      <c r="E12" s="3259"/>
      <c r="F12" s="3259"/>
      <c r="G12" s="3259"/>
      <c r="H12" s="3262"/>
      <c r="I12" s="3258"/>
      <c r="J12" s="3259"/>
      <c r="K12" s="3259"/>
      <c r="L12" s="1757"/>
      <c r="M12" s="1664"/>
      <c r="N12" s="1664"/>
      <c r="O12" s="1725"/>
      <c r="P12" s="1721"/>
      <c r="Q12" s="1723"/>
      <c r="R12" s="1739"/>
      <c r="S12" s="1739"/>
      <c r="T12" s="1664"/>
      <c r="U12" s="1664"/>
      <c r="V12" s="1725"/>
      <c r="W12" s="1748" t="s">
        <v>2375</v>
      </c>
      <c r="X12" s="1749" t="s">
        <v>1444</v>
      </c>
      <c r="Y12" s="1737"/>
      <c r="Z12" s="1737"/>
      <c r="AA12" s="1737"/>
      <c r="AB12" s="1733"/>
      <c r="AC12" s="1649"/>
      <c r="AD12" s="1648"/>
      <c r="AH12" s="2872"/>
      <c r="AI12" s="2872"/>
    </row>
    <row r="13" spans="1:35" ht="15" customHeight="1">
      <c r="A13" s="1721"/>
      <c r="B13" s="3255"/>
      <c r="C13" s="1739"/>
      <c r="D13" s="3259"/>
      <c r="E13" s="3259"/>
      <c r="F13" s="3259"/>
      <c r="G13" s="3259"/>
      <c r="H13" s="3262"/>
      <c r="I13" s="3258"/>
      <c r="J13" s="3259"/>
      <c r="K13" s="3259"/>
      <c r="L13" s="1757"/>
      <c r="M13" s="1664"/>
      <c r="N13" s="1664"/>
      <c r="O13" s="1725"/>
      <c r="P13" s="1721"/>
      <c r="Q13" s="1723"/>
      <c r="R13" s="1739"/>
      <c r="S13" s="1739"/>
      <c r="T13" s="1664"/>
      <c r="U13" s="1664"/>
      <c r="V13" s="1725"/>
      <c r="W13" s="1748" t="s">
        <v>2376</v>
      </c>
      <c r="X13" s="1749" t="s">
        <v>1445</v>
      </c>
      <c r="Y13" s="1737"/>
      <c r="Z13" s="1737"/>
      <c r="AA13" s="1737"/>
      <c r="AB13" s="1733"/>
      <c r="AC13" s="1649"/>
      <c r="AD13" s="1648"/>
      <c r="AH13" s="2872"/>
      <c r="AI13" s="2872"/>
    </row>
    <row r="14" spans="1:35">
      <c r="A14" s="1721"/>
      <c r="B14" s="3259" t="s">
        <v>720</v>
      </c>
      <c r="C14" s="1739"/>
      <c r="D14" s="3255" t="s">
        <v>719</v>
      </c>
      <c r="E14" s="3255"/>
      <c r="F14" s="3255"/>
      <c r="G14" s="3255"/>
      <c r="H14" s="3262"/>
      <c r="I14" s="2565"/>
      <c r="J14" s="2568"/>
      <c r="K14" s="2568"/>
      <c r="L14" s="1757"/>
      <c r="M14" s="1664"/>
      <c r="N14" s="1664"/>
      <c r="O14" s="1725"/>
      <c r="P14" s="1740"/>
      <c r="Q14" s="1739"/>
      <c r="R14" s="1739"/>
      <c r="S14" s="1739"/>
      <c r="T14" s="1664"/>
      <c r="U14" s="1664"/>
      <c r="V14" s="1725"/>
      <c r="W14" s="1748" t="s">
        <v>2377</v>
      </c>
      <c r="X14" s="1749" t="s">
        <v>1446</v>
      </c>
      <c r="Y14" s="1737"/>
      <c r="Z14" s="1737"/>
      <c r="AA14" s="1737"/>
      <c r="AB14" s="1733"/>
      <c r="AC14" s="1649">
        <v>570837</v>
      </c>
      <c r="AD14" s="1648">
        <v>1431157</v>
      </c>
      <c r="AH14" s="2872"/>
      <c r="AI14" s="2872"/>
    </row>
    <row r="15" spans="1:35" ht="15" customHeight="1">
      <c r="A15" s="1721"/>
      <c r="B15" s="3260"/>
      <c r="C15" s="1739"/>
      <c r="D15" s="3255"/>
      <c r="E15" s="3255"/>
      <c r="F15" s="3255"/>
      <c r="G15" s="3255"/>
      <c r="H15" s="3262"/>
      <c r="I15" s="2565"/>
      <c r="J15" s="2568"/>
      <c r="K15" s="2568"/>
      <c r="L15" s="1757"/>
      <c r="M15" s="1664"/>
      <c r="N15" s="1664"/>
      <c r="O15" s="1725"/>
      <c r="P15" s="1740"/>
      <c r="Q15" s="1739"/>
      <c r="R15" s="1739"/>
      <c r="S15" s="1739"/>
      <c r="T15" s="1664"/>
      <c r="U15" s="1664"/>
      <c r="V15" s="1725"/>
      <c r="W15" s="1748" t="s">
        <v>2378</v>
      </c>
      <c r="X15" s="1749" t="s">
        <v>1447</v>
      </c>
      <c r="Y15" s="1737"/>
      <c r="Z15" s="1737"/>
      <c r="AA15" s="1737"/>
      <c r="AB15" s="1733"/>
      <c r="AC15" s="1649">
        <v>1608431</v>
      </c>
      <c r="AD15" s="1648">
        <v>1809942</v>
      </c>
      <c r="AH15" s="2872"/>
      <c r="AI15" s="2872"/>
    </row>
    <row r="16" spans="1:35">
      <c r="A16" s="1721"/>
      <c r="B16" s="3255"/>
      <c r="C16" s="1739"/>
      <c r="D16" s="2508"/>
      <c r="E16" s="2508"/>
      <c r="F16" s="2508"/>
      <c r="G16" s="2508"/>
      <c r="H16" s="2543"/>
      <c r="I16" s="2566"/>
      <c r="J16" s="2508"/>
      <c r="K16" s="2508"/>
      <c r="L16" s="1757"/>
      <c r="M16" s="1739"/>
      <c r="N16" s="1739"/>
      <c r="O16" s="1725"/>
      <c r="P16" s="1740"/>
      <c r="Q16" s="1739"/>
      <c r="R16" s="1739"/>
      <c r="S16" s="1739"/>
      <c r="T16" s="1739"/>
      <c r="U16" s="1739"/>
      <c r="V16" s="1725"/>
      <c r="W16" s="1748" t="s">
        <v>2379</v>
      </c>
      <c r="X16" s="1749" t="s">
        <v>1448</v>
      </c>
      <c r="Y16" s="1737"/>
      <c r="Z16" s="1737"/>
      <c r="AA16" s="1737"/>
      <c r="AB16" s="1733"/>
      <c r="AC16" s="1649"/>
      <c r="AD16" s="1648">
        <v>0</v>
      </c>
      <c r="AH16" s="2872"/>
      <c r="AI16" s="2872"/>
    </row>
    <row r="17" spans="1:35">
      <c r="A17" s="1728"/>
      <c r="B17" s="3256"/>
      <c r="C17" s="1737"/>
      <c r="D17" s="1737"/>
      <c r="E17" s="1737"/>
      <c r="F17" s="1737"/>
      <c r="G17" s="1737"/>
      <c r="H17" s="1738"/>
      <c r="I17" s="2567"/>
      <c r="J17" s="1820"/>
      <c r="K17" s="1820"/>
      <c r="L17" s="1737"/>
      <c r="M17" s="1737"/>
      <c r="N17" s="1737"/>
      <c r="O17" s="1725"/>
      <c r="P17" s="1736"/>
      <c r="Q17" s="1737"/>
      <c r="R17" s="1737"/>
      <c r="S17" s="1737"/>
      <c r="T17" s="1737"/>
      <c r="U17" s="1737"/>
      <c r="V17" s="1725"/>
      <c r="W17" s="1748" t="s">
        <v>2380</v>
      </c>
      <c r="X17" s="1749" t="s">
        <v>1449</v>
      </c>
      <c r="Y17" s="1737"/>
      <c r="Z17" s="1737"/>
      <c r="AA17" s="1737"/>
      <c r="AB17" s="1730">
        <v>119</v>
      </c>
      <c r="AC17" s="1649">
        <v>15795222</v>
      </c>
      <c r="AD17" s="1648">
        <v>68642290</v>
      </c>
      <c r="AH17" s="2872"/>
      <c r="AI17" s="2872"/>
    </row>
    <row r="18" spans="1:35">
      <c r="A18" s="1741"/>
      <c r="B18" s="1739"/>
      <c r="C18" s="1739"/>
      <c r="D18" s="1739"/>
      <c r="E18" s="1739"/>
      <c r="F18" s="1722" t="s">
        <v>171</v>
      </c>
      <c r="G18" s="1758" t="s">
        <v>172</v>
      </c>
      <c r="H18" s="1759"/>
      <c r="I18" s="1736" t="s">
        <v>173</v>
      </c>
      <c r="J18" s="1737"/>
      <c r="K18" s="1737" t="s">
        <v>174</v>
      </c>
      <c r="L18" s="1737"/>
      <c r="M18" s="1758" t="s">
        <v>175</v>
      </c>
      <c r="N18" s="1760"/>
      <c r="O18" s="1761"/>
      <c r="P18" s="1762"/>
      <c r="Q18" s="1758" t="s">
        <v>175</v>
      </c>
      <c r="R18" s="1760"/>
      <c r="S18" s="1758" t="s">
        <v>175</v>
      </c>
      <c r="T18" s="1760"/>
      <c r="U18" s="1758" t="s">
        <v>175</v>
      </c>
      <c r="V18" s="1763"/>
      <c r="W18" s="1748" t="s">
        <v>2381</v>
      </c>
      <c r="X18" s="1749" t="s">
        <v>1450</v>
      </c>
      <c r="Y18" s="1737"/>
      <c r="Z18" s="1737"/>
      <c r="AA18" s="1737"/>
      <c r="AB18" s="1733"/>
      <c r="AC18" s="1649">
        <v>6029792</v>
      </c>
      <c r="AD18" s="1648">
        <v>4936746</v>
      </c>
      <c r="AH18" s="2872"/>
      <c r="AI18" s="2872"/>
    </row>
    <row r="19" spans="1:35">
      <c r="A19" s="1764" t="s">
        <v>1729</v>
      </c>
      <c r="B19" s="1742" t="s">
        <v>176</v>
      </c>
      <c r="C19" s="1739"/>
      <c r="D19" s="1739"/>
      <c r="E19" s="1739"/>
      <c r="F19" s="1722" t="s">
        <v>1786</v>
      </c>
      <c r="G19" s="1765" t="s">
        <v>177</v>
      </c>
      <c r="H19" s="1727" t="s">
        <v>178</v>
      </c>
      <c r="I19" s="1764" t="s">
        <v>177</v>
      </c>
      <c r="J19" s="1767" t="s">
        <v>180</v>
      </c>
      <c r="K19" s="1742" t="s">
        <v>179</v>
      </c>
      <c r="L19" s="1766" t="s">
        <v>180</v>
      </c>
      <c r="M19" s="1767" t="s">
        <v>177</v>
      </c>
      <c r="N19" s="1766" t="s">
        <v>180</v>
      </c>
      <c r="O19" s="1743" t="s">
        <v>1729</v>
      </c>
      <c r="P19" s="1764" t="s">
        <v>1729</v>
      </c>
      <c r="Q19" s="1767" t="s">
        <v>177</v>
      </c>
      <c r="R19" s="1766" t="s">
        <v>180</v>
      </c>
      <c r="S19" s="1767" t="s">
        <v>177</v>
      </c>
      <c r="T19" s="1766" t="s">
        <v>180</v>
      </c>
      <c r="U19" s="1767" t="s">
        <v>177</v>
      </c>
      <c r="V19" s="1743" t="s">
        <v>180</v>
      </c>
      <c r="W19" s="1748" t="s">
        <v>2382</v>
      </c>
      <c r="X19" s="1749" t="s">
        <v>1451</v>
      </c>
      <c r="Y19" s="1737"/>
      <c r="Z19" s="1737"/>
      <c r="AA19" s="1737"/>
      <c r="AB19" s="1733"/>
      <c r="AC19" s="1649">
        <v>10873182</v>
      </c>
      <c r="AD19" s="1648">
        <v>66614</v>
      </c>
      <c r="AH19" s="2872"/>
      <c r="AI19" s="2872"/>
    </row>
    <row r="20" spans="1:35">
      <c r="A20" s="1764" t="s">
        <v>1732</v>
      </c>
      <c r="B20" s="1739"/>
      <c r="C20" s="1739"/>
      <c r="D20" s="1739"/>
      <c r="E20" s="1739"/>
      <c r="F20" s="1722" t="s">
        <v>1732</v>
      </c>
      <c r="G20" s="1768"/>
      <c r="H20" s="1769"/>
      <c r="I20" s="1741"/>
      <c r="J20" s="1724"/>
      <c r="K20" s="1739"/>
      <c r="L20" s="1726"/>
      <c r="M20" s="1768"/>
      <c r="N20" s="1770"/>
      <c r="O20" s="1743" t="s">
        <v>1732</v>
      </c>
      <c r="P20" s="1764" t="s">
        <v>1732</v>
      </c>
      <c r="Q20" s="1768"/>
      <c r="R20" s="1770"/>
      <c r="S20" s="1768"/>
      <c r="T20" s="1770"/>
      <c r="U20" s="1768"/>
      <c r="V20" s="1769"/>
      <c r="W20" s="1748" t="s">
        <v>2383</v>
      </c>
      <c r="X20" s="1749" t="s">
        <v>1452</v>
      </c>
      <c r="Y20" s="1737"/>
      <c r="Z20" s="1737"/>
      <c r="AA20" s="1737"/>
      <c r="AB20" s="1733"/>
      <c r="AC20" s="1649">
        <v>351438</v>
      </c>
      <c r="AD20" s="1648">
        <v>172586</v>
      </c>
      <c r="AH20" s="2872"/>
      <c r="AI20" s="2872"/>
    </row>
    <row r="21" spans="1:35">
      <c r="A21" s="1744"/>
      <c r="B21" s="1771" t="s">
        <v>3024</v>
      </c>
      <c r="C21" s="1737"/>
      <c r="D21" s="1737"/>
      <c r="E21" s="1737"/>
      <c r="F21" s="1730" t="s">
        <v>3025</v>
      </c>
      <c r="G21" s="1772" t="s">
        <v>3026</v>
      </c>
      <c r="H21" s="1773" t="s">
        <v>3027</v>
      </c>
      <c r="I21" s="1774" t="s">
        <v>2347</v>
      </c>
      <c r="J21" s="1775" t="s">
        <v>2348</v>
      </c>
      <c r="K21" s="1775" t="s">
        <v>2349</v>
      </c>
      <c r="L21" s="1775" t="s">
        <v>2350</v>
      </c>
      <c r="M21" s="1772" t="s">
        <v>2351</v>
      </c>
      <c r="N21" s="1776" t="s">
        <v>2352</v>
      </c>
      <c r="O21" s="1735"/>
      <c r="P21" s="1744"/>
      <c r="Q21" s="1772" t="s">
        <v>2353</v>
      </c>
      <c r="R21" s="1776" t="s">
        <v>2354</v>
      </c>
      <c r="S21" s="1772" t="s">
        <v>181</v>
      </c>
      <c r="T21" s="1776" t="s">
        <v>182</v>
      </c>
      <c r="U21" s="1772" t="s">
        <v>183</v>
      </c>
      <c r="V21" s="1773" t="s">
        <v>184</v>
      </c>
      <c r="W21" s="1748" t="s">
        <v>2384</v>
      </c>
      <c r="X21" s="1749" t="s">
        <v>1453</v>
      </c>
      <c r="Y21" s="1737"/>
      <c r="Z21" s="1737"/>
      <c r="AA21" s="1737"/>
      <c r="AB21" s="1733"/>
      <c r="AC21" s="1649"/>
      <c r="AD21" s="1648"/>
      <c r="AH21" s="2872"/>
      <c r="AI21" s="2872"/>
    </row>
    <row r="22" spans="1:35" ht="15.75">
      <c r="A22" s="1744">
        <v>1</v>
      </c>
      <c r="B22" s="1752" t="s">
        <v>185</v>
      </c>
      <c r="C22" s="1737"/>
      <c r="D22" s="1737"/>
      <c r="E22" s="1737"/>
      <c r="F22" s="1733"/>
      <c r="G22" s="1755"/>
      <c r="H22" s="1756"/>
      <c r="I22" s="1777"/>
      <c r="J22" s="1778"/>
      <c r="K22" s="1779"/>
      <c r="L22" s="1753"/>
      <c r="M22" s="1755"/>
      <c r="N22" s="1780"/>
      <c r="O22" s="1781">
        <v>1</v>
      </c>
      <c r="P22" s="1744">
        <v>1</v>
      </c>
      <c r="Q22" s="1755"/>
      <c r="R22" s="1780"/>
      <c r="S22" s="1755"/>
      <c r="T22" s="1780"/>
      <c r="U22" s="1755"/>
      <c r="V22" s="1756"/>
      <c r="W22" s="1748" t="s">
        <v>2385</v>
      </c>
      <c r="X22" s="1810" t="s">
        <v>4590</v>
      </c>
      <c r="Y22" s="1811"/>
      <c r="Z22" s="1811"/>
      <c r="AA22" s="1811"/>
      <c r="AB22" s="1733"/>
      <c r="AC22" s="1649">
        <f>AC12-AC13+AC14-AC15+SUM(AC16:AC21)</f>
        <v>32012040</v>
      </c>
      <c r="AD22" s="1648">
        <f>AD12-AD13+AD14-AD15+SUM(AD16:AD21)</f>
        <v>73439451</v>
      </c>
      <c r="AH22" s="2872"/>
      <c r="AI22" s="2872"/>
    </row>
    <row r="23" spans="1:35">
      <c r="A23" s="1744">
        <v>2</v>
      </c>
      <c r="B23" s="1749" t="s">
        <v>186</v>
      </c>
      <c r="C23" s="1737"/>
      <c r="D23" s="1737"/>
      <c r="E23" s="1737"/>
      <c r="F23" s="1730" t="s">
        <v>787</v>
      </c>
      <c r="G23" s="1695">
        <f>I23+K23+M23+Q23+S23+U23</f>
        <v>1411100201</v>
      </c>
      <c r="H23" s="1646">
        <f>J23+L23+N23+R23+T23+V23</f>
        <v>1415059158</v>
      </c>
      <c r="I23" s="1782"/>
      <c r="J23" s="1783"/>
      <c r="K23" s="1784">
        <v>1411100201</v>
      </c>
      <c r="L23" s="1695">
        <v>1415059158</v>
      </c>
      <c r="M23" s="1695"/>
      <c r="N23" s="1645"/>
      <c r="O23" s="1781">
        <v>2</v>
      </c>
      <c r="P23" s="1744">
        <v>2</v>
      </c>
      <c r="Q23" s="1695"/>
      <c r="R23" s="1645"/>
      <c r="S23" s="1695"/>
      <c r="T23" s="1645"/>
      <c r="U23" s="1695"/>
      <c r="V23" s="1646"/>
      <c r="W23" s="1748" t="s">
        <v>2386</v>
      </c>
      <c r="X23" s="1749" t="s">
        <v>2245</v>
      </c>
      <c r="Y23" s="1737"/>
      <c r="Z23" s="1737"/>
      <c r="AA23" s="1737"/>
      <c r="AB23" s="1733"/>
      <c r="AC23" s="1753"/>
      <c r="AD23" s="1754"/>
      <c r="AH23" s="2872"/>
      <c r="AI23" s="2872"/>
    </row>
    <row r="24" spans="1:35">
      <c r="A24" s="1744">
        <v>3</v>
      </c>
      <c r="B24" s="1749" t="s">
        <v>187</v>
      </c>
      <c r="C24" s="1737"/>
      <c r="D24" s="1737"/>
      <c r="E24" s="1737"/>
      <c r="F24" s="1733"/>
      <c r="G24" s="1755"/>
      <c r="H24" s="1756"/>
      <c r="I24" s="1777"/>
      <c r="J24" s="1778"/>
      <c r="K24" s="1779"/>
      <c r="L24" s="1753"/>
      <c r="M24" s="1755"/>
      <c r="N24" s="1780"/>
      <c r="O24" s="1781">
        <v>3</v>
      </c>
      <c r="P24" s="1744">
        <v>3</v>
      </c>
      <c r="Q24" s="1755"/>
      <c r="R24" s="1780"/>
      <c r="S24" s="1755"/>
      <c r="T24" s="1780"/>
      <c r="U24" s="1755"/>
      <c r="V24" s="1756"/>
      <c r="W24" s="1748" t="s">
        <v>2387</v>
      </c>
      <c r="X24" s="1749" t="s">
        <v>2246</v>
      </c>
      <c r="Y24" s="1737"/>
      <c r="Z24" s="1737"/>
      <c r="AA24" s="1737"/>
      <c r="AB24" s="1733"/>
      <c r="AC24" s="1649">
        <v>384428</v>
      </c>
      <c r="AD24" s="1648">
        <v>31796</v>
      </c>
      <c r="AH24" s="2872"/>
      <c r="AI24" s="2872"/>
    </row>
    <row r="25" spans="1:35">
      <c r="A25" s="1744">
        <v>4</v>
      </c>
      <c r="B25" s="1749" t="s">
        <v>188</v>
      </c>
      <c r="C25" s="1737"/>
      <c r="D25" s="1737"/>
      <c r="E25" s="1737"/>
      <c r="F25" s="1730" t="s">
        <v>3335</v>
      </c>
      <c r="G25" s="1649">
        <f t="shared" ref="G25:H29" si="0">I25+K25+M25+Q25+S25+U25</f>
        <v>777854421</v>
      </c>
      <c r="H25" s="1648">
        <f t="shared" si="0"/>
        <v>831708875</v>
      </c>
      <c r="I25" s="1785"/>
      <c r="J25" s="1786"/>
      <c r="K25" s="1787">
        <v>777854421</v>
      </c>
      <c r="L25" s="1649">
        <v>831708875</v>
      </c>
      <c r="M25" s="1649"/>
      <c r="N25" s="1647"/>
      <c r="O25" s="1781">
        <v>4</v>
      </c>
      <c r="P25" s="1744">
        <v>4</v>
      </c>
      <c r="Q25" s="1649"/>
      <c r="R25" s="1647"/>
      <c r="S25" s="1649"/>
      <c r="T25" s="1647"/>
      <c r="U25" s="1649"/>
      <c r="V25" s="1648"/>
      <c r="W25" s="1748" t="s">
        <v>2388</v>
      </c>
      <c r="X25" s="1749" t="s">
        <v>2247</v>
      </c>
      <c r="Y25" s="1737"/>
      <c r="Z25" s="1737"/>
      <c r="AA25" s="1737"/>
      <c r="AB25" s="1730">
        <v>340</v>
      </c>
      <c r="AC25" s="1649"/>
      <c r="AD25" s="1648"/>
      <c r="AH25" s="2872"/>
      <c r="AI25" s="2872"/>
    </row>
    <row r="26" spans="1:35">
      <c r="A26" s="1744">
        <v>5</v>
      </c>
      <c r="B26" s="1749" t="s">
        <v>189</v>
      </c>
      <c r="C26" s="1737"/>
      <c r="D26" s="1737"/>
      <c r="E26" s="1737"/>
      <c r="F26" s="1730" t="s">
        <v>3335</v>
      </c>
      <c r="G26" s="1649">
        <f t="shared" si="0"/>
        <v>86060066</v>
      </c>
      <c r="H26" s="1648">
        <f t="shared" si="0"/>
        <v>73914125</v>
      </c>
      <c r="I26" s="1785"/>
      <c r="J26" s="1786"/>
      <c r="K26" s="1787">
        <v>86060066</v>
      </c>
      <c r="L26" s="1649">
        <v>73914125</v>
      </c>
      <c r="M26" s="1649"/>
      <c r="N26" s="1647"/>
      <c r="O26" s="1781">
        <v>5</v>
      </c>
      <c r="P26" s="1744">
        <v>5</v>
      </c>
      <c r="Q26" s="1649"/>
      <c r="R26" s="1647"/>
      <c r="S26" s="1649"/>
      <c r="T26" s="1647"/>
      <c r="U26" s="1649"/>
      <c r="V26" s="1648"/>
      <c r="W26" s="1748" t="s">
        <v>2389</v>
      </c>
      <c r="X26" s="1749" t="s">
        <v>2248</v>
      </c>
      <c r="Y26" s="1737"/>
      <c r="Z26" s="1737"/>
      <c r="AA26" s="1737"/>
      <c r="AB26" s="1730">
        <v>340</v>
      </c>
      <c r="AC26" s="1649">
        <v>9167690</v>
      </c>
      <c r="AD26" s="1648">
        <v>16624092</v>
      </c>
      <c r="AH26" s="2872"/>
      <c r="AI26" s="2872"/>
    </row>
    <row r="27" spans="1:35">
      <c r="A27" s="1744">
        <v>6</v>
      </c>
      <c r="B27" s="1749" t="s">
        <v>190</v>
      </c>
      <c r="C27" s="1737"/>
      <c r="D27" s="1737"/>
      <c r="E27" s="1737"/>
      <c r="F27" s="1730" t="s">
        <v>2126</v>
      </c>
      <c r="G27" s="1649">
        <f t="shared" si="0"/>
        <v>96776197</v>
      </c>
      <c r="H27" s="1648">
        <f t="shared" si="0"/>
        <v>92056376</v>
      </c>
      <c r="I27" s="1785"/>
      <c r="J27" s="1786"/>
      <c r="K27" s="1787">
        <v>96776197</v>
      </c>
      <c r="L27" s="1649">
        <v>92056376</v>
      </c>
      <c r="M27" s="1649"/>
      <c r="N27" s="1647"/>
      <c r="O27" s="1781">
        <v>6</v>
      </c>
      <c r="P27" s="1744">
        <v>6</v>
      </c>
      <c r="Q27" s="1649"/>
      <c r="R27" s="1647"/>
      <c r="S27" s="1649"/>
      <c r="T27" s="1647"/>
      <c r="U27" s="1649"/>
      <c r="V27" s="1648"/>
      <c r="W27" s="1748" t="s">
        <v>2390</v>
      </c>
      <c r="X27" s="1810" t="s">
        <v>4591</v>
      </c>
      <c r="Y27" s="1811"/>
      <c r="Z27" s="1811"/>
      <c r="AA27" s="1811"/>
      <c r="AB27" s="1733"/>
      <c r="AC27" s="1647">
        <f>SUM(AC24:AC26)</f>
        <v>9552118</v>
      </c>
      <c r="AD27" s="1647">
        <f>SUM(AD24:AD26)</f>
        <v>16655888</v>
      </c>
      <c r="AH27" s="2872"/>
      <c r="AI27" s="2872"/>
    </row>
    <row r="28" spans="1:35" s="1976" customFormat="1">
      <c r="A28" s="2606">
        <v>7</v>
      </c>
      <c r="B28" s="1810" t="s">
        <v>4588</v>
      </c>
      <c r="C28" s="1811"/>
      <c r="D28" s="1811"/>
      <c r="E28" s="1811"/>
      <c r="F28" s="2607" t="s">
        <v>2126</v>
      </c>
      <c r="G28" s="1681">
        <f t="shared" si="0"/>
        <v>145872</v>
      </c>
      <c r="H28" s="1682">
        <f t="shared" si="0"/>
        <v>92646</v>
      </c>
      <c r="I28" s="2608"/>
      <c r="J28" s="2609"/>
      <c r="K28" s="1787">
        <v>145872</v>
      </c>
      <c r="L28" s="1649">
        <v>92646</v>
      </c>
      <c r="M28" s="1681"/>
      <c r="N28" s="2611"/>
      <c r="O28" s="2612">
        <v>7</v>
      </c>
      <c r="P28" s="2606">
        <v>7</v>
      </c>
      <c r="Q28" s="1681"/>
      <c r="R28" s="2611"/>
      <c r="S28" s="1681"/>
      <c r="T28" s="2611"/>
      <c r="U28" s="1681"/>
      <c r="V28" s="1682"/>
      <c r="W28" s="2613" t="s">
        <v>2391</v>
      </c>
      <c r="X28" s="1810" t="s">
        <v>2249</v>
      </c>
      <c r="Y28" s="1811"/>
      <c r="Z28" s="1811"/>
      <c r="AA28" s="1811"/>
      <c r="AB28" s="2614"/>
      <c r="AC28" s="2614"/>
      <c r="AD28" s="2612"/>
      <c r="AF28" s="2871"/>
      <c r="AG28" s="2871"/>
      <c r="AH28" s="2872"/>
      <c r="AI28" s="2872"/>
    </row>
    <row r="29" spans="1:35">
      <c r="A29" s="1744">
        <v>8</v>
      </c>
      <c r="B29" s="1749" t="s">
        <v>137</v>
      </c>
      <c r="C29" s="1737"/>
      <c r="D29" s="1737"/>
      <c r="E29" s="1737"/>
      <c r="F29" s="1730" t="s">
        <v>2126</v>
      </c>
      <c r="G29" s="1649">
        <f t="shared" si="0"/>
        <v>258811</v>
      </c>
      <c r="H29" s="1648">
        <f t="shared" si="0"/>
        <v>504167</v>
      </c>
      <c r="I29" s="1785"/>
      <c r="J29" s="1786"/>
      <c r="K29" s="1787">
        <v>258811</v>
      </c>
      <c r="L29" s="1649">
        <v>504167</v>
      </c>
      <c r="M29" s="1649"/>
      <c r="N29" s="1647"/>
      <c r="O29" s="1781">
        <v>8</v>
      </c>
      <c r="P29" s="1744">
        <v>8</v>
      </c>
      <c r="Q29" s="1649"/>
      <c r="R29" s="1647"/>
      <c r="S29" s="1649"/>
      <c r="T29" s="1647"/>
      <c r="U29" s="1649"/>
      <c r="V29" s="1648"/>
      <c r="W29" s="1748" t="s">
        <v>2392</v>
      </c>
      <c r="X29" s="1749" t="s">
        <v>2250</v>
      </c>
      <c r="Y29" s="1737"/>
      <c r="Z29" s="1737"/>
      <c r="AA29" s="1737"/>
      <c r="AB29" s="1730" t="s">
        <v>1672</v>
      </c>
      <c r="AC29" s="1649"/>
      <c r="AD29" s="1648"/>
      <c r="AH29" s="2872"/>
      <c r="AI29" s="2872"/>
    </row>
    <row r="30" spans="1:35">
      <c r="A30" s="1744">
        <v>9</v>
      </c>
      <c r="B30" s="1749" t="s">
        <v>138</v>
      </c>
      <c r="C30" s="1737"/>
      <c r="D30" s="1737"/>
      <c r="E30" s="1737"/>
      <c r="F30" s="1730" t="s">
        <v>2126</v>
      </c>
      <c r="G30" s="1649"/>
      <c r="H30" s="1648"/>
      <c r="I30" s="1785"/>
      <c r="J30" s="1786"/>
      <c r="K30" s="1787"/>
      <c r="L30" s="1649"/>
      <c r="M30" s="1649"/>
      <c r="N30" s="1647"/>
      <c r="O30" s="1781">
        <v>9</v>
      </c>
      <c r="P30" s="1744">
        <v>9</v>
      </c>
      <c r="Q30" s="1649"/>
      <c r="R30" s="1647"/>
      <c r="S30" s="1649"/>
      <c r="T30" s="1647"/>
      <c r="U30" s="1649"/>
      <c r="V30" s="1648"/>
      <c r="W30" s="1748" t="s">
        <v>2393</v>
      </c>
      <c r="X30" s="1749" t="s">
        <v>2251</v>
      </c>
      <c r="Y30" s="1737"/>
      <c r="Z30" s="1737"/>
      <c r="AA30" s="1737"/>
      <c r="AB30" s="1730" t="s">
        <v>1672</v>
      </c>
      <c r="AC30" s="1649"/>
      <c r="AD30" s="1648"/>
      <c r="AH30" s="2872"/>
      <c r="AI30" s="2872"/>
    </row>
    <row r="31" spans="1:35">
      <c r="A31" s="1741">
        <v>10</v>
      </c>
      <c r="B31" s="1788" t="s">
        <v>139</v>
      </c>
      <c r="C31" s="1739"/>
      <c r="D31" s="1739"/>
      <c r="E31" s="1739"/>
      <c r="F31" s="1726"/>
      <c r="G31" s="1768"/>
      <c r="H31" s="1769"/>
      <c r="I31" s="1789"/>
      <c r="J31" s="1790"/>
      <c r="K31" s="1791"/>
      <c r="L31" s="1768"/>
      <c r="M31" s="1768"/>
      <c r="N31" s="1770"/>
      <c r="O31" s="1727">
        <v>10</v>
      </c>
      <c r="P31" s="1741">
        <v>10</v>
      </c>
      <c r="Q31" s="1768"/>
      <c r="R31" s="1770"/>
      <c r="S31" s="1768"/>
      <c r="T31" s="1770"/>
      <c r="U31" s="1768"/>
      <c r="V31" s="1769"/>
      <c r="W31" s="1748" t="s">
        <v>2394</v>
      </c>
      <c r="X31" s="1749" t="s">
        <v>2252</v>
      </c>
      <c r="Y31" s="1737"/>
      <c r="Z31" s="1737"/>
      <c r="AA31" s="1737"/>
      <c r="AB31" s="1730" t="s">
        <v>1672</v>
      </c>
      <c r="AC31" s="1649"/>
      <c r="AD31" s="1648"/>
      <c r="AH31" s="2872"/>
      <c r="AI31" s="2872"/>
    </row>
    <row r="32" spans="1:35">
      <c r="A32" s="1744"/>
      <c r="B32" s="1749" t="s">
        <v>140</v>
      </c>
      <c r="C32" s="1737"/>
      <c r="D32" s="1737"/>
      <c r="E32" s="1737"/>
      <c r="F32" s="1733"/>
      <c r="G32" s="1649"/>
      <c r="H32" s="1648"/>
      <c r="I32" s="1785"/>
      <c r="J32" s="1786"/>
      <c r="K32" s="1787"/>
      <c r="L32" s="1649"/>
      <c r="M32" s="1649"/>
      <c r="N32" s="1647"/>
      <c r="O32" s="1781"/>
      <c r="P32" s="1744"/>
      <c r="Q32" s="1649"/>
      <c r="R32" s="1647"/>
      <c r="S32" s="1649"/>
      <c r="T32" s="1647"/>
      <c r="U32" s="1649"/>
      <c r="V32" s="1648"/>
      <c r="W32" s="1748" t="s">
        <v>3564</v>
      </c>
      <c r="X32" s="1749" t="s">
        <v>2253</v>
      </c>
      <c r="Y32" s="1737"/>
      <c r="Z32" s="1737"/>
      <c r="AA32" s="1737"/>
      <c r="AB32" s="1730" t="s">
        <v>1425</v>
      </c>
      <c r="AC32" s="1649">
        <v>-1186666</v>
      </c>
      <c r="AD32" s="1648">
        <v>-3007279</v>
      </c>
      <c r="AH32" s="2872"/>
      <c r="AI32" s="2872"/>
    </row>
    <row r="33" spans="1:35">
      <c r="A33" s="1744">
        <v>11</v>
      </c>
      <c r="B33" s="1749" t="s">
        <v>257</v>
      </c>
      <c r="C33" s="1737"/>
      <c r="D33" s="1737"/>
      <c r="E33" s="1737"/>
      <c r="F33" s="1733"/>
      <c r="G33" s="1649"/>
      <c r="H33" s="1648"/>
      <c r="I33" s="1785"/>
      <c r="J33" s="1786"/>
      <c r="K33" s="1787"/>
      <c r="L33" s="1649"/>
      <c r="M33" s="1649"/>
      <c r="N33" s="1647"/>
      <c r="O33" s="1781">
        <v>11</v>
      </c>
      <c r="P33" s="1744">
        <v>11</v>
      </c>
      <c r="Q33" s="1649"/>
      <c r="R33" s="1647"/>
      <c r="S33" s="1649"/>
      <c r="T33" s="1647"/>
      <c r="U33" s="1649"/>
      <c r="V33" s="1648"/>
      <c r="W33" s="1748" t="s">
        <v>3565</v>
      </c>
      <c r="X33" s="1749" t="s">
        <v>2254</v>
      </c>
      <c r="Y33" s="1737"/>
      <c r="Z33" s="1737"/>
      <c r="AA33" s="1737"/>
      <c r="AB33" s="1730" t="s">
        <v>1425</v>
      </c>
      <c r="AC33" s="1649"/>
      <c r="AD33" s="1648"/>
      <c r="AH33" s="2872"/>
      <c r="AI33" s="2872"/>
    </row>
    <row r="34" spans="1:35">
      <c r="A34" s="1744">
        <v>12</v>
      </c>
      <c r="B34" s="1749" t="s">
        <v>258</v>
      </c>
      <c r="C34" s="1737"/>
      <c r="D34" s="1737"/>
      <c r="E34" s="1737"/>
      <c r="F34" s="1733"/>
      <c r="G34" s="1649">
        <f>I34+K34+M34+Q34+S34+U34</f>
        <v>79952577</v>
      </c>
      <c r="H34" s="1648">
        <f>J34+L34+N34+R34+T34+V34</f>
        <v>37242414</v>
      </c>
      <c r="I34" s="1785"/>
      <c r="J34" s="1786"/>
      <c r="K34" s="1787">
        <v>79952577</v>
      </c>
      <c r="L34" s="1649">
        <v>37242414</v>
      </c>
      <c r="M34" s="1649"/>
      <c r="N34" s="1647"/>
      <c r="O34" s="1781">
        <v>12</v>
      </c>
      <c r="P34" s="1744">
        <v>12</v>
      </c>
      <c r="Q34" s="1649"/>
      <c r="R34" s="1647"/>
      <c r="S34" s="1649"/>
      <c r="T34" s="1647"/>
      <c r="U34" s="1649"/>
      <c r="V34" s="1648"/>
      <c r="W34" s="1748" t="s">
        <v>3566</v>
      </c>
      <c r="X34" s="1749" t="s">
        <v>2255</v>
      </c>
      <c r="Y34" s="1737"/>
      <c r="Z34" s="1737"/>
      <c r="AA34" s="1737"/>
      <c r="AB34" s="1733"/>
      <c r="AC34" s="1649"/>
      <c r="AD34" s="1648"/>
      <c r="AH34" s="2872"/>
      <c r="AI34" s="2872"/>
    </row>
    <row r="35" spans="1:35">
      <c r="A35" s="1744">
        <v>13</v>
      </c>
      <c r="B35" s="1749" t="s">
        <v>259</v>
      </c>
      <c r="C35" s="1737"/>
      <c r="D35" s="1737"/>
      <c r="E35" s="1737"/>
      <c r="F35" s="1733"/>
      <c r="G35" s="1649"/>
      <c r="H35" s="1648"/>
      <c r="I35" s="1785"/>
      <c r="J35" s="1786"/>
      <c r="K35" s="1787"/>
      <c r="L35" s="1649"/>
      <c r="M35" s="1649"/>
      <c r="N35" s="1647"/>
      <c r="O35" s="1781">
        <v>13</v>
      </c>
      <c r="P35" s="1744">
        <v>13</v>
      </c>
      <c r="Q35" s="1649"/>
      <c r="R35" s="1647"/>
      <c r="S35" s="1649"/>
      <c r="T35" s="1647"/>
      <c r="U35" s="1649"/>
      <c r="V35" s="1648"/>
      <c r="W35" s="1748" t="s">
        <v>4320</v>
      </c>
      <c r="X35" s="1749" t="s">
        <v>2256</v>
      </c>
      <c r="Y35" s="1737"/>
      <c r="Z35" s="1737"/>
      <c r="AA35" s="1737"/>
      <c r="AB35" s="1733"/>
      <c r="AC35" s="1649">
        <v>910740</v>
      </c>
      <c r="AD35" s="1648">
        <v>910740</v>
      </c>
      <c r="AH35" s="2872"/>
      <c r="AI35" s="2872"/>
    </row>
    <row r="36" spans="1:35">
      <c r="A36" s="1744">
        <v>14</v>
      </c>
      <c r="B36" s="1749" t="s">
        <v>260</v>
      </c>
      <c r="C36" s="1737"/>
      <c r="D36" s="1737"/>
      <c r="E36" s="1737"/>
      <c r="F36" s="1730" t="s">
        <v>1672</v>
      </c>
      <c r="G36" s="1649">
        <f t="shared" ref="G36:H39" si="1">I36+K36+M36+Q36+S36+U36</f>
        <v>200888351</v>
      </c>
      <c r="H36" s="1648">
        <f t="shared" si="1"/>
        <v>188772286</v>
      </c>
      <c r="I36" s="1785"/>
      <c r="J36" s="1786"/>
      <c r="K36" s="1787">
        <v>200888351</v>
      </c>
      <c r="L36" s="1649">
        <v>188772286</v>
      </c>
      <c r="M36" s="1649"/>
      <c r="N36" s="1647"/>
      <c r="O36" s="1781">
        <v>14</v>
      </c>
      <c r="P36" s="1744">
        <v>14</v>
      </c>
      <c r="Q36" s="1649"/>
      <c r="R36" s="1647"/>
      <c r="S36" s="1649"/>
      <c r="T36" s="1647"/>
      <c r="U36" s="1649"/>
      <c r="V36" s="1648"/>
      <c r="W36" s="1748" t="s">
        <v>4321</v>
      </c>
      <c r="X36" s="1810" t="s">
        <v>4592</v>
      </c>
      <c r="Y36" s="1811"/>
      <c r="Z36" s="1811"/>
      <c r="AA36" s="1811"/>
      <c r="AB36" s="1733"/>
      <c r="AC36" s="1649">
        <f>SUM(AC29:AC32)-AC33+AC34-AC35</f>
        <v>-2097406</v>
      </c>
      <c r="AD36" s="1648">
        <f>SUM(AD29:AD32)-AD33+AD34-AD35</f>
        <v>-3918019</v>
      </c>
      <c r="AH36" s="2872"/>
      <c r="AI36" s="2872"/>
    </row>
    <row r="37" spans="1:35">
      <c r="A37" s="1744">
        <v>15</v>
      </c>
      <c r="B37" s="1749" t="s">
        <v>261</v>
      </c>
      <c r="C37" s="1737"/>
      <c r="D37" s="1737"/>
      <c r="E37" s="1737"/>
      <c r="F37" s="1730" t="s">
        <v>1672</v>
      </c>
      <c r="G37" s="1649">
        <f t="shared" si="1"/>
        <v>11644130</v>
      </c>
      <c r="H37" s="1648">
        <f t="shared" si="1"/>
        <v>709763</v>
      </c>
      <c r="I37" s="1785"/>
      <c r="J37" s="1786"/>
      <c r="K37" s="1787">
        <v>11644130</v>
      </c>
      <c r="L37" s="1649">
        <v>709763</v>
      </c>
      <c r="M37" s="1649"/>
      <c r="N37" s="1647"/>
      <c r="O37" s="1781">
        <v>15</v>
      </c>
      <c r="P37" s="1744">
        <v>15</v>
      </c>
      <c r="Q37" s="1649"/>
      <c r="R37" s="1647"/>
      <c r="S37" s="1649"/>
      <c r="T37" s="1647"/>
      <c r="U37" s="1649"/>
      <c r="V37" s="1648"/>
      <c r="W37" s="1748" t="s">
        <v>4322</v>
      </c>
      <c r="X37" s="1810" t="s">
        <v>4593</v>
      </c>
      <c r="Y37" s="1811"/>
      <c r="Z37" s="1811"/>
      <c r="AA37" s="1811"/>
      <c r="AB37" s="1733"/>
      <c r="AC37" s="1649">
        <f>AC22-AC27-AC36</f>
        <v>24557328</v>
      </c>
      <c r="AD37" s="1648">
        <f>AD22-AD27-AD36</f>
        <v>60701582</v>
      </c>
      <c r="AH37" s="2872"/>
      <c r="AI37" s="2872"/>
    </row>
    <row r="38" spans="1:35" ht="15.75">
      <c r="A38" s="1744">
        <v>16</v>
      </c>
      <c r="B38" s="1749" t="s">
        <v>262</v>
      </c>
      <c r="C38" s="1737"/>
      <c r="D38" s="1737"/>
      <c r="E38" s="1737"/>
      <c r="F38" s="1730" t="s">
        <v>1672</v>
      </c>
      <c r="G38" s="1649">
        <f t="shared" si="1"/>
        <v>3506509</v>
      </c>
      <c r="H38" s="1648">
        <f t="shared" si="1"/>
        <v>2838050</v>
      </c>
      <c r="I38" s="1785"/>
      <c r="J38" s="1786"/>
      <c r="K38" s="1787">
        <v>3506509</v>
      </c>
      <c r="L38" s="1649">
        <v>2838050</v>
      </c>
      <c r="M38" s="1649"/>
      <c r="N38" s="1647"/>
      <c r="O38" s="1781">
        <v>16</v>
      </c>
      <c r="P38" s="1744">
        <v>16</v>
      </c>
      <c r="Q38" s="1649"/>
      <c r="R38" s="1647"/>
      <c r="S38" s="1649"/>
      <c r="T38" s="1647"/>
      <c r="U38" s="1649"/>
      <c r="V38" s="1648"/>
      <c r="W38" s="1748" t="s">
        <v>4323</v>
      </c>
      <c r="X38" s="1752" t="s">
        <v>735</v>
      </c>
      <c r="Y38" s="1729"/>
      <c r="Z38" s="1729"/>
      <c r="AA38" s="1729"/>
      <c r="AB38" s="1733"/>
      <c r="AC38" s="1753"/>
      <c r="AD38" s="1754"/>
      <c r="AH38" s="2872"/>
      <c r="AI38" s="2872"/>
    </row>
    <row r="39" spans="1:35">
      <c r="A39" s="1744">
        <v>17</v>
      </c>
      <c r="B39" s="1749" t="s">
        <v>1424</v>
      </c>
      <c r="C39" s="1737"/>
      <c r="D39" s="1737"/>
      <c r="E39" s="1737"/>
      <c r="F39" s="1730" t="s">
        <v>1425</v>
      </c>
      <c r="G39" s="1649">
        <f t="shared" si="1"/>
        <v>23826410</v>
      </c>
      <c r="H39" s="1648">
        <f t="shared" si="1"/>
        <v>53802957</v>
      </c>
      <c r="I39" s="1785"/>
      <c r="J39" s="1786"/>
      <c r="K39" s="1787">
        <v>23826410</v>
      </c>
      <c r="L39" s="1649">
        <v>53802957</v>
      </c>
      <c r="M39" s="1649"/>
      <c r="N39" s="1647"/>
      <c r="O39" s="1781">
        <v>17</v>
      </c>
      <c r="P39" s="1744">
        <v>17</v>
      </c>
      <c r="Q39" s="1649"/>
      <c r="R39" s="1647"/>
      <c r="S39" s="1649"/>
      <c r="T39" s="1647"/>
      <c r="U39" s="1649"/>
      <c r="V39" s="1648"/>
      <c r="W39" s="1748" t="s">
        <v>4324</v>
      </c>
      <c r="X39" s="1749" t="s">
        <v>2257</v>
      </c>
      <c r="Y39" s="1737"/>
      <c r="Z39" s="1737"/>
      <c r="AA39" s="1737"/>
      <c r="AB39" s="1733"/>
      <c r="AC39" s="1649">
        <v>61824433</v>
      </c>
      <c r="AD39" s="1648">
        <v>46783858</v>
      </c>
      <c r="AH39" s="2872"/>
      <c r="AI39" s="2872"/>
    </row>
    <row r="40" spans="1:35">
      <c r="A40" s="1744">
        <v>18</v>
      </c>
      <c r="B40" s="1749" t="s">
        <v>1426</v>
      </c>
      <c r="C40" s="1737"/>
      <c r="D40" s="1737"/>
      <c r="E40" s="1737"/>
      <c r="F40" s="1730" t="s">
        <v>1425</v>
      </c>
      <c r="G40" s="1649"/>
      <c r="H40" s="1648"/>
      <c r="I40" s="1785"/>
      <c r="J40" s="1786"/>
      <c r="K40" s="1787"/>
      <c r="L40" s="1649"/>
      <c r="M40" s="1649"/>
      <c r="N40" s="1647"/>
      <c r="O40" s="1781">
        <v>18</v>
      </c>
      <c r="P40" s="1744">
        <v>18</v>
      </c>
      <c r="Q40" s="1649"/>
      <c r="R40" s="1647"/>
      <c r="S40" s="1649"/>
      <c r="T40" s="1647"/>
      <c r="U40" s="1649"/>
      <c r="V40" s="1648"/>
      <c r="W40" s="1748" t="s">
        <v>4325</v>
      </c>
      <c r="X40" s="1749" t="s">
        <v>2258</v>
      </c>
      <c r="Y40" s="1737"/>
      <c r="Z40" s="1737"/>
      <c r="AA40" s="1737"/>
      <c r="AB40" s="1733"/>
      <c r="AC40" s="1649">
        <v>1877762</v>
      </c>
      <c r="AD40" s="1648">
        <v>1972755</v>
      </c>
      <c r="AH40" s="2872"/>
      <c r="AI40" s="2872"/>
    </row>
    <row r="41" spans="1:35">
      <c r="A41" s="1744">
        <v>19</v>
      </c>
      <c r="B41" s="1749" t="s">
        <v>1427</v>
      </c>
      <c r="C41" s="1737"/>
      <c r="D41" s="1737"/>
      <c r="E41" s="1737"/>
      <c r="F41" s="1730">
        <v>266</v>
      </c>
      <c r="G41" s="1649"/>
      <c r="H41" s="1648"/>
      <c r="I41" s="1785"/>
      <c r="J41" s="1786"/>
      <c r="K41" s="1787"/>
      <c r="L41" s="1649"/>
      <c r="M41" s="1649"/>
      <c r="N41" s="1647"/>
      <c r="O41" s="1781">
        <v>19</v>
      </c>
      <c r="P41" s="1744">
        <v>19</v>
      </c>
      <c r="Q41" s="1649"/>
      <c r="R41" s="1647"/>
      <c r="S41" s="1649"/>
      <c r="T41" s="1647"/>
      <c r="U41" s="1649"/>
      <c r="V41" s="1648"/>
      <c r="W41" s="1748" t="s">
        <v>4326</v>
      </c>
      <c r="X41" s="1749" t="s">
        <v>2259</v>
      </c>
      <c r="Y41" s="1737"/>
      <c r="Z41" s="1737"/>
      <c r="AA41" s="1737"/>
      <c r="AB41" s="1733"/>
      <c r="AC41" s="1649"/>
      <c r="AD41" s="1648"/>
      <c r="AH41" s="2872"/>
      <c r="AI41" s="2872"/>
    </row>
    <row r="42" spans="1:35">
      <c r="A42" s="1744">
        <v>20</v>
      </c>
      <c r="B42" s="1749" t="s">
        <v>1428</v>
      </c>
      <c r="C42" s="1737"/>
      <c r="D42" s="1737"/>
      <c r="E42" s="1737"/>
      <c r="F42" s="1733"/>
      <c r="G42" s="1649"/>
      <c r="H42" s="1648"/>
      <c r="I42" s="1785"/>
      <c r="J42" s="1786"/>
      <c r="K42" s="1787"/>
      <c r="L42" s="1649"/>
      <c r="M42" s="1649"/>
      <c r="N42" s="1647"/>
      <c r="O42" s="1781">
        <v>20</v>
      </c>
      <c r="P42" s="1744">
        <v>20</v>
      </c>
      <c r="Q42" s="1649"/>
      <c r="R42" s="1647"/>
      <c r="S42" s="1649"/>
      <c r="T42" s="1647"/>
      <c r="U42" s="1649"/>
      <c r="V42" s="1648"/>
      <c r="W42" s="1748" t="s">
        <v>4327</v>
      </c>
      <c r="X42" s="1749" t="s">
        <v>2260</v>
      </c>
      <c r="Y42" s="1737"/>
      <c r="Z42" s="1737"/>
      <c r="AA42" s="1737"/>
      <c r="AB42" s="1733"/>
      <c r="AC42" s="1649"/>
      <c r="AD42" s="1648"/>
      <c r="AH42" s="2872"/>
      <c r="AI42" s="2872"/>
    </row>
    <row r="43" spans="1:35">
      <c r="A43" s="1744">
        <v>21</v>
      </c>
      <c r="B43" s="1749" t="s">
        <v>1429</v>
      </c>
      <c r="C43" s="1737"/>
      <c r="D43" s="1737"/>
      <c r="E43" s="1737"/>
      <c r="F43" s="1733"/>
      <c r="G43" s="1649"/>
      <c r="H43" s="1648"/>
      <c r="I43" s="1785"/>
      <c r="J43" s="1786"/>
      <c r="K43" s="1787"/>
      <c r="L43" s="1649"/>
      <c r="M43" s="1649"/>
      <c r="N43" s="1647"/>
      <c r="O43" s="1781">
        <v>21</v>
      </c>
      <c r="P43" s="1744">
        <v>21</v>
      </c>
      <c r="Q43" s="1649"/>
      <c r="R43" s="1647"/>
      <c r="S43" s="1649"/>
      <c r="T43" s="1647"/>
      <c r="U43" s="1649"/>
      <c r="V43" s="1648"/>
      <c r="W43" s="1748" t="s">
        <v>4328</v>
      </c>
      <c r="X43" s="1749" t="s">
        <v>2261</v>
      </c>
      <c r="Y43" s="1737"/>
      <c r="Z43" s="1737"/>
      <c r="AA43" s="1737"/>
      <c r="AB43" s="1733"/>
      <c r="AC43" s="1649"/>
      <c r="AD43" s="1648"/>
      <c r="AH43" s="2872"/>
      <c r="AI43" s="2872"/>
    </row>
    <row r="44" spans="1:35">
      <c r="A44" s="1744">
        <v>22</v>
      </c>
      <c r="B44" s="1749" t="s">
        <v>1430</v>
      </c>
      <c r="C44" s="1737"/>
      <c r="D44" s="1737"/>
      <c r="E44" s="1737"/>
      <c r="F44" s="1733"/>
      <c r="G44" s="1649"/>
      <c r="H44" s="1648"/>
      <c r="I44" s="1785"/>
      <c r="J44" s="1786"/>
      <c r="K44" s="1787"/>
      <c r="L44" s="1649"/>
      <c r="M44" s="1649"/>
      <c r="N44" s="1647"/>
      <c r="O44" s="1781">
        <v>22</v>
      </c>
      <c r="P44" s="1744">
        <v>22</v>
      </c>
      <c r="Q44" s="1649"/>
      <c r="R44" s="1647"/>
      <c r="S44" s="1649"/>
      <c r="T44" s="1647"/>
      <c r="U44" s="1649"/>
      <c r="V44" s="1648"/>
      <c r="W44" s="1748" t="s">
        <v>4329</v>
      </c>
      <c r="X44" s="1749" t="s">
        <v>2262</v>
      </c>
      <c r="Y44" s="1737"/>
      <c r="Z44" s="1737"/>
      <c r="AA44" s="1737"/>
      <c r="AB44" s="1730" t="s">
        <v>5240</v>
      </c>
      <c r="AC44" s="1649">
        <v>1837884</v>
      </c>
      <c r="AD44" s="1648">
        <v>2116773</v>
      </c>
      <c r="AH44" s="2872"/>
      <c r="AI44" s="2872"/>
    </row>
    <row r="45" spans="1:35">
      <c r="A45" s="1744">
        <v>23</v>
      </c>
      <c r="B45" s="1749" t="s">
        <v>1431</v>
      </c>
      <c r="C45" s="1737"/>
      <c r="D45" s="1737"/>
      <c r="E45" s="1737"/>
      <c r="F45" s="1733"/>
      <c r="G45" s="1649"/>
      <c r="H45" s="1648"/>
      <c r="I45" s="1785"/>
      <c r="J45" s="1786"/>
      <c r="K45" s="1787"/>
      <c r="L45" s="1649"/>
      <c r="M45" s="1649"/>
      <c r="N45" s="1647"/>
      <c r="O45" s="1781">
        <v>23</v>
      </c>
      <c r="P45" s="1744">
        <v>23</v>
      </c>
      <c r="Q45" s="1649"/>
      <c r="R45" s="1647"/>
      <c r="S45" s="1649"/>
      <c r="T45" s="1647"/>
      <c r="U45" s="1649"/>
      <c r="V45" s="1648"/>
      <c r="W45" s="1748" t="s">
        <v>4330</v>
      </c>
      <c r="X45" s="1749" t="s">
        <v>2263</v>
      </c>
      <c r="Y45" s="1737"/>
      <c r="Z45" s="1737"/>
      <c r="AA45" s="1737"/>
      <c r="AB45" s="1730" t="s">
        <v>5240</v>
      </c>
      <c r="AC45" s="1649">
        <v>17639734</v>
      </c>
      <c r="AD45" s="1648">
        <v>-2384005</v>
      </c>
      <c r="AH45" s="2872"/>
      <c r="AI45" s="2872"/>
    </row>
    <row r="46" spans="1:35" s="1976" customFormat="1">
      <c r="A46" s="2606">
        <v>24</v>
      </c>
      <c r="B46" s="1810" t="s">
        <v>3901</v>
      </c>
      <c r="C46" s="1811"/>
      <c r="D46" s="1811"/>
      <c r="E46" s="1811"/>
      <c r="F46" s="2614"/>
      <c r="G46" s="1649"/>
      <c r="H46" s="1648"/>
      <c r="I46" s="1785"/>
      <c r="J46" s="1786"/>
      <c r="K46" s="2610"/>
      <c r="L46" s="1681"/>
      <c r="M46" s="1681"/>
      <c r="N46" s="1681"/>
      <c r="O46" s="2612">
        <v>24</v>
      </c>
      <c r="P46" s="2606">
        <v>24</v>
      </c>
      <c r="Q46" s="1681"/>
      <c r="R46" s="1681"/>
      <c r="S46" s="1681"/>
      <c r="T46" s="1681"/>
      <c r="U46" s="1681"/>
      <c r="V46" s="1682"/>
      <c r="W46" s="2613" t="s">
        <v>4331</v>
      </c>
      <c r="X46" s="2615" t="s">
        <v>2264</v>
      </c>
      <c r="Y46" s="1811"/>
      <c r="Z46" s="1811"/>
      <c r="AA46" s="1811"/>
      <c r="AB46" s="2614"/>
      <c r="AC46" s="1649">
        <v>4970620</v>
      </c>
      <c r="AD46" s="1682">
        <v>1460633</v>
      </c>
      <c r="AF46" s="2871"/>
      <c r="AG46" s="2871"/>
      <c r="AH46" s="2872"/>
      <c r="AI46" s="2872"/>
    </row>
    <row r="47" spans="1:35">
      <c r="A47" s="1744">
        <v>25</v>
      </c>
      <c r="B47" s="1749" t="s">
        <v>1432</v>
      </c>
      <c r="C47" s="1737"/>
      <c r="D47" s="1737"/>
      <c r="E47" s="1737"/>
      <c r="F47" s="1733"/>
      <c r="G47" s="1649">
        <f t="shared" ref="G47:N47" si="2">SUM(G25:G34)-G35+SUM(G36:G39)-G40+G41-G42+G43-G44+G45+G46</f>
        <v>1280913344</v>
      </c>
      <c r="H47" s="1648">
        <f t="shared" si="2"/>
        <v>1281641659</v>
      </c>
      <c r="I47" s="1792">
        <f t="shared" si="2"/>
        <v>0</v>
      </c>
      <c r="J47" s="1649">
        <f t="shared" si="2"/>
        <v>0</v>
      </c>
      <c r="K47" s="1649">
        <f t="shared" si="2"/>
        <v>1280913344</v>
      </c>
      <c r="L47" s="1649">
        <f t="shared" si="2"/>
        <v>1281641659</v>
      </c>
      <c r="M47" s="1649">
        <f t="shared" si="2"/>
        <v>0</v>
      </c>
      <c r="N47" s="1649">
        <f t="shared" si="2"/>
        <v>0</v>
      </c>
      <c r="O47" s="1781">
        <v>25</v>
      </c>
      <c r="P47" s="1744">
        <v>25</v>
      </c>
      <c r="Q47" s="1649">
        <f t="shared" ref="Q47:V47" si="3">SUM(Q25:Q34)-Q35+SUM(Q36:Q39)-Q40+Q41-Q42+Q43-Q44+Q45+Q46</f>
        <v>0</v>
      </c>
      <c r="R47" s="1649">
        <f t="shared" si="3"/>
        <v>0</v>
      </c>
      <c r="S47" s="1649">
        <f t="shared" si="3"/>
        <v>0</v>
      </c>
      <c r="T47" s="1649">
        <f t="shared" si="3"/>
        <v>0</v>
      </c>
      <c r="U47" s="1649">
        <f t="shared" si="3"/>
        <v>0</v>
      </c>
      <c r="V47" s="1648">
        <f t="shared" si="3"/>
        <v>0</v>
      </c>
      <c r="W47" s="1748" t="s">
        <v>4332</v>
      </c>
      <c r="X47" s="1810" t="s">
        <v>4594</v>
      </c>
      <c r="Y47" s="1811"/>
      <c r="Z47" s="1811"/>
      <c r="AA47" s="1811"/>
      <c r="AB47" s="1733"/>
      <c r="AC47" s="1649">
        <f>SUM(AC39:AC41)-AC42-AC43+AC44+AC45-AC46</f>
        <v>78209193</v>
      </c>
      <c r="AD47" s="1648">
        <f>SUM(AD39:AD41)-AD42-AD43+AD44+AD45-AD46</f>
        <v>47028748</v>
      </c>
      <c r="AH47" s="2872"/>
      <c r="AI47" s="2872"/>
    </row>
    <row r="48" spans="1:35">
      <c r="A48" s="1741">
        <v>26</v>
      </c>
      <c r="B48" s="2616" t="s">
        <v>1433</v>
      </c>
      <c r="C48" s="2617"/>
      <c r="D48" s="2617"/>
      <c r="E48" s="1739"/>
      <c r="F48" s="1726"/>
      <c r="G48" s="1768"/>
      <c r="H48" s="1769"/>
      <c r="I48" s="1793"/>
      <c r="J48" s="1794"/>
      <c r="K48" s="1739"/>
      <c r="L48" s="1726"/>
      <c r="M48" s="1768"/>
      <c r="N48" s="1770"/>
      <c r="O48" s="1727">
        <v>26</v>
      </c>
      <c r="P48" s="1741">
        <v>26</v>
      </c>
      <c r="Q48" s="1768"/>
      <c r="R48" s="1770"/>
      <c r="S48" s="1768"/>
      <c r="T48" s="1770"/>
      <c r="U48" s="1768"/>
      <c r="V48" s="1769"/>
      <c r="W48" s="1748" t="s">
        <v>4333</v>
      </c>
      <c r="X48" s="1810" t="s">
        <v>4595</v>
      </c>
      <c r="Y48" s="1811"/>
      <c r="Z48" s="1811"/>
      <c r="AA48" s="1811"/>
      <c r="AB48" s="1733"/>
      <c r="AC48" s="1649">
        <f>AC8+AC37-AC47</f>
        <v>76534992</v>
      </c>
      <c r="AD48" s="1648">
        <f>AD8+AD37-AD47</f>
        <v>147090333</v>
      </c>
      <c r="AH48" s="2872"/>
      <c r="AI48" s="2872"/>
    </row>
    <row r="49" spans="1:35" ht="15.75">
      <c r="A49" s="1744"/>
      <c r="B49" s="2618" t="s">
        <v>4589</v>
      </c>
      <c r="C49" s="2619"/>
      <c r="D49" s="2619"/>
      <c r="E49" s="1737"/>
      <c r="F49" s="1733"/>
      <c r="G49" s="1695">
        <f t="shared" ref="G49:N49" si="4">G23-G47</f>
        <v>130186857</v>
      </c>
      <c r="H49" s="1646">
        <f t="shared" si="4"/>
        <v>133417499</v>
      </c>
      <c r="I49" s="1795">
        <f t="shared" si="4"/>
        <v>0</v>
      </c>
      <c r="J49" s="1695">
        <f t="shared" si="4"/>
        <v>0</v>
      </c>
      <c r="K49" s="1695">
        <f t="shared" si="4"/>
        <v>130186857</v>
      </c>
      <c r="L49" s="1695">
        <f t="shared" si="4"/>
        <v>133417499</v>
      </c>
      <c r="M49" s="1695">
        <f t="shared" si="4"/>
        <v>0</v>
      </c>
      <c r="N49" s="1695">
        <f t="shared" si="4"/>
        <v>0</v>
      </c>
      <c r="O49" s="1646"/>
      <c r="P49" s="1796"/>
      <c r="Q49" s="1695">
        <f t="shared" ref="Q49:V49" si="5">Q23-Q47</f>
        <v>0</v>
      </c>
      <c r="R49" s="1695">
        <f>R23-R47</f>
        <v>0</v>
      </c>
      <c r="S49" s="1695">
        <f t="shared" si="5"/>
        <v>0</v>
      </c>
      <c r="T49" s="1695">
        <f t="shared" si="5"/>
        <v>0</v>
      </c>
      <c r="U49" s="1695">
        <f t="shared" si="5"/>
        <v>0</v>
      </c>
      <c r="V49" s="1646">
        <f t="shared" si="5"/>
        <v>0</v>
      </c>
      <c r="W49" s="1748" t="s">
        <v>4334</v>
      </c>
      <c r="X49" s="1752" t="s">
        <v>743</v>
      </c>
      <c r="Y49" s="1729"/>
      <c r="Z49" s="1729"/>
      <c r="AA49" s="1729"/>
      <c r="AB49" s="1733"/>
      <c r="AC49" s="1753"/>
      <c r="AD49" s="1754"/>
      <c r="AH49" s="2872"/>
      <c r="AI49" s="2872"/>
    </row>
    <row r="50" spans="1:35">
      <c r="A50" s="1721"/>
      <c r="B50" s="1723"/>
      <c r="C50" s="1739"/>
      <c r="D50" s="1739"/>
      <c r="E50" s="1739"/>
      <c r="F50" s="1723"/>
      <c r="G50" s="1666"/>
      <c r="H50" s="1688"/>
      <c r="I50" s="1721"/>
      <c r="J50" s="1723"/>
      <c r="K50" s="1739"/>
      <c r="L50" s="1723"/>
      <c r="M50" s="1666"/>
      <c r="N50" s="1666"/>
      <c r="O50" s="1725"/>
      <c r="P50" s="1567"/>
      <c r="Q50" s="1723"/>
      <c r="R50" s="1723"/>
      <c r="S50" s="1723"/>
      <c r="T50" s="1723"/>
      <c r="U50" s="1723"/>
      <c r="V50" s="1725"/>
      <c r="W50" s="1748" t="s">
        <v>4335</v>
      </c>
      <c r="X50" s="1749" t="s">
        <v>2265</v>
      </c>
      <c r="Y50" s="1737"/>
      <c r="Z50" s="1737"/>
      <c r="AA50" s="1737"/>
      <c r="AB50" s="1733"/>
      <c r="AC50" s="1649"/>
      <c r="AD50" s="1648"/>
      <c r="AH50" s="2872"/>
      <c r="AI50" s="2872"/>
    </row>
    <row r="51" spans="1:35">
      <c r="A51" s="1721"/>
      <c r="B51" s="1723"/>
      <c r="C51" s="1739"/>
      <c r="D51" s="1739"/>
      <c r="E51" s="1739"/>
      <c r="F51" s="1723"/>
      <c r="G51" s="2886"/>
      <c r="H51" s="2888"/>
      <c r="I51" s="1721"/>
      <c r="J51" s="1723"/>
      <c r="K51" s="2889"/>
      <c r="L51" s="2886"/>
      <c r="M51" s="1666"/>
      <c r="N51" s="1666"/>
      <c r="O51" s="1725"/>
      <c r="P51" s="1567"/>
      <c r="Q51" s="1723"/>
      <c r="R51" s="1723"/>
      <c r="S51" s="1723"/>
      <c r="T51" s="1723"/>
      <c r="U51" s="1723"/>
      <c r="V51" s="1725"/>
      <c r="W51" s="1748" t="s">
        <v>4336</v>
      </c>
      <c r="X51" s="1749" t="s">
        <v>2266</v>
      </c>
      <c r="Y51" s="1737"/>
      <c r="Z51" s="1737"/>
      <c r="AA51" s="1737"/>
      <c r="AB51" s="1733"/>
      <c r="AC51" s="1649"/>
      <c r="AD51" s="1648"/>
      <c r="AH51" s="2872"/>
      <c r="AI51" s="2872"/>
    </row>
    <row r="52" spans="1:35">
      <c r="A52" s="1721"/>
      <c r="B52" s="1723"/>
      <c r="C52" s="1739"/>
      <c r="D52" s="1739"/>
      <c r="E52" s="1739"/>
      <c r="F52" s="1723"/>
      <c r="G52" s="1666"/>
      <c r="H52" s="1688"/>
      <c r="I52" s="1721"/>
      <c r="J52" s="1723"/>
      <c r="K52" s="1739"/>
      <c r="L52" s="1723"/>
      <c r="M52" s="1666"/>
      <c r="N52" s="1666"/>
      <c r="O52" s="1725"/>
      <c r="P52" s="1567"/>
      <c r="Q52" s="1723"/>
      <c r="R52" s="1723"/>
      <c r="S52" s="1723"/>
      <c r="T52" s="1723"/>
      <c r="U52" s="1723"/>
      <c r="V52" s="1725"/>
      <c r="W52" s="1748" t="s">
        <v>4337</v>
      </c>
      <c r="X52" s="1810" t="s">
        <v>4596</v>
      </c>
      <c r="Y52" s="1811"/>
      <c r="Z52" s="1811"/>
      <c r="AA52" s="1811"/>
      <c r="AB52" s="1733"/>
      <c r="AC52" s="1648">
        <f>AC50-AC51</f>
        <v>0</v>
      </c>
      <c r="AD52" s="1648">
        <f>AD50-AD51</f>
        <v>0</v>
      </c>
      <c r="AH52" s="2872"/>
      <c r="AI52" s="2872"/>
    </row>
    <row r="53" spans="1:35">
      <c r="A53" s="1721"/>
      <c r="B53" s="1723"/>
      <c r="C53" s="1739"/>
      <c r="D53" s="1739"/>
      <c r="E53" s="1739"/>
      <c r="F53" s="1723"/>
      <c r="G53" s="1666"/>
      <c r="H53" s="1688"/>
      <c r="I53" s="1721"/>
      <c r="J53" s="1723"/>
      <c r="K53" s="1739"/>
      <c r="L53" s="1723"/>
      <c r="M53" s="1666"/>
      <c r="N53" s="1666"/>
      <c r="O53" s="1725"/>
      <c r="P53" s="1567"/>
      <c r="Q53" s="1723"/>
      <c r="R53" s="1723"/>
      <c r="S53" s="1723"/>
      <c r="T53" s="1723"/>
      <c r="U53" s="1723"/>
      <c r="V53" s="1725"/>
      <c r="W53" s="1748" t="s">
        <v>4338</v>
      </c>
      <c r="X53" s="1749" t="s">
        <v>2268</v>
      </c>
      <c r="Y53" s="1737"/>
      <c r="Z53" s="1737"/>
      <c r="AA53" s="1737"/>
      <c r="AB53" s="1730" t="s">
        <v>1672</v>
      </c>
      <c r="AC53" s="1649"/>
      <c r="AD53" s="1648"/>
      <c r="AH53" s="2872"/>
      <c r="AI53" s="2872"/>
    </row>
    <row r="54" spans="1:35">
      <c r="A54" s="1721"/>
      <c r="B54" s="1723"/>
      <c r="C54" s="1739"/>
      <c r="D54" s="1739"/>
      <c r="E54" s="1739"/>
      <c r="F54" s="1723"/>
      <c r="G54" s="1666"/>
      <c r="H54" s="1688"/>
      <c r="I54" s="1721"/>
      <c r="J54" s="1723"/>
      <c r="K54" s="1739"/>
      <c r="L54" s="1723"/>
      <c r="M54" s="1666"/>
      <c r="N54" s="1666"/>
      <c r="O54" s="1725"/>
      <c r="P54" s="1567"/>
      <c r="Q54" s="1723"/>
      <c r="R54" s="1723"/>
      <c r="S54" s="1723"/>
      <c r="T54" s="1723"/>
      <c r="U54" s="1723"/>
      <c r="V54" s="1725"/>
      <c r="W54" s="1748" t="s">
        <v>4339</v>
      </c>
      <c r="X54" s="1810" t="s">
        <v>4597</v>
      </c>
      <c r="Y54" s="1811"/>
      <c r="Z54" s="1811"/>
      <c r="AA54" s="1811"/>
      <c r="AB54" s="1733"/>
      <c r="AC54" s="1648">
        <f>AC52-AC53</f>
        <v>0</v>
      </c>
      <c r="AD54" s="1648">
        <f>AD52-AD53</f>
        <v>0</v>
      </c>
      <c r="AH54" s="2872"/>
      <c r="AI54" s="2872"/>
    </row>
    <row r="55" spans="1:35">
      <c r="A55" s="1721"/>
      <c r="B55" s="1723"/>
      <c r="C55" s="1739"/>
      <c r="D55" s="1739"/>
      <c r="E55" s="1739"/>
      <c r="F55" s="1723"/>
      <c r="G55" s="1666"/>
      <c r="H55" s="1688"/>
      <c r="I55" s="1721"/>
      <c r="J55" s="1723"/>
      <c r="K55" s="1739"/>
      <c r="L55" s="1723"/>
      <c r="M55" s="1666"/>
      <c r="N55" s="1666"/>
      <c r="O55" s="1725"/>
      <c r="P55" s="1567"/>
      <c r="Q55" s="1723"/>
      <c r="R55" s="1723"/>
      <c r="S55" s="1723"/>
      <c r="T55" s="1723"/>
      <c r="U55" s="1723"/>
      <c r="V55" s="1725"/>
      <c r="W55" s="1748" t="s">
        <v>4340</v>
      </c>
      <c r="X55" s="1810" t="s">
        <v>4598</v>
      </c>
      <c r="Y55" s="1811"/>
      <c r="Z55" s="1811"/>
      <c r="AA55" s="1811"/>
      <c r="AB55" s="1733"/>
      <c r="AC55" s="1695">
        <f>AC48-AC54</f>
        <v>76534992</v>
      </c>
      <c r="AD55" s="1646">
        <f>AD48-AD54</f>
        <v>147090333</v>
      </c>
      <c r="AE55" s="2872"/>
      <c r="AH55" s="2872"/>
      <c r="AI55" s="2872"/>
    </row>
    <row r="56" spans="1:35">
      <c r="A56" s="1721"/>
      <c r="B56" s="1723"/>
      <c r="C56" s="1739"/>
      <c r="D56" s="1739"/>
      <c r="E56" s="1739"/>
      <c r="F56" s="1723"/>
      <c r="G56" s="1666"/>
      <c r="H56" s="1688"/>
      <c r="I56" s="1721"/>
      <c r="J56" s="1723"/>
      <c r="K56" s="1739"/>
      <c r="L56" s="1723"/>
      <c r="M56" s="1666"/>
      <c r="N56" s="1666"/>
      <c r="O56" s="1725"/>
      <c r="P56" s="1567"/>
      <c r="Q56" s="1723"/>
      <c r="R56" s="1723"/>
      <c r="S56" s="1723"/>
      <c r="T56" s="1723"/>
      <c r="U56" s="1723"/>
      <c r="V56" s="1725"/>
      <c r="W56" s="1721"/>
      <c r="X56" s="1723"/>
      <c r="Y56" s="1739"/>
      <c r="Z56" s="1739"/>
      <c r="AA56" s="1739"/>
      <c r="AB56" s="1723"/>
      <c r="AC56" s="1666"/>
      <c r="AD56" s="1688"/>
    </row>
    <row r="57" spans="1:35">
      <c r="A57" s="1721"/>
      <c r="B57" s="1723"/>
      <c r="C57" s="1739"/>
      <c r="D57" s="1739"/>
      <c r="E57" s="1739"/>
      <c r="F57" s="1723"/>
      <c r="G57" s="1666"/>
      <c r="H57" s="1688"/>
      <c r="I57" s="1721"/>
      <c r="J57" s="1723"/>
      <c r="K57" s="1739"/>
      <c r="L57" s="1723"/>
      <c r="M57" s="1666"/>
      <c r="N57" s="1666"/>
      <c r="O57" s="1725"/>
      <c r="P57" s="1567"/>
      <c r="Q57" s="1723"/>
      <c r="R57" s="1723"/>
      <c r="S57" s="1723"/>
      <c r="T57" s="1723"/>
      <c r="U57" s="1723"/>
      <c r="V57" s="1725"/>
      <c r="W57" s="1721"/>
      <c r="X57" s="1723"/>
      <c r="Y57" s="1739"/>
      <c r="Z57" s="1739"/>
      <c r="AA57" s="1739"/>
      <c r="AB57" s="1723"/>
      <c r="AC57" s="2887"/>
      <c r="AD57" s="2888"/>
    </row>
    <row r="58" spans="1:35">
      <c r="A58" s="1721"/>
      <c r="B58" s="1723"/>
      <c r="C58" s="1739"/>
      <c r="D58" s="1739"/>
      <c r="E58" s="1739"/>
      <c r="F58" s="1723"/>
      <c r="G58" s="1666"/>
      <c r="H58" s="1688"/>
      <c r="I58" s="1721"/>
      <c r="J58" s="1723"/>
      <c r="K58" s="1739"/>
      <c r="L58" s="1723"/>
      <c r="M58" s="1666"/>
      <c r="N58" s="1666"/>
      <c r="O58" s="1725"/>
      <c r="P58" s="1567"/>
      <c r="Q58" s="1723"/>
      <c r="R58" s="1723"/>
      <c r="S58" s="1723"/>
      <c r="T58" s="1723"/>
      <c r="U58" s="1723"/>
      <c r="V58" s="1725"/>
      <c r="W58" s="1721"/>
      <c r="X58" s="1723"/>
      <c r="Y58" s="1739"/>
      <c r="Z58" s="1739"/>
      <c r="AA58" s="1739"/>
      <c r="AB58" s="1723"/>
      <c r="AC58" s="1797"/>
      <c r="AD58" s="1688"/>
    </row>
    <row r="59" spans="1:35">
      <c r="A59" s="1721"/>
      <c r="B59" s="1723"/>
      <c r="C59" s="1739"/>
      <c r="D59" s="1739"/>
      <c r="E59" s="1739"/>
      <c r="F59" s="1723"/>
      <c r="G59" s="1666"/>
      <c r="H59" s="1688"/>
      <c r="I59" s="1721"/>
      <c r="J59" s="1723"/>
      <c r="K59" s="1739"/>
      <c r="L59" s="1723"/>
      <c r="M59" s="1666"/>
      <c r="N59" s="1666"/>
      <c r="O59" s="1725"/>
      <c r="P59" s="1567"/>
      <c r="Q59" s="1723"/>
      <c r="R59" s="1723"/>
      <c r="S59" s="1723"/>
      <c r="T59" s="1723"/>
      <c r="U59" s="1723"/>
      <c r="V59" s="1725"/>
      <c r="W59" s="1721"/>
      <c r="X59" s="1723"/>
      <c r="Y59" s="1739"/>
      <c r="Z59" s="1739"/>
      <c r="AA59" s="1739"/>
      <c r="AB59" s="1723"/>
      <c r="AC59" s="1797"/>
      <c r="AD59" s="1688"/>
    </row>
    <row r="60" spans="1:35" ht="15.75" thickBot="1">
      <c r="A60" s="1798"/>
      <c r="B60" s="1799"/>
      <c r="C60" s="1800"/>
      <c r="D60" s="1800"/>
      <c r="E60" s="1800"/>
      <c r="F60" s="1799"/>
      <c r="G60" s="1692"/>
      <c r="H60" s="1693"/>
      <c r="I60" s="1798"/>
      <c r="J60" s="1799"/>
      <c r="K60" s="1800"/>
      <c r="L60" s="1799"/>
      <c r="M60" s="1692"/>
      <c r="N60" s="1692"/>
      <c r="O60" s="1801"/>
      <c r="P60" s="1802"/>
      <c r="Q60" s="1799"/>
      <c r="R60" s="1799"/>
      <c r="S60" s="1799"/>
      <c r="T60" s="1799"/>
      <c r="U60" s="1799"/>
      <c r="V60" s="1801"/>
      <c r="W60" s="1798"/>
      <c r="X60" s="1799"/>
      <c r="Y60" s="1800"/>
      <c r="Z60" s="1800"/>
      <c r="AA60" s="1800"/>
      <c r="AB60" s="1799"/>
      <c r="AC60" s="1692"/>
      <c r="AD60" s="1693"/>
    </row>
    <row r="61" spans="1:35">
      <c r="A61" s="1723"/>
      <c r="B61" s="1723"/>
      <c r="C61" s="1739"/>
      <c r="D61" s="1739"/>
      <c r="E61" s="1739"/>
      <c r="F61" s="1723"/>
      <c r="G61" s="1666"/>
      <c r="H61" s="1666"/>
      <c r="I61" s="1723"/>
      <c r="J61" s="1723"/>
      <c r="K61" s="1739"/>
      <c r="L61" s="1723"/>
      <c r="M61" s="1666"/>
      <c r="N61" s="1666"/>
      <c r="O61" s="1723"/>
      <c r="P61" s="1589"/>
      <c r="Q61" s="1723"/>
      <c r="R61" s="1723"/>
      <c r="S61" s="1723"/>
      <c r="T61" s="1723"/>
      <c r="U61" s="1723"/>
      <c r="V61" s="1723"/>
      <c r="W61" s="1723"/>
      <c r="X61" s="1723"/>
      <c r="Y61" s="1739"/>
      <c r="Z61" s="1739"/>
      <c r="AA61" s="1739"/>
      <c r="AB61" s="1723"/>
      <c r="AC61" s="1666"/>
      <c r="AD61" s="1666"/>
    </row>
    <row r="62" spans="1:35">
      <c r="A62" s="2522" t="s">
        <v>4671</v>
      </c>
      <c r="B62" s="2620"/>
      <c r="C62" s="1739"/>
      <c r="D62" s="1739"/>
      <c r="E62" s="1739"/>
      <c r="F62" s="1723"/>
      <c r="G62" s="1666"/>
      <c r="H62" s="1589"/>
      <c r="I62" s="2522" t="s">
        <v>4671</v>
      </c>
      <c r="J62" s="2620"/>
      <c r="K62" s="1739"/>
      <c r="L62" s="1723"/>
      <c r="M62" s="1666"/>
      <c r="N62" s="1666"/>
      <c r="O62" s="1723"/>
      <c r="P62" s="2522" t="s">
        <v>4671</v>
      </c>
      <c r="Q62" s="2620"/>
      <c r="R62" s="2620"/>
      <c r="S62" s="1723"/>
      <c r="T62" s="1723"/>
      <c r="U62" s="1723"/>
      <c r="V62" s="1723"/>
      <c r="W62" s="2522" t="s">
        <v>4671</v>
      </c>
      <c r="X62" s="2620"/>
      <c r="Y62" s="2620"/>
      <c r="Z62" s="1739"/>
      <c r="AA62" s="1739"/>
      <c r="AB62" s="1723"/>
      <c r="AC62" s="1666"/>
      <c r="AD62" s="1666"/>
    </row>
    <row r="63" spans="1:35">
      <c r="A63" s="1739" t="s">
        <v>1434</v>
      </c>
      <c r="B63" s="1739"/>
      <c r="C63" s="1603"/>
      <c r="D63" s="1603"/>
      <c r="E63" s="1739"/>
      <c r="F63" s="1739"/>
      <c r="G63" s="1664"/>
      <c r="H63" s="1603"/>
      <c r="I63" s="1664" t="s">
        <v>1435</v>
      </c>
      <c r="J63" s="1739"/>
      <c r="K63" s="1739"/>
      <c r="L63" s="1739"/>
      <c r="M63" s="1664"/>
      <c r="N63" s="1664"/>
      <c r="O63" s="1739"/>
      <c r="P63" s="1739" t="s">
        <v>1436</v>
      </c>
      <c r="Q63" s="1739"/>
      <c r="R63" s="1739"/>
      <c r="S63" s="1739"/>
      <c r="T63" s="1739"/>
      <c r="U63" s="1739"/>
      <c r="V63" s="1739"/>
      <c r="W63" s="1739" t="s">
        <v>2271</v>
      </c>
      <c r="X63" s="1739"/>
      <c r="Y63" s="1739"/>
      <c r="Z63" s="1603"/>
      <c r="AA63" s="1739"/>
      <c r="AB63" s="1739"/>
      <c r="AC63" s="1664"/>
      <c r="AD63" s="1664"/>
    </row>
    <row r="64" spans="1:35">
      <c r="I64" s="1723"/>
      <c r="J64" s="1723"/>
      <c r="K64" s="1739"/>
      <c r="L64" s="1723"/>
      <c r="M64" s="1666"/>
      <c r="N64" s="1666"/>
      <c r="O64" s="1723"/>
      <c r="P64" s="1589"/>
      <c r="Q64" s="1723"/>
      <c r="R64" s="1723"/>
      <c r="S64" s="1723"/>
      <c r="T64" s="1723"/>
      <c r="U64" s="1723"/>
      <c r="V64" s="1723"/>
    </row>
    <row r="66" spans="7:8">
      <c r="G66" s="2872"/>
      <c r="H66" s="2872"/>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65" fitToWidth="4" orientation="portrait" r:id="rId1"/>
  <headerFooter alignWithMargins="0"/>
  <colBreaks count="3" manualBreakCount="3">
    <brk id="8" max="63" man="1"/>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H141"/>
  <sheetViews>
    <sheetView defaultGridColor="0" colorId="22" zoomScale="70" zoomScaleNormal="70" zoomScaleSheetLayoutView="80" workbookViewId="0">
      <selection activeCell="J102" sqref="J102"/>
    </sheetView>
  </sheetViews>
  <sheetFormatPr defaultColWidth="9.6640625" defaultRowHeight="15"/>
  <cols>
    <col min="1" max="1" width="4.6640625" style="9" customWidth="1"/>
    <col min="2" max="2" width="53.6640625" style="9" customWidth="1"/>
    <col min="3" max="3" width="3.6640625" style="9" customWidth="1"/>
    <col min="4" max="4" width="2.6640625" style="9" customWidth="1"/>
    <col min="5" max="5" width="16" style="9" customWidth="1"/>
    <col min="6" max="6" width="14.6640625" style="9" customWidth="1"/>
    <col min="7" max="7" width="18" style="9" customWidth="1"/>
    <col min="8" max="16384" width="9.6640625" style="9"/>
  </cols>
  <sheetData>
    <row r="1" spans="1:7">
      <c r="A1" s="43"/>
      <c r="B1" s="44" t="s">
        <v>1800</v>
      </c>
      <c r="C1" s="59" t="s">
        <v>1344</v>
      </c>
      <c r="D1" s="46"/>
      <c r="E1" s="46"/>
      <c r="F1" s="656" t="s">
        <v>1802</v>
      </c>
      <c r="G1" s="162" t="s">
        <v>1803</v>
      </c>
    </row>
    <row r="2" spans="1:7">
      <c r="A2" s="34"/>
      <c r="B2" s="81" t="str">
        <f>'Data Sheet'!$C$25</f>
        <v xml:space="preserve">The Brooklyn Union Gas Company d/b/a National Grid New York </v>
      </c>
      <c r="C2" s="57" t="s">
        <v>1345</v>
      </c>
      <c r="D2" s="30" t="s">
        <v>1346</v>
      </c>
      <c r="E2" s="65" t="s">
        <v>1347</v>
      </c>
      <c r="F2" s="291" t="s">
        <v>1805</v>
      </c>
      <c r="G2" s="39"/>
    </row>
    <row r="3" spans="1:7" ht="15" customHeight="1">
      <c r="A3" s="37"/>
      <c r="B3" s="38"/>
      <c r="C3" s="114" t="s">
        <v>1348</v>
      </c>
      <c r="D3" s="38" t="s">
        <v>1346</v>
      </c>
      <c r="E3" s="113" t="s">
        <v>1349</v>
      </c>
      <c r="F3" s="702" t="str">
        <f>'Data Sheet'!$C$40</f>
        <v xml:space="preserve"> March 29, 2017</v>
      </c>
      <c r="G3" s="1270" t="str">
        <f>'Data Sheet'!$C$38</f>
        <v xml:space="preserve"> December 31, 2016</v>
      </c>
    </row>
    <row r="4" spans="1:7" ht="15" customHeight="1">
      <c r="A4" s="31"/>
      <c r="B4" s="32" t="s">
        <v>2272</v>
      </c>
      <c r="C4" s="32"/>
      <c r="D4" s="32"/>
      <c r="E4" s="32"/>
      <c r="F4" s="32"/>
      <c r="G4" s="33"/>
    </row>
    <row r="5" spans="1:7">
      <c r="A5" s="34"/>
      <c r="B5" s="3212" t="s">
        <v>2307</v>
      </c>
      <c r="C5" s="3205"/>
      <c r="D5" s="35"/>
      <c r="E5" s="133" t="s">
        <v>2308</v>
      </c>
      <c r="F5" s="17"/>
      <c r="G5" s="36"/>
    </row>
    <row r="6" spans="1:7">
      <c r="A6" s="34"/>
      <c r="B6" s="3203"/>
      <c r="C6" s="3206"/>
      <c r="D6" s="35"/>
      <c r="E6" s="3216" t="s">
        <v>2309</v>
      </c>
      <c r="F6" s="3203"/>
      <c r="G6" s="3204"/>
    </row>
    <row r="7" spans="1:7">
      <c r="A7" s="34"/>
      <c r="B7" s="3203"/>
      <c r="C7" s="3206"/>
      <c r="D7" s="35"/>
      <c r="E7" s="3203"/>
      <c r="F7" s="3203"/>
      <c r="G7" s="3204"/>
    </row>
    <row r="8" spans="1:7">
      <c r="A8" s="34"/>
      <c r="B8" s="3216" t="s">
        <v>2310</v>
      </c>
      <c r="C8" s="3203"/>
      <c r="D8" s="35"/>
      <c r="E8" s="3203"/>
      <c r="F8" s="3203"/>
      <c r="G8" s="3204"/>
    </row>
    <row r="9" spans="1:7">
      <c r="A9" s="34"/>
      <c r="B9" s="3203"/>
      <c r="C9" s="3203"/>
      <c r="D9" s="35"/>
      <c r="E9" s="3216" t="s">
        <v>2311</v>
      </c>
      <c r="F9" s="3203"/>
      <c r="G9" s="3204"/>
    </row>
    <row r="10" spans="1:7">
      <c r="A10" s="34"/>
      <c r="B10" s="3203"/>
      <c r="C10" s="3203"/>
      <c r="D10" s="35"/>
      <c r="E10" s="3203"/>
      <c r="F10" s="3203"/>
      <c r="G10" s="3204"/>
    </row>
    <row r="11" spans="1:7">
      <c r="A11" s="34"/>
      <c r="B11" s="3203"/>
      <c r="C11" s="3203"/>
      <c r="D11" s="35"/>
      <c r="E11" s="3203"/>
      <c r="F11" s="3203"/>
      <c r="G11" s="3204"/>
    </row>
    <row r="12" spans="1:7">
      <c r="A12" s="34"/>
      <c r="B12" s="3216" t="s">
        <v>2312</v>
      </c>
      <c r="C12" s="3203"/>
      <c r="D12" s="35"/>
      <c r="E12" s="3203"/>
      <c r="F12" s="3203"/>
      <c r="G12" s="3204"/>
    </row>
    <row r="13" spans="1:7">
      <c r="A13" s="34"/>
      <c r="B13" s="3203"/>
      <c r="C13" s="3203"/>
      <c r="D13" s="35"/>
      <c r="E13" s="3203"/>
      <c r="F13" s="3203"/>
      <c r="G13" s="3204"/>
    </row>
    <row r="14" spans="1:7">
      <c r="A14" s="34"/>
      <c r="B14" s="3216" t="s">
        <v>2313</v>
      </c>
      <c r="C14" s="3203"/>
      <c r="D14" s="35"/>
      <c r="E14" s="3216" t="s">
        <v>2314</v>
      </c>
      <c r="F14" s="3203"/>
      <c r="G14" s="3204"/>
    </row>
    <row r="15" spans="1:7">
      <c r="A15" s="34"/>
      <c r="B15" s="3203"/>
      <c r="C15" s="3203"/>
      <c r="D15" s="35"/>
      <c r="E15" s="3203"/>
      <c r="F15" s="3203"/>
      <c r="G15" s="3204"/>
    </row>
    <row r="16" spans="1:7">
      <c r="A16" s="37"/>
      <c r="B16" s="3215"/>
      <c r="C16" s="3215"/>
      <c r="D16" s="32"/>
      <c r="E16" s="1114"/>
      <c r="F16" s="1114"/>
      <c r="G16" s="1154"/>
    </row>
    <row r="17" spans="1:7">
      <c r="A17" s="34"/>
      <c r="B17" s="52"/>
      <c r="C17" s="35"/>
      <c r="D17" s="35"/>
      <c r="E17" s="35"/>
      <c r="F17" s="171" t="s">
        <v>1839</v>
      </c>
      <c r="G17" s="49"/>
    </row>
    <row r="18" spans="1:7">
      <c r="A18" s="51"/>
      <c r="B18" s="52"/>
      <c r="C18" s="35"/>
      <c r="D18" s="35"/>
      <c r="E18" s="35"/>
      <c r="F18" s="652" t="s">
        <v>1840</v>
      </c>
      <c r="G18" s="154"/>
    </row>
    <row r="19" spans="1:7">
      <c r="A19" s="148" t="s">
        <v>1729</v>
      </c>
      <c r="B19" s="171" t="s">
        <v>1783</v>
      </c>
      <c r="C19" s="35"/>
      <c r="D19" s="35"/>
      <c r="E19" s="35"/>
      <c r="F19" s="652" t="s">
        <v>176</v>
      </c>
      <c r="G19" s="657" t="s">
        <v>1841</v>
      </c>
    </row>
    <row r="20" spans="1:7">
      <c r="A20" s="148" t="s">
        <v>1732</v>
      </c>
      <c r="B20" s="52"/>
      <c r="C20" s="35"/>
      <c r="D20" s="35"/>
      <c r="E20" s="35"/>
      <c r="F20" s="652" t="s">
        <v>1842</v>
      </c>
      <c r="G20" s="154"/>
    </row>
    <row r="21" spans="1:7">
      <c r="A21" s="54"/>
      <c r="B21" s="153" t="s">
        <v>3024</v>
      </c>
      <c r="C21" s="32"/>
      <c r="D21" s="32"/>
      <c r="E21" s="32"/>
      <c r="F21" s="653" t="s">
        <v>3025</v>
      </c>
      <c r="G21" s="654" t="s">
        <v>3026</v>
      </c>
    </row>
    <row r="22" spans="1:7" ht="15.75">
      <c r="A22" s="54"/>
      <c r="B22" s="1155" t="s">
        <v>1843</v>
      </c>
      <c r="C22" s="32"/>
      <c r="D22" s="32"/>
      <c r="E22" s="32"/>
      <c r="F22" s="163"/>
      <c r="G22" s="164"/>
    </row>
    <row r="23" spans="1:7">
      <c r="A23" s="54">
        <v>1</v>
      </c>
      <c r="B23" s="787" t="s">
        <v>1844</v>
      </c>
      <c r="C23" s="32"/>
      <c r="D23" s="32"/>
      <c r="E23" s="32"/>
      <c r="F23" s="163"/>
      <c r="G23" s="165">
        <v>934477596</v>
      </c>
    </row>
    <row r="24" spans="1:7">
      <c r="A24" s="54">
        <v>2</v>
      </c>
      <c r="B24" s="787" t="s">
        <v>1845</v>
      </c>
      <c r="C24" s="32"/>
      <c r="D24" s="32"/>
      <c r="E24" s="32"/>
      <c r="F24" s="163"/>
      <c r="G24" s="164"/>
    </row>
    <row r="25" spans="1:7">
      <c r="A25" s="54">
        <v>3</v>
      </c>
      <c r="B25" s="787" t="s">
        <v>1900</v>
      </c>
      <c r="C25" s="32"/>
      <c r="D25" s="32"/>
      <c r="E25" s="32"/>
      <c r="F25" s="102"/>
      <c r="G25" s="283"/>
    </row>
    <row r="26" spans="1:7">
      <c r="A26" s="54">
        <v>4</v>
      </c>
      <c r="B26" s="787" t="s">
        <v>1901</v>
      </c>
      <c r="C26" s="32"/>
      <c r="D26" s="32"/>
      <c r="E26" s="32"/>
      <c r="F26" s="114"/>
      <c r="G26" s="151"/>
    </row>
    <row r="27" spans="1:7">
      <c r="A27" s="54">
        <v>5</v>
      </c>
      <c r="B27" s="787" t="s">
        <v>1901</v>
      </c>
      <c r="C27" s="32"/>
      <c r="D27" s="32"/>
      <c r="E27" s="32"/>
      <c r="F27" s="114"/>
      <c r="G27" s="151"/>
    </row>
    <row r="28" spans="1:7">
      <c r="A28" s="54">
        <v>6</v>
      </c>
      <c r="B28" s="787" t="s">
        <v>1901</v>
      </c>
      <c r="C28" s="32"/>
      <c r="D28" s="32"/>
      <c r="E28" s="32"/>
      <c r="F28" s="114"/>
      <c r="G28" s="151"/>
    </row>
    <row r="29" spans="1:7">
      <c r="A29" s="54">
        <v>7</v>
      </c>
      <c r="B29" s="787" t="s">
        <v>1901</v>
      </c>
      <c r="C29" s="32"/>
      <c r="D29" s="32"/>
      <c r="E29" s="32"/>
      <c r="F29" s="114"/>
      <c r="G29" s="151"/>
    </row>
    <row r="30" spans="1:7">
      <c r="A30" s="54">
        <v>8</v>
      </c>
      <c r="B30" s="787" t="s">
        <v>1901</v>
      </c>
      <c r="C30" s="32"/>
      <c r="D30" s="32"/>
      <c r="E30" s="32"/>
      <c r="F30" s="114"/>
      <c r="G30" s="151"/>
    </row>
    <row r="31" spans="1:7">
      <c r="A31" s="54">
        <v>9</v>
      </c>
      <c r="B31" s="787" t="s">
        <v>1902</v>
      </c>
      <c r="C31" s="32"/>
      <c r="D31" s="32"/>
      <c r="E31" s="32"/>
      <c r="F31" s="114"/>
      <c r="G31" s="151">
        <f>SUM(G26:G30)</f>
        <v>0</v>
      </c>
    </row>
    <row r="32" spans="1:7">
      <c r="A32" s="54">
        <v>10</v>
      </c>
      <c r="B32" s="787" t="s">
        <v>1903</v>
      </c>
      <c r="C32" s="32"/>
      <c r="D32" s="32"/>
      <c r="E32" s="32"/>
      <c r="F32" s="114"/>
      <c r="G32" s="151"/>
    </row>
    <row r="33" spans="1:7">
      <c r="A33" s="54">
        <v>11</v>
      </c>
      <c r="B33" s="787" t="s">
        <v>1903</v>
      </c>
      <c r="C33" s="32"/>
      <c r="D33" s="32"/>
      <c r="E33" s="32"/>
      <c r="F33" s="114"/>
      <c r="G33" s="151"/>
    </row>
    <row r="34" spans="1:7">
      <c r="A34" s="54">
        <v>12</v>
      </c>
      <c r="B34" s="787" t="s">
        <v>1903</v>
      </c>
      <c r="C34" s="32"/>
      <c r="D34" s="32"/>
      <c r="E34" s="32"/>
      <c r="F34" s="114"/>
      <c r="G34" s="151"/>
    </row>
    <row r="35" spans="1:7">
      <c r="A35" s="54">
        <v>13</v>
      </c>
      <c r="B35" s="787" t="s">
        <v>1903</v>
      </c>
      <c r="C35" s="32"/>
      <c r="D35" s="32"/>
      <c r="E35" s="32"/>
      <c r="F35" s="114"/>
      <c r="G35" s="151"/>
    </row>
    <row r="36" spans="1:7">
      <c r="A36" s="54">
        <v>14</v>
      </c>
      <c r="B36" s="787" t="s">
        <v>1903</v>
      </c>
      <c r="C36" s="32"/>
      <c r="D36" s="32"/>
      <c r="E36" s="32"/>
      <c r="F36" s="114"/>
      <c r="G36" s="151"/>
    </row>
    <row r="37" spans="1:7">
      <c r="A37" s="54">
        <v>15</v>
      </c>
      <c r="B37" s="787" t="s">
        <v>1904</v>
      </c>
      <c r="C37" s="32"/>
      <c r="D37" s="32"/>
      <c r="E37" s="32"/>
      <c r="F37" s="114"/>
      <c r="G37" s="151">
        <f>SUM(G32:G36)</f>
        <v>0</v>
      </c>
    </row>
    <row r="38" spans="1:7">
      <c r="A38" s="54">
        <v>16</v>
      </c>
      <c r="B38" s="787" t="s">
        <v>1905</v>
      </c>
      <c r="C38" s="32"/>
      <c r="D38" s="32"/>
      <c r="E38" s="32"/>
      <c r="F38" s="114"/>
      <c r="G38" s="151">
        <v>60739770</v>
      </c>
    </row>
    <row r="39" spans="1:7">
      <c r="A39" s="54">
        <v>17</v>
      </c>
      <c r="B39" s="787" t="s">
        <v>1906</v>
      </c>
      <c r="C39" s="32"/>
      <c r="D39" s="32"/>
      <c r="E39" s="32"/>
      <c r="F39" s="163"/>
      <c r="G39" s="164"/>
    </row>
    <row r="40" spans="1:7">
      <c r="A40" s="54">
        <v>18</v>
      </c>
      <c r="B40" s="787"/>
      <c r="C40" s="32"/>
      <c r="D40" s="32"/>
      <c r="E40" s="32"/>
      <c r="F40" s="114"/>
      <c r="G40" s="151"/>
    </row>
    <row r="41" spans="1:7">
      <c r="A41" s="54">
        <v>19</v>
      </c>
      <c r="B41" s="787"/>
      <c r="C41" s="32"/>
      <c r="D41" s="32"/>
      <c r="E41" s="32"/>
      <c r="F41" s="114"/>
      <c r="G41" s="151"/>
    </row>
    <row r="42" spans="1:7">
      <c r="A42" s="54">
        <v>20</v>
      </c>
      <c r="B42" s="787"/>
      <c r="C42" s="32"/>
      <c r="D42" s="32"/>
      <c r="E42" s="32"/>
      <c r="F42" s="114"/>
      <c r="G42" s="151"/>
    </row>
    <row r="43" spans="1:7">
      <c r="A43" s="54">
        <v>21</v>
      </c>
      <c r="B43" s="787"/>
      <c r="C43" s="32"/>
      <c r="D43" s="32"/>
      <c r="E43" s="32"/>
      <c r="F43" s="114"/>
      <c r="G43" s="151"/>
    </row>
    <row r="44" spans="1:7">
      <c r="A44" s="54">
        <v>22</v>
      </c>
      <c r="B44" s="787" t="s">
        <v>1907</v>
      </c>
      <c r="C44" s="32"/>
      <c r="D44" s="32"/>
      <c r="E44" s="32"/>
      <c r="F44" s="114"/>
      <c r="G44" s="151">
        <f>SUM(G40:G43)</f>
        <v>0</v>
      </c>
    </row>
    <row r="45" spans="1:7">
      <c r="A45" s="54">
        <v>23</v>
      </c>
      <c r="B45" s="787" t="s">
        <v>1908</v>
      </c>
      <c r="C45" s="32"/>
      <c r="D45" s="32"/>
      <c r="E45" s="32"/>
      <c r="F45" s="166"/>
      <c r="G45" s="167"/>
    </row>
    <row r="46" spans="1:7">
      <c r="A46" s="54">
        <v>24</v>
      </c>
      <c r="B46" s="787"/>
      <c r="C46" s="32"/>
      <c r="D46" s="32"/>
      <c r="E46" s="32"/>
      <c r="F46" s="114"/>
      <c r="G46" s="151"/>
    </row>
    <row r="47" spans="1:7">
      <c r="A47" s="54">
        <v>25</v>
      </c>
      <c r="B47" s="787"/>
      <c r="C47" s="32"/>
      <c r="D47" s="32"/>
      <c r="E47" s="32"/>
      <c r="F47" s="114"/>
      <c r="G47" s="151"/>
    </row>
    <row r="48" spans="1:7">
      <c r="A48" s="54">
        <v>26</v>
      </c>
      <c r="B48" s="787"/>
      <c r="C48" s="32"/>
      <c r="D48" s="32"/>
      <c r="E48" s="32"/>
      <c r="F48" s="114"/>
      <c r="G48" s="151"/>
    </row>
    <row r="49" spans="1:7">
      <c r="A49" s="54">
        <v>27</v>
      </c>
      <c r="B49" s="787"/>
      <c r="C49" s="32"/>
      <c r="D49" s="32"/>
      <c r="E49" s="32"/>
      <c r="F49" s="114"/>
      <c r="G49" s="151"/>
    </row>
    <row r="50" spans="1:7">
      <c r="A50" s="54">
        <v>28</v>
      </c>
      <c r="B50" s="787"/>
      <c r="C50" s="32"/>
      <c r="D50" s="32"/>
      <c r="E50" s="32"/>
      <c r="F50" s="114"/>
      <c r="G50" s="151"/>
    </row>
    <row r="51" spans="1:7">
      <c r="A51" s="54">
        <v>29</v>
      </c>
      <c r="B51" s="787" t="s">
        <v>1909</v>
      </c>
      <c r="C51" s="32"/>
      <c r="D51" s="32"/>
      <c r="E51" s="32"/>
      <c r="F51" s="114"/>
      <c r="G51" s="151">
        <f>SUM(G46:G50)</f>
        <v>0</v>
      </c>
    </row>
    <row r="52" spans="1:7">
      <c r="A52" s="54">
        <v>30</v>
      </c>
      <c r="B52" s="787" t="s">
        <v>1910</v>
      </c>
      <c r="C52" s="32"/>
      <c r="D52" s="32"/>
      <c r="E52" s="32"/>
      <c r="F52" s="163"/>
      <c r="G52" s="164"/>
    </row>
    <row r="53" spans="1:7">
      <c r="A53" s="54">
        <v>31</v>
      </c>
      <c r="B53" s="787"/>
      <c r="C53" s="32"/>
      <c r="D53" s="32"/>
      <c r="E53" s="32"/>
      <c r="F53" s="114"/>
      <c r="G53" s="151"/>
    </row>
    <row r="54" spans="1:7">
      <c r="A54" s="54">
        <v>32</v>
      </c>
      <c r="B54" s="787"/>
      <c r="C54" s="32"/>
      <c r="D54" s="32"/>
      <c r="E54" s="32"/>
      <c r="F54" s="114"/>
      <c r="G54" s="151"/>
    </row>
    <row r="55" spans="1:7">
      <c r="A55" s="54">
        <v>33</v>
      </c>
      <c r="B55" s="787"/>
      <c r="C55" s="32"/>
      <c r="D55" s="32"/>
      <c r="E55" s="32"/>
      <c r="F55" s="114"/>
      <c r="G55" s="151"/>
    </row>
    <row r="56" spans="1:7">
      <c r="A56" s="54">
        <v>34</v>
      </c>
      <c r="B56" s="787"/>
      <c r="C56" s="32"/>
      <c r="D56" s="32"/>
      <c r="E56" s="32"/>
      <c r="F56" s="114"/>
      <c r="G56" s="151"/>
    </row>
    <row r="57" spans="1:7">
      <c r="A57" s="54">
        <v>35</v>
      </c>
      <c r="B57" s="787"/>
      <c r="C57" s="32"/>
      <c r="D57" s="32"/>
      <c r="E57" s="32"/>
      <c r="F57" s="114"/>
      <c r="G57" s="151"/>
    </row>
    <row r="58" spans="1:7">
      <c r="A58" s="54">
        <v>36</v>
      </c>
      <c r="B58" s="787" t="s">
        <v>1911</v>
      </c>
      <c r="C58" s="32"/>
      <c r="D58" s="32"/>
      <c r="E58" s="32"/>
      <c r="F58" s="114"/>
      <c r="G58" s="151">
        <f>SUM(G53:G57)</f>
        <v>0</v>
      </c>
    </row>
    <row r="59" spans="1:7">
      <c r="A59" s="54">
        <v>37</v>
      </c>
      <c r="B59" s="787" t="s">
        <v>598</v>
      </c>
      <c r="C59" s="32"/>
      <c r="D59" s="32"/>
      <c r="E59" s="32"/>
      <c r="F59" s="114"/>
      <c r="G59" s="151"/>
    </row>
    <row r="60" spans="1:7" ht="15.75" thickBot="1">
      <c r="A60" s="58">
        <v>38</v>
      </c>
      <c r="B60" s="134" t="s">
        <v>599</v>
      </c>
      <c r="C60" s="42"/>
      <c r="D60" s="42"/>
      <c r="E60" s="42"/>
      <c r="F60" s="155"/>
      <c r="G60" s="168">
        <f>G23+G31+G37+G38+G44+G51+G58</f>
        <v>995217366</v>
      </c>
    </row>
    <row r="61" spans="1:7">
      <c r="A61" s="1156"/>
      <c r="B61" s="1157"/>
      <c r="C61" s="805"/>
      <c r="D61" s="805"/>
      <c r="E61" s="805"/>
      <c r="F61" s="1156"/>
      <c r="G61" s="1158"/>
    </row>
    <row r="62" spans="1:7">
      <c r="A62" s="17" t="s">
        <v>1720</v>
      </c>
      <c r="B62" s="35"/>
      <c r="C62" s="17"/>
      <c r="D62" s="17"/>
      <c r="E62" s="35"/>
      <c r="F62" s="30"/>
      <c r="G62" s="141"/>
    </row>
    <row r="63" spans="1:7">
      <c r="A63" s="3268" t="s">
        <v>600</v>
      </c>
      <c r="B63" s="3269"/>
      <c r="C63" s="3269"/>
      <c r="D63" s="3269"/>
      <c r="E63" s="3269"/>
      <c r="F63" s="3269"/>
      <c r="G63" s="3269"/>
    </row>
    <row r="64" spans="1:7" ht="15.75" thickBot="1">
      <c r="A64" s="35"/>
      <c r="B64" s="69"/>
      <c r="C64" s="69"/>
      <c r="D64" s="69"/>
      <c r="E64" s="35"/>
      <c r="F64" s="35"/>
      <c r="G64" s="145"/>
    </row>
    <row r="65" spans="1:7">
      <c r="A65" s="43"/>
      <c r="B65" s="44" t="s">
        <v>1800</v>
      </c>
      <c r="C65" s="59" t="s">
        <v>1344</v>
      </c>
      <c r="D65" s="46"/>
      <c r="E65" s="46"/>
      <c r="F65" s="656" t="s">
        <v>1802</v>
      </c>
      <c r="G65" s="162" t="s">
        <v>1803</v>
      </c>
    </row>
    <row r="66" spans="1:7">
      <c r="A66" s="34"/>
      <c r="B66" s="824" t="str">
        <f>'Data Sheet'!$C$25</f>
        <v xml:space="preserve">The Brooklyn Union Gas Company d/b/a National Grid New York </v>
      </c>
      <c r="C66" s="57" t="s">
        <v>1345</v>
      </c>
      <c r="D66" s="30" t="s">
        <v>1346</v>
      </c>
      <c r="E66" s="65" t="s">
        <v>1347</v>
      </c>
      <c r="F66" s="291" t="s">
        <v>1805</v>
      </c>
      <c r="G66" s="39"/>
    </row>
    <row r="67" spans="1:7">
      <c r="A67" s="37"/>
      <c r="B67" s="38"/>
      <c r="C67" s="114" t="s">
        <v>1348</v>
      </c>
      <c r="D67" s="38" t="s">
        <v>1346</v>
      </c>
      <c r="E67" s="113" t="s">
        <v>1349</v>
      </c>
      <c r="F67" s="702" t="str">
        <f>'Data Sheet'!$C$40</f>
        <v xml:space="preserve"> March 29, 2017</v>
      </c>
      <c r="G67" s="1270" t="str">
        <f>'Data Sheet'!$C$38</f>
        <v xml:space="preserve"> December 31, 2016</v>
      </c>
    </row>
    <row r="68" spans="1:7">
      <c r="A68" s="31" t="s">
        <v>601</v>
      </c>
      <c r="B68" s="32"/>
      <c r="C68" s="32"/>
      <c r="D68" s="32"/>
      <c r="E68" s="32"/>
      <c r="F68" s="32"/>
      <c r="G68" s="33"/>
    </row>
    <row r="69" spans="1:7">
      <c r="A69" s="51" t="s">
        <v>1729</v>
      </c>
      <c r="B69" s="169" t="s">
        <v>1783</v>
      </c>
      <c r="C69" s="30"/>
      <c r="D69" s="30"/>
      <c r="E69" s="30"/>
      <c r="F69" s="30"/>
      <c r="G69" s="53" t="s">
        <v>1841</v>
      </c>
    </row>
    <row r="70" spans="1:7">
      <c r="A70" s="54" t="s">
        <v>1732</v>
      </c>
      <c r="B70" s="170" t="s">
        <v>602</v>
      </c>
      <c r="C70" s="38"/>
      <c r="D70" s="32"/>
      <c r="E70" s="32"/>
      <c r="F70" s="32"/>
      <c r="G70" s="56" t="s">
        <v>3025</v>
      </c>
    </row>
    <row r="71" spans="1:7">
      <c r="A71" s="51"/>
      <c r="B71" s="30"/>
      <c r="C71" s="30"/>
      <c r="D71" s="35"/>
      <c r="E71" s="35"/>
      <c r="F71" s="35"/>
      <c r="G71" s="164"/>
    </row>
    <row r="72" spans="1:7" ht="15.75">
      <c r="A72" s="51"/>
      <c r="B72" s="138" t="s">
        <v>283</v>
      </c>
      <c r="C72" s="1121"/>
      <c r="D72" s="71"/>
      <c r="E72" s="138"/>
      <c r="F72" s="35"/>
      <c r="G72" s="164"/>
    </row>
    <row r="73" spans="1:7">
      <c r="A73" s="51"/>
      <c r="B73" s="3224" t="s">
        <v>2315</v>
      </c>
      <c r="C73" s="3203"/>
      <c r="D73" s="3203"/>
      <c r="E73" s="3203"/>
      <c r="F73" s="3270"/>
      <c r="G73" s="164"/>
    </row>
    <row r="74" spans="1:7">
      <c r="A74" s="51"/>
      <c r="B74" s="3266"/>
      <c r="C74" s="3203"/>
      <c r="D74" s="3203"/>
      <c r="E74" s="3203"/>
      <c r="F74" s="3270"/>
      <c r="G74" s="164"/>
    </row>
    <row r="75" spans="1:7">
      <c r="A75" s="54"/>
      <c r="B75" s="32"/>
      <c r="C75" s="32"/>
      <c r="D75" s="32"/>
      <c r="E75" s="32"/>
      <c r="F75" s="38"/>
      <c r="G75" s="164"/>
    </row>
    <row r="76" spans="1:7">
      <c r="A76" s="51" t="s">
        <v>967</v>
      </c>
      <c r="B76" s="35"/>
      <c r="C76" s="35"/>
      <c r="D76" s="35"/>
      <c r="E76" s="35"/>
      <c r="F76" s="30"/>
      <c r="G76" s="154"/>
    </row>
    <row r="77" spans="1:7">
      <c r="A77" s="51" t="s">
        <v>969</v>
      </c>
      <c r="B77" s="35"/>
      <c r="C77" s="35"/>
      <c r="D77" s="35"/>
      <c r="E77" s="35"/>
      <c r="F77" s="30"/>
      <c r="G77" s="154"/>
    </row>
    <row r="78" spans="1:7">
      <c r="A78" s="51" t="s">
        <v>972</v>
      </c>
      <c r="B78" s="35"/>
      <c r="C78" s="35"/>
      <c r="D78" s="35"/>
      <c r="E78" s="35"/>
      <c r="F78" s="30"/>
      <c r="G78" s="154"/>
    </row>
    <row r="79" spans="1:7">
      <c r="A79" s="51" t="s">
        <v>974</v>
      </c>
      <c r="B79" s="35"/>
      <c r="C79" s="35"/>
      <c r="D79" s="35"/>
      <c r="E79" s="35"/>
      <c r="F79" s="30"/>
      <c r="G79" s="154"/>
    </row>
    <row r="80" spans="1:7">
      <c r="A80" s="51" t="s">
        <v>976</v>
      </c>
      <c r="B80" s="35"/>
      <c r="C80" s="35"/>
      <c r="D80" s="35"/>
      <c r="E80" s="35"/>
      <c r="F80" s="30"/>
      <c r="G80" s="154"/>
    </row>
    <row r="81" spans="1:8">
      <c r="A81" s="54" t="s">
        <v>978</v>
      </c>
      <c r="B81" s="32"/>
      <c r="C81" s="32"/>
      <c r="D81" s="32"/>
      <c r="E81" s="32"/>
      <c r="F81" s="38"/>
      <c r="G81" s="151"/>
    </row>
    <row r="82" spans="1:8">
      <c r="A82" s="54" t="s">
        <v>980</v>
      </c>
      <c r="B82" s="32" t="s">
        <v>284</v>
      </c>
      <c r="C82" s="32"/>
      <c r="D82" s="32"/>
      <c r="E82" s="32"/>
      <c r="F82" s="38"/>
      <c r="G82" s="151">
        <f>SUM(G76:G81)</f>
        <v>0</v>
      </c>
    </row>
    <row r="83" spans="1:8">
      <c r="A83" s="51"/>
      <c r="B83" s="35"/>
      <c r="C83" s="35"/>
      <c r="D83" s="35"/>
      <c r="E83" s="35"/>
      <c r="F83" s="30"/>
      <c r="G83" s="164"/>
    </row>
    <row r="84" spans="1:8" ht="15.75">
      <c r="A84" s="51"/>
      <c r="B84" s="3271" t="s">
        <v>285</v>
      </c>
      <c r="C84" s="3272"/>
      <c r="D84" s="3272"/>
      <c r="E84" s="3272"/>
      <c r="F84" s="3273"/>
      <c r="G84" s="164"/>
    </row>
    <row r="85" spans="1:8">
      <c r="A85" s="51"/>
      <c r="B85" s="3263" t="s">
        <v>286</v>
      </c>
      <c r="C85" s="3264"/>
      <c r="D85" s="3264"/>
      <c r="E85" s="3264"/>
      <c r="F85" s="3265"/>
      <c r="G85" s="164"/>
    </row>
    <row r="86" spans="1:8">
      <c r="A86" s="51"/>
      <c r="B86" s="35"/>
      <c r="C86" s="35"/>
      <c r="D86" s="35"/>
      <c r="E86" s="35"/>
      <c r="F86" s="30"/>
      <c r="G86" s="164"/>
    </row>
    <row r="87" spans="1:8">
      <c r="A87" s="51"/>
      <c r="B87" s="3224" t="s">
        <v>2316</v>
      </c>
      <c r="C87" s="3203"/>
      <c r="D87" s="3203"/>
      <c r="E87" s="3203"/>
      <c r="F87" s="30"/>
      <c r="G87" s="164"/>
    </row>
    <row r="88" spans="1:8">
      <c r="A88" s="51"/>
      <c r="B88" s="3266"/>
      <c r="C88" s="3203"/>
      <c r="D88" s="3203"/>
      <c r="E88" s="3203"/>
      <c r="F88" s="30"/>
      <c r="G88" s="164"/>
    </row>
    <row r="89" spans="1:8">
      <c r="A89" s="51"/>
      <c r="B89" s="3266"/>
      <c r="C89" s="3203"/>
      <c r="D89" s="3203"/>
      <c r="E89" s="3203"/>
      <c r="F89" s="30"/>
      <c r="G89" s="164"/>
    </row>
    <row r="90" spans="1:8">
      <c r="A90" s="54"/>
      <c r="B90" s="3267"/>
      <c r="C90" s="3215"/>
      <c r="D90" s="3215"/>
      <c r="E90" s="3215"/>
      <c r="F90" s="38"/>
      <c r="G90" s="164"/>
    </row>
    <row r="91" spans="1:8">
      <c r="A91" s="54" t="s">
        <v>981</v>
      </c>
      <c r="B91" s="1159" t="s">
        <v>287</v>
      </c>
      <c r="C91" s="32"/>
      <c r="D91" s="32"/>
      <c r="E91" s="32"/>
      <c r="F91" s="38"/>
      <c r="G91" s="151"/>
    </row>
    <row r="92" spans="1:8">
      <c r="A92" s="54" t="s">
        <v>983</v>
      </c>
      <c r="B92" s="1159" t="s">
        <v>288</v>
      </c>
      <c r="C92" s="32"/>
      <c r="D92" s="32"/>
      <c r="E92" s="32"/>
      <c r="F92" s="38"/>
      <c r="G92" s="151">
        <f>G82+G91</f>
        <v>0</v>
      </c>
    </row>
    <row r="93" spans="1:8">
      <c r="A93" s="54" t="s">
        <v>985</v>
      </c>
      <c r="B93" s="1159" t="s">
        <v>289</v>
      </c>
      <c r="C93" s="32"/>
      <c r="D93" s="32"/>
      <c r="E93" s="32"/>
      <c r="F93" s="38"/>
      <c r="G93" s="151">
        <f>G60+G92</f>
        <v>995217366</v>
      </c>
      <c r="H93" s="2573"/>
    </row>
    <row r="94" spans="1:8">
      <c r="A94" s="51"/>
      <c r="B94" s="35"/>
      <c r="C94" s="35"/>
      <c r="D94" s="35"/>
      <c r="E94" s="35"/>
      <c r="F94" s="30"/>
      <c r="G94" s="164"/>
    </row>
    <row r="95" spans="1:8" ht="15.75">
      <c r="A95" s="51"/>
      <c r="B95" s="138" t="s">
        <v>290</v>
      </c>
      <c r="C95" s="35"/>
      <c r="D95" s="35"/>
      <c r="E95" s="35"/>
      <c r="F95" s="30"/>
      <c r="G95" s="164"/>
    </row>
    <row r="96" spans="1:8">
      <c r="A96" s="54"/>
      <c r="B96" s="32"/>
      <c r="C96" s="32"/>
      <c r="D96" s="32"/>
      <c r="E96" s="32"/>
      <c r="F96" s="38"/>
      <c r="G96" s="164"/>
    </row>
    <row r="97" spans="1:8">
      <c r="A97" s="54" t="s">
        <v>987</v>
      </c>
      <c r="B97" s="787" t="s">
        <v>291</v>
      </c>
      <c r="C97" s="32"/>
      <c r="D97" s="32"/>
      <c r="E97" s="32"/>
      <c r="F97" s="38"/>
      <c r="G97" s="151">
        <v>150837351</v>
      </c>
    </row>
    <row r="98" spans="1:8">
      <c r="A98" s="54" t="s">
        <v>989</v>
      </c>
      <c r="B98" s="787" t="s">
        <v>292</v>
      </c>
      <c r="C98" s="32"/>
      <c r="D98" s="32"/>
      <c r="E98" s="32"/>
      <c r="F98" s="38"/>
      <c r="G98" s="151">
        <v>15795222</v>
      </c>
    </row>
    <row r="99" spans="1:8">
      <c r="A99" s="54" t="s">
        <v>991</v>
      </c>
      <c r="B99" s="787" t="s">
        <v>293</v>
      </c>
      <c r="C99" s="32"/>
      <c r="D99" s="32"/>
      <c r="E99" s="32"/>
      <c r="F99" s="38"/>
      <c r="G99" s="151"/>
    </row>
    <row r="100" spans="1:8">
      <c r="A100" s="54" t="s">
        <v>993</v>
      </c>
      <c r="B100" s="787" t="s">
        <v>294</v>
      </c>
      <c r="C100" s="38"/>
      <c r="D100" s="38"/>
      <c r="E100" s="38"/>
      <c r="F100" s="38"/>
      <c r="G100" s="151"/>
    </row>
    <row r="101" spans="1:8">
      <c r="A101" s="54" t="s">
        <v>996</v>
      </c>
      <c r="B101" s="787" t="s">
        <v>295</v>
      </c>
      <c r="C101" s="32"/>
      <c r="D101" s="32"/>
      <c r="E101" s="32"/>
      <c r="F101" s="38"/>
      <c r="G101" s="151">
        <f>G97+G98-G99+G100</f>
        <v>166632573</v>
      </c>
      <c r="H101" s="2573"/>
    </row>
    <row r="102" spans="1:8">
      <c r="A102" s="34"/>
      <c r="B102" s="35"/>
      <c r="C102" s="35"/>
      <c r="D102" s="35"/>
      <c r="E102" s="35"/>
      <c r="F102" s="30"/>
      <c r="G102" s="142"/>
    </row>
    <row r="103" spans="1:8">
      <c r="A103" s="34"/>
      <c r="B103" s="35"/>
      <c r="C103" s="35"/>
      <c r="D103" s="35"/>
      <c r="E103" s="35"/>
      <c r="F103" s="30"/>
      <c r="G103" s="142"/>
    </row>
    <row r="104" spans="1:8">
      <c r="A104" s="34"/>
      <c r="B104" s="35"/>
      <c r="C104" s="35"/>
      <c r="D104" s="35"/>
      <c r="E104" s="35"/>
      <c r="F104" s="30"/>
      <c r="G104" s="142"/>
    </row>
    <row r="105" spans="1:8">
      <c r="A105" s="34"/>
      <c r="B105" s="35"/>
      <c r="C105" s="35"/>
      <c r="D105" s="35"/>
      <c r="E105" s="35"/>
      <c r="F105" s="30"/>
      <c r="G105" s="142"/>
    </row>
    <row r="106" spans="1:8">
      <c r="A106" s="34"/>
      <c r="B106" s="35"/>
      <c r="C106" s="35"/>
      <c r="D106" s="35"/>
      <c r="E106" s="35"/>
      <c r="F106" s="30"/>
      <c r="G106" s="142"/>
    </row>
    <row r="107" spans="1:8">
      <c r="A107" s="34"/>
      <c r="B107" s="35"/>
      <c r="C107" s="35"/>
      <c r="D107" s="35"/>
      <c r="E107" s="35"/>
      <c r="F107" s="30"/>
      <c r="G107" s="142"/>
    </row>
    <row r="108" spans="1:8">
      <c r="A108" s="34"/>
      <c r="B108" s="35"/>
      <c r="C108" s="35"/>
      <c r="D108" s="35"/>
      <c r="E108" s="35"/>
      <c r="F108" s="30"/>
      <c r="G108" s="142"/>
    </row>
    <row r="109" spans="1:8">
      <c r="A109" s="34"/>
      <c r="B109" s="35"/>
      <c r="C109" s="35"/>
      <c r="D109" s="35"/>
      <c r="E109" s="35"/>
      <c r="F109" s="30"/>
      <c r="G109" s="142"/>
    </row>
    <row r="110" spans="1:8">
      <c r="A110" s="34"/>
      <c r="B110" s="35"/>
      <c r="C110" s="35"/>
      <c r="D110" s="35"/>
      <c r="E110" s="35"/>
      <c r="F110" s="30"/>
      <c r="G110" s="142"/>
    </row>
    <row r="111" spans="1:8">
      <c r="A111" s="34"/>
      <c r="B111" s="35"/>
      <c r="C111" s="35"/>
      <c r="D111" s="35"/>
      <c r="E111" s="35"/>
      <c r="F111" s="30"/>
      <c r="G111" s="142"/>
    </row>
    <row r="112" spans="1:8">
      <c r="A112" s="34"/>
      <c r="B112" s="30"/>
      <c r="C112" s="35"/>
      <c r="D112" s="35"/>
      <c r="E112" s="35"/>
      <c r="F112" s="30"/>
      <c r="G112" s="142"/>
    </row>
    <row r="113" spans="1:7">
      <c r="A113" s="34"/>
      <c r="B113" s="30"/>
      <c r="C113" s="35"/>
      <c r="D113" s="35"/>
      <c r="E113" s="35"/>
      <c r="F113" s="30"/>
      <c r="G113" s="142"/>
    </row>
    <row r="114" spans="1:7">
      <c r="A114" s="34"/>
      <c r="B114" s="35"/>
      <c r="C114" s="35"/>
      <c r="D114" s="35"/>
      <c r="E114" s="35"/>
      <c r="F114" s="30"/>
      <c r="G114" s="142"/>
    </row>
    <row r="115" spans="1:7">
      <c r="A115" s="34"/>
      <c r="B115" s="30"/>
      <c r="C115" s="35"/>
      <c r="D115" s="35"/>
      <c r="E115" s="35"/>
      <c r="F115" s="30"/>
      <c r="G115" s="142"/>
    </row>
    <row r="116" spans="1:7">
      <c r="A116" s="34"/>
      <c r="B116" s="30"/>
      <c r="C116" s="30"/>
      <c r="D116" s="30"/>
      <c r="E116" s="30"/>
      <c r="F116" s="30"/>
      <c r="G116" s="142"/>
    </row>
    <row r="117" spans="1:7">
      <c r="A117" s="34"/>
      <c r="B117" s="30"/>
      <c r="C117" s="35"/>
      <c r="D117" s="35"/>
      <c r="E117" s="35"/>
      <c r="F117" s="30"/>
      <c r="G117" s="142"/>
    </row>
    <row r="118" spans="1:7">
      <c r="A118" s="34"/>
      <c r="B118" s="30"/>
      <c r="C118" s="35"/>
      <c r="D118" s="35"/>
      <c r="E118" s="35"/>
      <c r="F118" s="30"/>
      <c r="G118" s="142"/>
    </row>
    <row r="119" spans="1:7">
      <c r="A119" s="34"/>
      <c r="B119" s="30"/>
      <c r="C119" s="35"/>
      <c r="D119" s="35"/>
      <c r="E119" s="35"/>
      <c r="F119" s="30"/>
      <c r="G119" s="142"/>
    </row>
    <row r="120" spans="1:7">
      <c r="A120" s="34"/>
      <c r="B120" s="35"/>
      <c r="C120" s="35"/>
      <c r="D120" s="35"/>
      <c r="E120" s="35"/>
      <c r="F120" s="30"/>
      <c r="G120" s="142"/>
    </row>
    <row r="121" spans="1:7">
      <c r="A121" s="34"/>
      <c r="B121" s="30"/>
      <c r="C121" s="35"/>
      <c r="D121" s="35"/>
      <c r="E121" s="35"/>
      <c r="F121" s="30"/>
      <c r="G121" s="142"/>
    </row>
    <row r="122" spans="1:7">
      <c r="A122" s="34"/>
      <c r="B122" s="30"/>
      <c r="C122" s="35"/>
      <c r="D122" s="35"/>
      <c r="E122" s="35"/>
      <c r="F122" s="30"/>
      <c r="G122" s="142"/>
    </row>
    <row r="123" spans="1:7" ht="15.75" thickBot="1">
      <c r="A123" s="40"/>
      <c r="B123" s="41"/>
      <c r="C123" s="42"/>
      <c r="D123" s="42"/>
      <c r="E123" s="42"/>
      <c r="F123" s="41"/>
      <c r="G123" s="144"/>
    </row>
    <row r="124" spans="1:7">
      <c r="A124" s="1300" t="s">
        <v>1720</v>
      </c>
      <c r="B124" s="1300"/>
      <c r="C124" s="35"/>
      <c r="D124" s="17"/>
      <c r="E124" s="35"/>
      <c r="F124" s="30"/>
      <c r="G124" s="141"/>
    </row>
    <row r="125" spans="1:7">
      <c r="A125" s="35" t="s">
        <v>296</v>
      </c>
      <c r="B125" s="35"/>
      <c r="C125" s="35"/>
      <c r="D125" s="35"/>
      <c r="E125" s="35"/>
      <c r="F125" s="35"/>
      <c r="G125" s="145"/>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1"/>
    </row>
    <row r="130" spans="1:7">
      <c r="A130" s="30"/>
      <c r="B130" s="30"/>
      <c r="C130" s="30"/>
      <c r="D130" s="30"/>
      <c r="E130" s="30"/>
      <c r="F130" s="30"/>
      <c r="G130" s="141"/>
    </row>
    <row r="131" spans="1:7">
      <c r="A131" s="30"/>
      <c r="B131" s="30"/>
      <c r="C131" s="30"/>
      <c r="D131" s="30"/>
      <c r="E131" s="30"/>
      <c r="F131" s="30"/>
      <c r="G131" s="141"/>
    </row>
    <row r="132" spans="1:7">
      <c r="A132" s="30"/>
      <c r="B132" s="30"/>
      <c r="C132" s="30"/>
      <c r="D132" s="30"/>
      <c r="E132" s="30"/>
      <c r="F132" s="30"/>
      <c r="G132" s="141"/>
    </row>
    <row r="133" spans="1:7">
      <c r="A133" s="30"/>
      <c r="B133" s="30"/>
      <c r="C133" s="30"/>
      <c r="D133" s="30"/>
      <c r="E133" s="30"/>
      <c r="F133" s="30"/>
      <c r="G133" s="141"/>
    </row>
    <row r="134" spans="1:7">
      <c r="A134" s="30"/>
      <c r="B134" s="30"/>
      <c r="C134" s="30"/>
      <c r="D134" s="30"/>
      <c r="E134" s="30"/>
      <c r="F134" s="30"/>
      <c r="G134" s="141"/>
    </row>
    <row r="135" spans="1:7">
      <c r="A135" s="30"/>
      <c r="B135" s="30"/>
      <c r="C135" s="30"/>
      <c r="D135" s="30"/>
      <c r="E135" s="30"/>
      <c r="F135" s="30"/>
      <c r="G135" s="141"/>
    </row>
    <row r="136" spans="1:7">
      <c r="A136" s="30"/>
      <c r="B136" s="30"/>
      <c r="C136" s="30"/>
      <c r="D136" s="30"/>
      <c r="E136" s="30"/>
      <c r="F136" s="30"/>
      <c r="G136" s="141"/>
    </row>
    <row r="137" spans="1:7">
      <c r="A137" s="30"/>
      <c r="B137" s="30"/>
      <c r="C137" s="30"/>
      <c r="D137" s="30"/>
      <c r="E137" s="30"/>
      <c r="F137" s="30"/>
      <c r="G137" s="141"/>
    </row>
    <row r="138" spans="1:7">
      <c r="A138" s="30"/>
      <c r="B138" s="30"/>
      <c r="C138" s="30"/>
      <c r="D138" s="30"/>
      <c r="E138" s="30"/>
      <c r="F138" s="30"/>
      <c r="G138" s="141"/>
    </row>
    <row r="139" spans="1:7">
      <c r="A139" s="30"/>
      <c r="B139" s="30"/>
      <c r="C139" s="30"/>
      <c r="D139" s="30"/>
      <c r="E139" s="30"/>
      <c r="F139" s="30"/>
      <c r="G139" s="141"/>
    </row>
    <row r="140" spans="1:7">
      <c r="A140" s="30"/>
      <c r="B140" s="30"/>
      <c r="C140" s="30"/>
      <c r="D140" s="30"/>
      <c r="E140" s="30"/>
      <c r="F140" s="30"/>
      <c r="G140" s="30"/>
    </row>
    <row r="141" spans="1:7">
      <c r="A141" s="30"/>
      <c r="B141" s="30"/>
      <c r="C141" s="30"/>
      <c r="D141" s="30"/>
      <c r="E141" s="30"/>
      <c r="F141" s="30"/>
      <c r="G141" s="30"/>
    </row>
  </sheetData>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68" fitToHeight="2" orientation="portrait"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H142"/>
  <sheetViews>
    <sheetView defaultGridColor="0" view="pageBreakPreview" topLeftCell="A112" colorId="22" zoomScale="90" zoomScaleNormal="90" zoomScaleSheetLayoutView="90" workbookViewId="0">
      <selection activeCell="F123" sqref="F123:F125"/>
    </sheetView>
  </sheetViews>
  <sheetFormatPr defaultColWidth="9.6640625" defaultRowHeight="15"/>
  <cols>
    <col min="1" max="1" width="3.88671875" style="1566" customWidth="1"/>
    <col min="2" max="2" width="55.21875" style="1566" customWidth="1"/>
    <col min="3" max="3" width="21.6640625" style="1566" customWidth="1"/>
    <col min="4" max="4" width="15.109375" style="1566" customWidth="1"/>
    <col min="5" max="5" width="18.21875" style="1566" customWidth="1"/>
    <col min="6" max="6" width="15.21875" style="1566" bestFit="1" customWidth="1"/>
    <col min="7" max="7" width="16" style="1566" bestFit="1" customWidth="1"/>
    <col min="8" max="8" width="12.5546875" style="1566" bestFit="1" customWidth="1"/>
    <col min="9" max="16384" width="9.6640625" style="1566"/>
  </cols>
  <sheetData>
    <row r="1" spans="1:5">
      <c r="A1" s="1713"/>
      <c r="B1" s="1714" t="s">
        <v>1800</v>
      </c>
      <c r="C1" s="1715" t="s">
        <v>1344</v>
      </c>
      <c r="D1" s="1803" t="s">
        <v>1802</v>
      </c>
      <c r="E1" s="1717" t="s">
        <v>1803</v>
      </c>
    </row>
    <row r="2" spans="1:5">
      <c r="A2" s="1721"/>
      <c r="B2" s="1568" t="str">
        <f>'Data Sheet'!$C$25</f>
        <v xml:space="preserve">The Brooklyn Union Gas Company d/b/a National Grid New York </v>
      </c>
      <c r="C2" s="65" t="s">
        <v>2317</v>
      </c>
      <c r="D2" s="291" t="s">
        <v>1805</v>
      </c>
      <c r="E2" s="1725"/>
    </row>
    <row r="3" spans="1:5" ht="15" customHeight="1">
      <c r="A3" s="1728"/>
      <c r="B3" s="1671"/>
      <c r="C3" s="113" t="s">
        <v>1726</v>
      </c>
      <c r="D3" s="702" t="str">
        <f>'Data Sheet'!$C$40</f>
        <v xml:space="preserve"> March 29, 2017</v>
      </c>
      <c r="E3" s="1672" t="str">
        <f>'Data Sheet'!$C$38</f>
        <v xml:space="preserve"> December 31, 2016</v>
      </c>
    </row>
    <row r="4" spans="1:5" ht="15" customHeight="1">
      <c r="A4" s="1736"/>
      <c r="B4" s="1737" t="s">
        <v>297</v>
      </c>
      <c r="C4" s="1737"/>
      <c r="D4" s="1737"/>
      <c r="E4" s="1738"/>
    </row>
    <row r="5" spans="1:5" ht="15" customHeight="1">
      <c r="A5" s="1721"/>
      <c r="B5" s="3274" t="s">
        <v>3450</v>
      </c>
      <c r="C5" s="3277" t="s">
        <v>3451</v>
      </c>
      <c r="D5" s="3277"/>
      <c r="E5" s="3278"/>
    </row>
    <row r="6" spans="1:5">
      <c r="A6" s="1721"/>
      <c r="B6" s="3275"/>
      <c r="C6" s="3279"/>
      <c r="D6" s="3279"/>
      <c r="E6" s="3280"/>
    </row>
    <row r="7" spans="1:5">
      <c r="A7" s="1721"/>
      <c r="B7" s="3275"/>
      <c r="C7" s="3279"/>
      <c r="D7" s="3279"/>
      <c r="E7" s="3280"/>
    </row>
    <row r="8" spans="1:5">
      <c r="A8" s="1721"/>
      <c r="B8" s="3275"/>
      <c r="C8" s="3279"/>
      <c r="D8" s="3279"/>
      <c r="E8" s="3280"/>
    </row>
    <row r="9" spans="1:5">
      <c r="A9" s="1721"/>
      <c r="B9" s="3275"/>
      <c r="C9" s="2559"/>
      <c r="D9" s="2559"/>
      <c r="E9" s="2560"/>
    </row>
    <row r="10" spans="1:5">
      <c r="A10" s="1721"/>
      <c r="B10" s="3275"/>
      <c r="C10" s="2511"/>
      <c r="D10" s="2511"/>
      <c r="E10" s="2512"/>
    </row>
    <row r="11" spans="1:5">
      <c r="A11" s="1721"/>
      <c r="B11" s="3275"/>
      <c r="C11" s="1757"/>
      <c r="D11" s="1757"/>
      <c r="E11" s="1804"/>
    </row>
    <row r="12" spans="1:5">
      <c r="A12" s="1721"/>
      <c r="B12" s="3275"/>
      <c r="C12" s="1805"/>
      <c r="D12" s="1805"/>
      <c r="E12" s="1709"/>
    </row>
    <row r="13" spans="1:5">
      <c r="A13" s="1721"/>
      <c r="B13" s="3276" t="s">
        <v>3452</v>
      </c>
      <c r="C13" s="1739"/>
      <c r="D13" s="1589"/>
      <c r="E13" s="1709"/>
    </row>
    <row r="14" spans="1:5">
      <c r="A14" s="1721"/>
      <c r="B14" s="3275"/>
      <c r="C14" s="1739"/>
      <c r="D14" s="1589"/>
      <c r="E14" s="1709"/>
    </row>
    <row r="15" spans="1:5">
      <c r="A15" s="1728"/>
      <c r="B15" s="1737"/>
      <c r="C15" s="1737"/>
      <c r="D15" s="1732"/>
      <c r="E15" s="1759"/>
    </row>
    <row r="16" spans="1:5">
      <c r="A16" s="1764" t="s">
        <v>1729</v>
      </c>
      <c r="B16" s="1739" t="s">
        <v>298</v>
      </c>
      <c r="C16" s="1739"/>
      <c r="D16" s="1603"/>
      <c r="E16" s="1806" t="s">
        <v>299</v>
      </c>
    </row>
    <row r="17" spans="1:7">
      <c r="A17" s="1774" t="s">
        <v>1732</v>
      </c>
      <c r="B17" s="1737" t="s">
        <v>3024</v>
      </c>
      <c r="C17" s="1737"/>
      <c r="D17" s="1737"/>
      <c r="E17" s="1807" t="s">
        <v>3025</v>
      </c>
    </row>
    <row r="18" spans="1:7">
      <c r="A18" s="1744">
        <v>1</v>
      </c>
      <c r="B18" s="1749" t="s">
        <v>300</v>
      </c>
      <c r="C18" s="1737"/>
      <c r="D18" s="1808"/>
      <c r="E18" s="1809"/>
    </row>
    <row r="19" spans="1:7">
      <c r="A19" s="1744">
        <v>2</v>
      </c>
      <c r="B19" s="1810" t="s">
        <v>4599</v>
      </c>
      <c r="C19" s="1811"/>
      <c r="D19" s="2621"/>
      <c r="E19" s="1646">
        <v>76534992</v>
      </c>
      <c r="F19" s="2870"/>
      <c r="G19" s="2870"/>
    </row>
    <row r="20" spans="1:7">
      <c r="A20" s="1744">
        <v>3</v>
      </c>
      <c r="B20" s="1749" t="s">
        <v>386</v>
      </c>
      <c r="C20" s="1737"/>
      <c r="D20" s="1808"/>
      <c r="E20" s="1809"/>
      <c r="F20" s="2870"/>
      <c r="G20" s="2870"/>
    </row>
    <row r="21" spans="1:7">
      <c r="A21" s="1744">
        <v>4</v>
      </c>
      <c r="B21" s="1749" t="s">
        <v>387</v>
      </c>
      <c r="C21" s="1737"/>
      <c r="D21" s="1808"/>
      <c r="E21" s="1648">
        <v>97180880</v>
      </c>
      <c r="F21" s="2870"/>
      <c r="G21" s="2870"/>
    </row>
    <row r="22" spans="1:7">
      <c r="A22" s="1744">
        <v>5</v>
      </c>
      <c r="B22" s="1749" t="s">
        <v>4743</v>
      </c>
      <c r="C22" s="1737"/>
      <c r="D22" s="1729"/>
      <c r="E22" s="1648">
        <v>1877762</v>
      </c>
      <c r="F22" s="2870"/>
      <c r="G22" s="2870"/>
    </row>
    <row r="23" spans="1:7">
      <c r="A23" s="1744">
        <v>6</v>
      </c>
      <c r="B23" s="1749" t="s">
        <v>4742</v>
      </c>
      <c r="C23" s="1737"/>
      <c r="D23" s="1729"/>
      <c r="E23" s="1648">
        <v>79952577</v>
      </c>
      <c r="F23" s="2870"/>
      <c r="G23" s="2870"/>
    </row>
    <row r="24" spans="1:7">
      <c r="A24" s="1744">
        <v>7</v>
      </c>
      <c r="B24" s="1749"/>
      <c r="C24" s="1737"/>
      <c r="D24" s="1729"/>
      <c r="E24" s="1648"/>
      <c r="F24" s="2870"/>
      <c r="G24" s="2870"/>
    </row>
    <row r="25" spans="1:7">
      <c r="A25" s="1744">
        <v>8</v>
      </c>
      <c r="B25" s="1749" t="s">
        <v>388</v>
      </c>
      <c r="C25" s="1737"/>
      <c r="D25" s="1729"/>
      <c r="E25" s="1648">
        <v>22639744</v>
      </c>
      <c r="F25" s="2870"/>
      <c r="G25" s="2870"/>
    </row>
    <row r="26" spans="1:7">
      <c r="A26" s="1744">
        <v>9</v>
      </c>
      <c r="B26" s="1749" t="s">
        <v>389</v>
      </c>
      <c r="C26" s="1737"/>
      <c r="D26" s="1729"/>
      <c r="E26" s="1648">
        <v>-910740</v>
      </c>
      <c r="F26" s="2870"/>
      <c r="G26" s="2870"/>
    </row>
    <row r="27" spans="1:7">
      <c r="A27" s="1744">
        <v>10</v>
      </c>
      <c r="B27" s="1749" t="s">
        <v>390</v>
      </c>
      <c r="C27" s="1737"/>
      <c r="D27" s="1729"/>
      <c r="E27" s="1648">
        <v>-80236656</v>
      </c>
      <c r="F27" s="2870"/>
      <c r="G27" s="2870"/>
    </row>
    <row r="28" spans="1:7">
      <c r="A28" s="1744">
        <v>11</v>
      </c>
      <c r="B28" s="1749" t="s">
        <v>391</v>
      </c>
      <c r="C28" s="1737"/>
      <c r="D28" s="1729"/>
      <c r="E28" s="1648">
        <v>28585020</v>
      </c>
      <c r="F28" s="2870"/>
      <c r="G28" s="2870"/>
    </row>
    <row r="29" spans="1:7">
      <c r="A29" s="1744">
        <v>12</v>
      </c>
      <c r="B29" s="1749" t="s">
        <v>392</v>
      </c>
      <c r="C29" s="1737"/>
      <c r="D29" s="1729"/>
      <c r="E29" s="1648"/>
      <c r="F29" s="2870"/>
      <c r="G29" s="2870"/>
    </row>
    <row r="30" spans="1:7">
      <c r="A30" s="1744">
        <v>13</v>
      </c>
      <c r="B30" s="1749" t="s">
        <v>393</v>
      </c>
      <c r="C30" s="1737"/>
      <c r="D30" s="1729"/>
      <c r="E30" s="1648">
        <v>36836354</v>
      </c>
      <c r="F30" s="2870"/>
      <c r="G30" s="2870"/>
    </row>
    <row r="31" spans="1:7">
      <c r="A31" s="1744">
        <v>14</v>
      </c>
      <c r="B31" s="1749" t="s">
        <v>394</v>
      </c>
      <c r="C31" s="1737"/>
      <c r="D31" s="1729"/>
      <c r="E31" s="1648">
        <v>-225058074</v>
      </c>
      <c r="F31" s="2870"/>
      <c r="G31" s="2870"/>
    </row>
    <row r="32" spans="1:7">
      <c r="A32" s="1744">
        <v>15</v>
      </c>
      <c r="B32" s="1749" t="s">
        <v>395</v>
      </c>
      <c r="C32" s="1737"/>
      <c r="D32" s="1729"/>
      <c r="E32" s="1648">
        <v>101923668</v>
      </c>
      <c r="F32" s="2870"/>
      <c r="G32" s="2870"/>
    </row>
    <row r="33" spans="1:8">
      <c r="A33" s="1744">
        <v>16</v>
      </c>
      <c r="B33" s="1749" t="s">
        <v>396</v>
      </c>
      <c r="C33" s="1737"/>
      <c r="D33" s="1729"/>
      <c r="E33" s="1648">
        <v>10873182</v>
      </c>
      <c r="F33" s="2870"/>
      <c r="G33" s="2870"/>
    </row>
    <row r="34" spans="1:8">
      <c r="A34" s="1744">
        <v>17</v>
      </c>
      <c r="B34" s="1749" t="s">
        <v>397</v>
      </c>
      <c r="C34" s="1737"/>
      <c r="D34" s="1729"/>
      <c r="E34" s="1648">
        <v>15795222</v>
      </c>
      <c r="F34" s="2870"/>
      <c r="G34" s="2870"/>
    </row>
    <row r="35" spans="1:8">
      <c r="A35" s="1744">
        <v>18</v>
      </c>
      <c r="B35" s="1749"/>
      <c r="C35" s="1737"/>
      <c r="D35" s="1729"/>
      <c r="E35" s="1648"/>
      <c r="F35" s="2870"/>
      <c r="G35" s="2870"/>
    </row>
    <row r="36" spans="1:8">
      <c r="A36" s="1744">
        <v>19</v>
      </c>
      <c r="B36" s="1749" t="s">
        <v>4744</v>
      </c>
      <c r="C36" s="1737"/>
      <c r="D36" s="1729"/>
      <c r="E36" s="1648">
        <v>6665343</v>
      </c>
      <c r="F36" s="2870"/>
      <c r="G36" s="2870"/>
    </row>
    <row r="37" spans="1:8">
      <c r="A37" s="1744">
        <v>20</v>
      </c>
      <c r="B37" s="1749"/>
      <c r="C37" s="1737"/>
      <c r="D37" s="1729"/>
      <c r="E37" s="1648"/>
      <c r="F37" s="2870"/>
      <c r="G37" s="2870"/>
    </row>
    <row r="38" spans="1:8">
      <c r="A38" s="1744">
        <v>21</v>
      </c>
      <c r="B38" s="1749"/>
      <c r="C38" s="1737"/>
      <c r="D38" s="1729"/>
      <c r="E38" s="1648"/>
      <c r="F38" s="2870"/>
      <c r="G38" s="2870"/>
    </row>
    <row r="39" spans="1:8">
      <c r="A39" s="1744">
        <v>22</v>
      </c>
      <c r="B39" s="1810" t="s">
        <v>399</v>
      </c>
      <c r="C39" s="1811"/>
      <c r="D39" s="1812"/>
      <c r="E39" s="1648">
        <f>E19+SUM(E21:E32)-E33-E34+SUM(E35:E38)</f>
        <v>119322466</v>
      </c>
      <c r="F39" s="2870"/>
      <c r="G39" s="2870"/>
    </row>
    <row r="40" spans="1:8">
      <c r="A40" s="1744">
        <v>23</v>
      </c>
      <c r="B40" s="1749"/>
      <c r="C40" s="1737"/>
      <c r="D40" s="1729"/>
      <c r="E40" s="1648"/>
      <c r="F40" s="2870"/>
      <c r="G40" s="2870"/>
      <c r="H40" s="2873"/>
    </row>
    <row r="41" spans="1:8">
      <c r="A41" s="1744">
        <v>24</v>
      </c>
      <c r="B41" s="1749" t="s">
        <v>400</v>
      </c>
      <c r="C41" s="1737"/>
      <c r="D41" s="1729"/>
      <c r="E41" s="1648"/>
      <c r="G41" s="2870"/>
    </row>
    <row r="42" spans="1:8">
      <c r="A42" s="1744">
        <v>25</v>
      </c>
      <c r="B42" s="1749" t="s">
        <v>401</v>
      </c>
      <c r="C42" s="1737"/>
      <c r="D42" s="1729"/>
      <c r="E42" s="1648"/>
      <c r="G42" s="2870"/>
    </row>
    <row r="43" spans="1:8">
      <c r="A43" s="1744">
        <v>26</v>
      </c>
      <c r="B43" s="1749" t="s">
        <v>402</v>
      </c>
      <c r="C43" s="1737"/>
      <c r="D43" s="1729"/>
      <c r="E43" s="1648">
        <v>-469444695</v>
      </c>
      <c r="G43" s="2870"/>
    </row>
    <row r="44" spans="1:8">
      <c r="A44" s="1744">
        <v>27</v>
      </c>
      <c r="B44" s="1749" t="s">
        <v>403</v>
      </c>
      <c r="C44" s="1737"/>
      <c r="D44" s="1729"/>
      <c r="E44" s="1648"/>
      <c r="G44" s="2870"/>
    </row>
    <row r="45" spans="1:8">
      <c r="A45" s="1744">
        <v>28</v>
      </c>
      <c r="B45" s="1749" t="s">
        <v>404</v>
      </c>
      <c r="C45" s="1737"/>
      <c r="D45" s="1729"/>
      <c r="E45" s="1648"/>
      <c r="G45" s="2870"/>
    </row>
    <row r="46" spans="1:8">
      <c r="A46" s="1744">
        <v>29</v>
      </c>
      <c r="B46" s="1749" t="s">
        <v>405</v>
      </c>
      <c r="C46" s="1737"/>
      <c r="D46" s="1729"/>
      <c r="E46" s="1648"/>
      <c r="G46" s="2870"/>
    </row>
    <row r="47" spans="1:8">
      <c r="A47" s="1744">
        <v>30</v>
      </c>
      <c r="B47" s="1749" t="s">
        <v>396</v>
      </c>
      <c r="C47" s="1737"/>
      <c r="D47" s="1729"/>
      <c r="E47" s="1648">
        <v>-10873182</v>
      </c>
      <c r="G47" s="2870"/>
    </row>
    <row r="48" spans="1:8">
      <c r="A48" s="1744">
        <v>31</v>
      </c>
      <c r="B48" s="1749" t="s">
        <v>4745</v>
      </c>
      <c r="C48" s="1737"/>
      <c r="D48" s="1729"/>
      <c r="E48" s="1648">
        <v>-26316931</v>
      </c>
      <c r="G48" s="2870"/>
    </row>
    <row r="49" spans="1:7">
      <c r="A49" s="1744">
        <v>32</v>
      </c>
      <c r="B49" s="1810" t="s">
        <v>398</v>
      </c>
      <c r="C49" s="1737"/>
      <c r="D49" s="1729"/>
      <c r="E49" s="1648">
        <v>78916</v>
      </c>
      <c r="G49" s="2870"/>
    </row>
    <row r="50" spans="1:7">
      <c r="A50" s="1744">
        <v>33</v>
      </c>
      <c r="B50" s="1749"/>
      <c r="C50" s="1737"/>
      <c r="D50" s="1729"/>
      <c r="E50" s="1648"/>
      <c r="G50" s="2870"/>
    </row>
    <row r="51" spans="1:7">
      <c r="A51" s="1744">
        <v>34</v>
      </c>
      <c r="B51" s="1810" t="s">
        <v>1636</v>
      </c>
      <c r="C51" s="1811"/>
      <c r="D51" s="1812"/>
      <c r="E51" s="1648">
        <f>SUM(E42:E50)-2*E47</f>
        <v>-484809528</v>
      </c>
      <c r="G51" s="2870"/>
    </row>
    <row r="52" spans="1:7">
      <c r="A52" s="1744">
        <v>35</v>
      </c>
      <c r="B52" s="1749"/>
      <c r="C52" s="1737"/>
      <c r="D52" s="1729"/>
      <c r="E52" s="1809"/>
      <c r="G52" s="2870"/>
    </row>
    <row r="53" spans="1:7">
      <c r="A53" s="1744">
        <v>36</v>
      </c>
      <c r="B53" s="1749" t="s">
        <v>1637</v>
      </c>
      <c r="C53" s="1737"/>
      <c r="D53" s="1729"/>
      <c r="E53" s="1648"/>
      <c r="G53" s="2870"/>
    </row>
    <row r="54" spans="1:7">
      <c r="A54" s="1744">
        <v>37</v>
      </c>
      <c r="B54" s="1749" t="s">
        <v>1500</v>
      </c>
      <c r="C54" s="1737"/>
      <c r="D54" s="1729"/>
      <c r="E54" s="1648"/>
      <c r="G54" s="2870"/>
    </row>
    <row r="55" spans="1:7">
      <c r="A55" s="1744">
        <v>38</v>
      </c>
      <c r="B55" s="1749"/>
      <c r="C55" s="1737"/>
      <c r="D55" s="1729"/>
      <c r="E55" s="1648"/>
      <c r="G55" s="2870"/>
    </row>
    <row r="56" spans="1:7">
      <c r="A56" s="1744">
        <v>39</v>
      </c>
      <c r="B56" s="1749" t="s">
        <v>1501</v>
      </c>
      <c r="C56" s="1737"/>
      <c r="D56" s="1729"/>
      <c r="E56" s="1648"/>
      <c r="G56" s="2870"/>
    </row>
    <row r="57" spans="1:7">
      <c r="A57" s="1744">
        <v>40</v>
      </c>
      <c r="B57" s="1749" t="s">
        <v>1502</v>
      </c>
      <c r="C57" s="1737"/>
      <c r="D57" s="1729"/>
      <c r="E57" s="1648"/>
      <c r="G57" s="2870"/>
    </row>
    <row r="58" spans="1:7">
      <c r="A58" s="1744">
        <v>41</v>
      </c>
      <c r="B58" s="1749" t="s">
        <v>1503</v>
      </c>
      <c r="C58" s="1737"/>
      <c r="D58" s="1729"/>
      <c r="E58" s="1809"/>
      <c r="G58" s="2870"/>
    </row>
    <row r="59" spans="1:7">
      <c r="A59" s="1744">
        <v>42</v>
      </c>
      <c r="B59" s="1749" t="s">
        <v>1504</v>
      </c>
      <c r="C59" s="1737"/>
      <c r="D59" s="1729"/>
      <c r="E59" s="1648"/>
      <c r="G59" s="2870"/>
    </row>
    <row r="60" spans="1:7">
      <c r="A60" s="1744">
        <v>43</v>
      </c>
      <c r="B60" s="1749"/>
      <c r="C60" s="1737"/>
      <c r="D60" s="1729"/>
      <c r="E60" s="1648"/>
      <c r="G60" s="2870"/>
    </row>
    <row r="61" spans="1:7">
      <c r="A61" s="1744">
        <v>44</v>
      </c>
      <c r="B61" s="1749" t="s">
        <v>1505</v>
      </c>
      <c r="C61" s="1737"/>
      <c r="D61" s="1729"/>
      <c r="E61" s="1648"/>
      <c r="G61" s="2870"/>
    </row>
    <row r="62" spans="1:7" ht="15.75" thickBot="1">
      <c r="A62" s="1813">
        <v>45</v>
      </c>
      <c r="B62" s="1814" t="s">
        <v>1506</v>
      </c>
      <c r="C62" s="1800"/>
      <c r="D62" s="1799"/>
      <c r="E62" s="1697"/>
      <c r="G62" s="2870"/>
    </row>
    <row r="63" spans="1:7">
      <c r="A63" s="2522" t="s">
        <v>4670</v>
      </c>
      <c r="B63" s="2558"/>
      <c r="C63" s="1739"/>
      <c r="D63" s="1723"/>
      <c r="E63" s="1666"/>
      <c r="G63" s="2870"/>
    </row>
    <row r="64" spans="1:7">
      <c r="A64" s="1739" t="s">
        <v>1507</v>
      </c>
      <c r="B64" s="1603"/>
      <c r="C64" s="1739"/>
      <c r="D64" s="1739"/>
      <c r="E64" s="1664"/>
      <c r="G64" s="2870"/>
    </row>
    <row r="65" spans="1:7" ht="15.75" thickBot="1">
      <c r="A65" s="1739"/>
      <c r="B65" s="1603"/>
      <c r="C65" s="1739"/>
      <c r="D65" s="1739"/>
      <c r="E65" s="1664"/>
      <c r="G65" s="2870"/>
    </row>
    <row r="66" spans="1:7">
      <c r="A66" s="1713"/>
      <c r="B66" s="1714" t="s">
        <v>1800</v>
      </c>
      <c r="C66" s="1715" t="s">
        <v>1344</v>
      </c>
      <c r="D66" s="1803" t="s">
        <v>1802</v>
      </c>
      <c r="E66" s="1717" t="s">
        <v>1803</v>
      </c>
      <c r="G66" s="2870"/>
    </row>
    <row r="67" spans="1:7">
      <c r="A67" s="1721"/>
      <c r="B67" s="1568" t="str">
        <f>'Data Sheet'!$C$25</f>
        <v xml:space="preserve">The Brooklyn Union Gas Company d/b/a National Grid New York </v>
      </c>
      <c r="C67" s="65" t="s">
        <v>2317</v>
      </c>
      <c r="D67" s="291" t="s">
        <v>1805</v>
      </c>
      <c r="E67" s="1725"/>
      <c r="G67" s="2870"/>
    </row>
    <row r="68" spans="1:7">
      <c r="A68" s="1728"/>
      <c r="B68" s="1671"/>
      <c r="C68" s="113" t="s">
        <v>1726</v>
      </c>
      <c r="D68" s="702" t="str">
        <f>'Data Sheet'!$C$40</f>
        <v xml:space="preserve"> March 29, 2017</v>
      </c>
      <c r="E68" s="1672" t="str">
        <f>'Data Sheet'!$C$38</f>
        <v xml:space="preserve"> December 31, 2016</v>
      </c>
      <c r="G68" s="2870"/>
    </row>
    <row r="69" spans="1:7">
      <c r="A69" s="1736"/>
      <c r="B69" s="1737" t="s">
        <v>1508</v>
      </c>
      <c r="C69" s="1737"/>
      <c r="D69" s="1737"/>
      <c r="E69" s="1738"/>
      <c r="G69" s="2870"/>
    </row>
    <row r="70" spans="1:7">
      <c r="A70" s="1815" t="s">
        <v>3453</v>
      </c>
      <c r="B70" s="1788" t="s">
        <v>3454</v>
      </c>
      <c r="C70" s="1576" t="s">
        <v>1509</v>
      </c>
      <c r="D70" s="1589"/>
      <c r="E70" s="2029"/>
      <c r="G70" s="2870"/>
    </row>
    <row r="71" spans="1:7">
      <c r="A71" s="1816"/>
      <c r="B71" s="3255" t="s">
        <v>3455</v>
      </c>
      <c r="C71" s="1576" t="s">
        <v>1510</v>
      </c>
      <c r="D71" s="1589"/>
      <c r="E71" s="2029"/>
      <c r="G71" s="2870"/>
    </row>
    <row r="72" spans="1:7">
      <c r="A72" s="1721"/>
      <c r="B72" s="3252"/>
      <c r="C72" s="1576" t="s">
        <v>1511</v>
      </c>
      <c r="D72" s="1589"/>
      <c r="E72" s="2029"/>
      <c r="G72" s="2870"/>
    </row>
    <row r="73" spans="1:7">
      <c r="A73" s="1721"/>
      <c r="B73" s="3252"/>
      <c r="C73" s="1576" t="s">
        <v>1512</v>
      </c>
      <c r="D73" s="1589"/>
      <c r="E73" s="2557"/>
      <c r="G73" s="2870"/>
    </row>
    <row r="74" spans="1:7">
      <c r="A74" s="1721"/>
      <c r="B74" s="3255" t="s">
        <v>3456</v>
      </c>
      <c r="C74" s="1576" t="s">
        <v>1513</v>
      </c>
      <c r="D74" s="1589"/>
      <c r="E74" s="2029"/>
      <c r="G74" s="2870"/>
    </row>
    <row r="75" spans="1:7">
      <c r="A75" s="1721"/>
      <c r="B75" s="3255"/>
      <c r="C75" s="1576" t="s">
        <v>359</v>
      </c>
      <c r="D75" s="1589"/>
      <c r="E75" s="2029"/>
      <c r="G75" s="2870"/>
    </row>
    <row r="76" spans="1:7" ht="15" customHeight="1">
      <c r="A76" s="1721"/>
      <c r="B76" s="3255"/>
      <c r="C76" s="2561" t="s">
        <v>360</v>
      </c>
      <c r="D76" s="2561"/>
      <c r="E76" s="2562"/>
      <c r="G76" s="2870"/>
    </row>
    <row r="77" spans="1:7">
      <c r="A77" s="1721"/>
      <c r="B77" s="3255"/>
      <c r="C77" s="2561"/>
      <c r="D77" s="2561"/>
      <c r="E77" s="2562"/>
      <c r="G77" s="2870"/>
    </row>
    <row r="78" spans="1:7">
      <c r="A78" s="1728"/>
      <c r="B78" s="1737"/>
      <c r="C78" s="1737"/>
      <c r="D78" s="1732"/>
      <c r="E78" s="1759"/>
      <c r="G78" s="2870"/>
    </row>
    <row r="79" spans="1:7">
      <c r="A79" s="1764" t="s">
        <v>1729</v>
      </c>
      <c r="B79" s="1739" t="s">
        <v>361</v>
      </c>
      <c r="C79" s="1739"/>
      <c r="D79" s="1603"/>
      <c r="E79" s="1806" t="s">
        <v>299</v>
      </c>
      <c r="G79" s="2870"/>
    </row>
    <row r="80" spans="1:7">
      <c r="A80" s="1774" t="s">
        <v>1732</v>
      </c>
      <c r="B80" s="1737" t="s">
        <v>3024</v>
      </c>
      <c r="C80" s="1737"/>
      <c r="D80" s="1737"/>
      <c r="E80" s="1807" t="s">
        <v>3025</v>
      </c>
      <c r="G80" s="2870"/>
    </row>
    <row r="81" spans="1:7">
      <c r="A81" s="1744">
        <v>46</v>
      </c>
      <c r="B81" s="1749" t="s">
        <v>362</v>
      </c>
      <c r="C81" s="1737"/>
      <c r="D81" s="1808"/>
      <c r="E81" s="1646"/>
      <c r="G81" s="2870"/>
    </row>
    <row r="82" spans="1:7">
      <c r="A82" s="1744">
        <v>47</v>
      </c>
      <c r="B82" s="1749" t="s">
        <v>363</v>
      </c>
      <c r="C82" s="1737"/>
      <c r="D82" s="1808"/>
      <c r="E82" s="1648"/>
      <c r="G82" s="2870"/>
    </row>
    <row r="83" spans="1:7">
      <c r="A83" s="1744">
        <v>48</v>
      </c>
      <c r="B83" s="1749"/>
      <c r="C83" s="1737"/>
      <c r="D83" s="1808"/>
      <c r="E83" s="1648"/>
      <c r="G83" s="2870"/>
    </row>
    <row r="84" spans="1:7">
      <c r="A84" s="1744">
        <v>49</v>
      </c>
      <c r="B84" s="1749" t="s">
        <v>364</v>
      </c>
      <c r="C84" s="1737"/>
      <c r="D84" s="1808"/>
      <c r="E84" s="1648"/>
      <c r="G84" s="2870"/>
    </row>
    <row r="85" spans="1:7">
      <c r="A85" s="1744">
        <v>50</v>
      </c>
      <c r="B85" s="1749" t="s">
        <v>365</v>
      </c>
      <c r="C85" s="1737"/>
      <c r="D85" s="1729"/>
      <c r="E85" s="1648"/>
      <c r="G85" s="2870"/>
    </row>
    <row r="86" spans="1:7">
      <c r="A86" s="1744">
        <v>51</v>
      </c>
      <c r="B86" s="1749" t="s">
        <v>366</v>
      </c>
      <c r="C86" s="1737"/>
      <c r="D86" s="1729"/>
      <c r="E86" s="1648"/>
      <c r="G86" s="2870"/>
    </row>
    <row r="87" spans="1:7">
      <c r="A87" s="1744">
        <v>52</v>
      </c>
      <c r="B87" s="1749" t="s">
        <v>367</v>
      </c>
      <c r="C87" s="1737"/>
      <c r="D87" s="1729"/>
      <c r="E87" s="1648"/>
      <c r="G87" s="2870"/>
    </row>
    <row r="88" spans="1:7">
      <c r="A88" s="1744">
        <v>53</v>
      </c>
      <c r="B88" s="1810"/>
      <c r="C88" s="1811"/>
      <c r="D88" s="1812"/>
      <c r="E88" s="1682"/>
      <c r="G88" s="2870"/>
    </row>
    <row r="89" spans="1:7">
      <c r="A89" s="1744">
        <v>54</v>
      </c>
      <c r="B89" s="1810" t="s">
        <v>4600</v>
      </c>
      <c r="C89" s="1737"/>
      <c r="D89" s="1729"/>
      <c r="E89" s="1648"/>
      <c r="G89" s="2870"/>
    </row>
    <row r="90" spans="1:7">
      <c r="A90" s="1744">
        <v>55</v>
      </c>
      <c r="B90" s="1749"/>
      <c r="C90" s="1737"/>
      <c r="D90" s="1729"/>
      <c r="E90" s="1648"/>
      <c r="G90" s="2870"/>
    </row>
    <row r="91" spans="1:7">
      <c r="A91" s="1744">
        <v>56</v>
      </c>
      <c r="B91" s="1749" t="s">
        <v>368</v>
      </c>
      <c r="C91" s="1737"/>
      <c r="D91" s="1729"/>
      <c r="E91" s="1809"/>
      <c r="G91" s="2870"/>
    </row>
    <row r="92" spans="1:7">
      <c r="A92" s="1744">
        <v>57</v>
      </c>
      <c r="B92" s="1810" t="s">
        <v>4601</v>
      </c>
      <c r="C92" s="1811"/>
      <c r="D92" s="1812"/>
      <c r="E92" s="1648">
        <f>E51+SUM(E53:E62)+SUM(E81:E90)</f>
        <v>-484809528</v>
      </c>
      <c r="G92" s="2870"/>
    </row>
    <row r="93" spans="1:7">
      <c r="A93" s="1744">
        <v>58</v>
      </c>
      <c r="B93" s="1749"/>
      <c r="C93" s="1737"/>
      <c r="D93" s="1729"/>
      <c r="E93" s="1809"/>
      <c r="G93" s="2870"/>
    </row>
    <row r="94" spans="1:7">
      <c r="A94" s="1744">
        <v>59</v>
      </c>
      <c r="B94" s="1749" t="s">
        <v>369</v>
      </c>
      <c r="C94" s="1737"/>
      <c r="D94" s="1729"/>
      <c r="E94" s="1809"/>
      <c r="G94" s="2870"/>
    </row>
    <row r="95" spans="1:7">
      <c r="A95" s="1744">
        <v>60</v>
      </c>
      <c r="B95" s="1749" t="s">
        <v>370</v>
      </c>
      <c r="C95" s="1737"/>
      <c r="D95" s="1729"/>
      <c r="E95" s="1809"/>
      <c r="G95" s="2870"/>
    </row>
    <row r="96" spans="1:7">
      <c r="A96" s="1744">
        <v>61</v>
      </c>
      <c r="B96" s="1749" t="s">
        <v>371</v>
      </c>
      <c r="C96" s="1737"/>
      <c r="D96" s="1729"/>
      <c r="E96" s="1648">
        <v>1000000000</v>
      </c>
      <c r="G96" s="2870"/>
    </row>
    <row r="97" spans="1:7">
      <c r="A97" s="1744">
        <v>62</v>
      </c>
      <c r="B97" s="1749" t="s">
        <v>372</v>
      </c>
      <c r="C97" s="1737"/>
      <c r="D97" s="1729"/>
      <c r="E97" s="1648"/>
      <c r="G97" s="2870"/>
    </row>
    <row r="98" spans="1:7">
      <c r="A98" s="1744">
        <v>63</v>
      </c>
      <c r="B98" s="1749" t="s">
        <v>373</v>
      </c>
      <c r="C98" s="1737"/>
      <c r="D98" s="1729"/>
      <c r="E98" s="1648"/>
      <c r="G98" s="2870"/>
    </row>
    <row r="99" spans="1:7">
      <c r="A99" s="2606">
        <v>64</v>
      </c>
      <c r="B99" s="1810" t="s">
        <v>4602</v>
      </c>
      <c r="C99" s="1811"/>
      <c r="D99" s="1812"/>
      <c r="E99" s="1682"/>
      <c r="G99" s="2870"/>
    </row>
    <row r="100" spans="1:7">
      <c r="A100" s="1744">
        <v>65</v>
      </c>
      <c r="B100" s="1749"/>
      <c r="C100" s="1737"/>
      <c r="D100" s="1729"/>
      <c r="E100" s="1648"/>
      <c r="G100" s="2870"/>
    </row>
    <row r="101" spans="1:7">
      <c r="A101" s="1744">
        <v>66</v>
      </c>
      <c r="B101" s="1749" t="s">
        <v>374</v>
      </c>
      <c r="C101" s="1737"/>
      <c r="D101" s="1729"/>
      <c r="E101" s="1648"/>
      <c r="G101" s="2870"/>
    </row>
    <row r="102" spans="1:7">
      <c r="A102" s="1744">
        <v>67</v>
      </c>
      <c r="B102" s="1810" t="s">
        <v>4602</v>
      </c>
      <c r="C102" s="1811"/>
      <c r="D102" s="1812"/>
      <c r="E102" s="1682"/>
      <c r="G102" s="2870"/>
    </row>
    <row r="103" spans="1:7">
      <c r="A103" s="1744">
        <v>68</v>
      </c>
      <c r="B103" s="1749"/>
      <c r="C103" s="1737"/>
      <c r="D103" s="1729"/>
      <c r="E103" s="1648"/>
      <c r="G103" s="2870"/>
    </row>
    <row r="104" spans="1:7">
      <c r="A104" s="1744">
        <v>69</v>
      </c>
      <c r="B104" s="1749"/>
      <c r="C104" s="1737"/>
      <c r="D104" s="1729"/>
      <c r="E104" s="1648"/>
      <c r="G104" s="2870"/>
    </row>
    <row r="105" spans="1:7">
      <c r="A105" s="1744">
        <v>70</v>
      </c>
      <c r="B105" s="1810" t="s">
        <v>4603</v>
      </c>
      <c r="C105" s="1811"/>
      <c r="D105" s="1812"/>
      <c r="E105" s="1648">
        <f>SUM(E96:E104)</f>
        <v>1000000000</v>
      </c>
      <c r="G105" s="2870"/>
    </row>
    <row r="106" spans="1:7">
      <c r="A106" s="1744">
        <v>71</v>
      </c>
      <c r="B106" s="1749"/>
      <c r="C106" s="1737"/>
      <c r="D106" s="1729"/>
      <c r="E106" s="1648"/>
      <c r="G106" s="2870"/>
    </row>
    <row r="107" spans="1:7">
      <c r="A107" s="1744">
        <v>72</v>
      </c>
      <c r="B107" s="1749" t="s">
        <v>375</v>
      </c>
      <c r="C107" s="1737"/>
      <c r="D107" s="1729"/>
      <c r="E107" s="1809"/>
      <c r="G107" s="2870"/>
    </row>
    <row r="108" spans="1:7">
      <c r="A108" s="1744">
        <v>73</v>
      </c>
      <c r="B108" s="1749" t="s">
        <v>376</v>
      </c>
      <c r="C108" s="1737"/>
      <c r="D108" s="1729"/>
      <c r="E108" s="1648">
        <v>-810500000</v>
      </c>
      <c r="G108" s="2870"/>
    </row>
    <row r="109" spans="1:7">
      <c r="A109" s="1744">
        <v>74</v>
      </c>
      <c r="B109" s="1749" t="s">
        <v>372</v>
      </c>
      <c r="C109" s="1737"/>
      <c r="D109" s="1729"/>
      <c r="E109" s="1648"/>
    </row>
    <row r="110" spans="1:7">
      <c r="A110" s="1744">
        <v>75</v>
      </c>
      <c r="B110" s="1749" t="s">
        <v>373</v>
      </c>
      <c r="C110" s="1737"/>
      <c r="D110" s="1729"/>
      <c r="E110" s="1648"/>
    </row>
    <row r="111" spans="1:7">
      <c r="A111" s="1744">
        <v>76</v>
      </c>
      <c r="B111" s="1810" t="s">
        <v>4602</v>
      </c>
      <c r="C111" s="1811"/>
      <c r="D111" s="1812"/>
      <c r="E111" s="1682">
        <v>-6582340</v>
      </c>
    </row>
    <row r="112" spans="1:7">
      <c r="A112" s="1744">
        <v>77</v>
      </c>
      <c r="B112" s="1749"/>
      <c r="C112" s="1737"/>
      <c r="D112" s="1729"/>
      <c r="E112" s="1648"/>
    </row>
    <row r="113" spans="1:6">
      <c r="A113" s="1744">
        <v>78</v>
      </c>
      <c r="B113" s="1749" t="s">
        <v>377</v>
      </c>
      <c r="C113" s="1737"/>
      <c r="D113" s="1729"/>
      <c r="E113" s="1648"/>
    </row>
    <row r="114" spans="1:6">
      <c r="A114" s="1744">
        <v>79</v>
      </c>
      <c r="B114" s="1749" t="s">
        <v>4746</v>
      </c>
      <c r="C114" s="1737"/>
      <c r="D114" s="1729"/>
      <c r="E114" s="1648">
        <v>179660496</v>
      </c>
    </row>
    <row r="115" spans="1:6">
      <c r="A115" s="1744">
        <v>80</v>
      </c>
      <c r="B115" s="1749" t="s">
        <v>378</v>
      </c>
      <c r="C115" s="1737"/>
      <c r="D115" s="1729"/>
      <c r="E115" s="1648"/>
    </row>
    <row r="116" spans="1:6">
      <c r="A116" s="1744">
        <v>81</v>
      </c>
      <c r="B116" s="1749" t="s">
        <v>379</v>
      </c>
      <c r="C116" s="1737"/>
      <c r="D116" s="1729"/>
      <c r="E116" s="1648"/>
    </row>
    <row r="117" spans="1:6">
      <c r="A117" s="1744">
        <v>82</v>
      </c>
      <c r="B117" s="1749" t="s">
        <v>380</v>
      </c>
      <c r="C117" s="1737"/>
      <c r="D117" s="1729"/>
      <c r="E117" s="1809"/>
    </row>
    <row r="118" spans="1:6">
      <c r="A118" s="1744">
        <v>83</v>
      </c>
      <c r="B118" s="1810" t="s">
        <v>4604</v>
      </c>
      <c r="C118" s="1811"/>
      <c r="D118" s="1812"/>
      <c r="E118" s="1648">
        <f>SUM(E105:E116)</f>
        <v>362578156</v>
      </c>
    </row>
    <row r="119" spans="1:6">
      <c r="A119" s="1744">
        <v>84</v>
      </c>
      <c r="B119" s="1749"/>
      <c r="C119" s="1737"/>
      <c r="D119" s="1729"/>
      <c r="E119" s="1648"/>
    </row>
    <row r="120" spans="1:6">
      <c r="A120" s="1744">
        <v>85</v>
      </c>
      <c r="B120" s="1749" t="s">
        <v>381</v>
      </c>
      <c r="C120" s="1737"/>
      <c r="D120" s="1729"/>
      <c r="E120" s="1809"/>
    </row>
    <row r="121" spans="1:6">
      <c r="A121" s="1744">
        <v>86</v>
      </c>
      <c r="B121" s="1810" t="s">
        <v>4605</v>
      </c>
      <c r="C121" s="1811"/>
      <c r="D121" s="1812"/>
      <c r="E121" s="1648">
        <f>E39+E92+E118</f>
        <v>-2908906</v>
      </c>
    </row>
    <row r="122" spans="1:6">
      <c r="A122" s="1744">
        <v>87</v>
      </c>
      <c r="B122" s="1749"/>
      <c r="C122" s="1737"/>
      <c r="D122" s="1729"/>
      <c r="E122" s="1809"/>
    </row>
    <row r="123" spans="1:6">
      <c r="A123" s="1744">
        <v>88</v>
      </c>
      <c r="B123" s="1749" t="s">
        <v>382</v>
      </c>
      <c r="C123" s="1737"/>
      <c r="D123" s="1729"/>
      <c r="E123" s="1648">
        <v>3974204</v>
      </c>
      <c r="F123" s="2875"/>
    </row>
    <row r="124" spans="1:6">
      <c r="A124" s="1744">
        <v>89</v>
      </c>
      <c r="B124" s="1749"/>
      <c r="C124" s="1737"/>
      <c r="D124" s="1729"/>
      <c r="E124" s="1809"/>
    </row>
    <row r="125" spans="1:6" ht="15.75" thickBot="1">
      <c r="A125" s="1813">
        <v>90</v>
      </c>
      <c r="B125" s="1814" t="s">
        <v>383</v>
      </c>
      <c r="C125" s="1800"/>
      <c r="D125" s="1799"/>
      <c r="E125" s="1697">
        <f>E121+E123</f>
        <v>1065298</v>
      </c>
      <c r="F125" s="2874"/>
    </row>
    <row r="126" spans="1:6">
      <c r="A126" s="2522" t="s">
        <v>4670</v>
      </c>
      <c r="B126" s="2558"/>
      <c r="C126" s="1723"/>
      <c r="D126" s="1723"/>
      <c r="E126" s="1666"/>
    </row>
    <row r="127" spans="1:6">
      <c r="A127" s="1739" t="s">
        <v>384</v>
      </c>
      <c r="B127" s="1739"/>
      <c r="C127" s="1739"/>
      <c r="D127" s="1739"/>
      <c r="E127" s="1664"/>
    </row>
    <row r="128" spans="1:6">
      <c r="A128" s="1589"/>
      <c r="B128" s="1589"/>
      <c r="C128" s="1589"/>
      <c r="D128" s="1589"/>
      <c r="E128" s="1823"/>
    </row>
    <row r="129" spans="1:5">
      <c r="A129" s="1610"/>
      <c r="B129" s="1610"/>
      <c r="C129" s="1610"/>
      <c r="D129" s="1610"/>
      <c r="E129" s="1610"/>
    </row>
    <row r="130" spans="1:5">
      <c r="A130" s="1589"/>
      <c r="B130" s="1739"/>
      <c r="C130" s="1723"/>
      <c r="D130" s="1723"/>
      <c r="E130" s="1666"/>
    </row>
    <row r="131" spans="1:5">
      <c r="A131" s="1589"/>
      <c r="B131" s="1739"/>
      <c r="C131" s="1723"/>
      <c r="D131" s="1723"/>
      <c r="E131" s="1666"/>
    </row>
    <row r="132" spans="1:5">
      <c r="A132" s="1589"/>
      <c r="B132" s="1739"/>
      <c r="C132" s="1723"/>
      <c r="D132" s="1723"/>
      <c r="E132" s="1666"/>
    </row>
    <row r="133" spans="1:5">
      <c r="A133" s="1589"/>
      <c r="B133" s="1739"/>
      <c r="C133" s="1723"/>
      <c r="D133" s="1723"/>
      <c r="E133" s="1666"/>
    </row>
    <row r="134" spans="1:5">
      <c r="A134" s="1589"/>
      <c r="B134" s="1739"/>
      <c r="C134" s="1723"/>
      <c r="D134" s="1723"/>
      <c r="E134" s="1666"/>
    </row>
    <row r="135" spans="1:5">
      <c r="A135" s="1723"/>
      <c r="B135" s="1723"/>
      <c r="C135" s="1723"/>
      <c r="D135" s="1723"/>
      <c r="E135" s="1666"/>
    </row>
    <row r="136" spans="1:5">
      <c r="A136" s="1723"/>
      <c r="B136" s="1723"/>
      <c r="C136" s="1723"/>
      <c r="D136" s="1723"/>
      <c r="E136" s="1666"/>
    </row>
    <row r="137" spans="1:5">
      <c r="A137" s="1723"/>
      <c r="B137" s="1723"/>
      <c r="C137" s="1723"/>
      <c r="D137" s="1723"/>
      <c r="E137" s="1666"/>
    </row>
    <row r="138" spans="1:5">
      <c r="A138" s="1723"/>
      <c r="B138" s="1723"/>
      <c r="C138" s="1723"/>
      <c r="D138" s="1723"/>
      <c r="E138" s="1666"/>
    </row>
    <row r="139" spans="1:5">
      <c r="A139" s="1723"/>
      <c r="B139" s="1723"/>
      <c r="C139" s="1723"/>
      <c r="D139" s="1723"/>
      <c r="E139" s="1666"/>
    </row>
    <row r="140" spans="1:5">
      <c r="A140" s="1723"/>
      <c r="B140" s="1723"/>
      <c r="C140" s="1723"/>
      <c r="D140" s="1723"/>
      <c r="E140" s="1666"/>
    </row>
    <row r="141" spans="1:5">
      <c r="A141" s="1723"/>
      <c r="B141" s="1723"/>
      <c r="C141" s="1723"/>
      <c r="D141" s="1723"/>
      <c r="E141" s="1666"/>
    </row>
    <row r="142" spans="1:5">
      <c r="A142" s="1723"/>
      <c r="B142" s="1723"/>
      <c r="C142" s="1723"/>
      <c r="D142" s="1723"/>
      <c r="E142" s="1666"/>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J234"/>
  <sheetViews>
    <sheetView defaultGridColor="0" topLeftCell="A82" colorId="22" zoomScale="80" zoomScaleNormal="80" zoomScaleSheetLayoutView="70" workbookViewId="0">
      <selection activeCell="F113" sqref="F113"/>
    </sheetView>
  </sheetViews>
  <sheetFormatPr defaultColWidth="9.6640625" defaultRowHeight="15"/>
  <cols>
    <col min="1" max="1" width="3.109375" style="1566" customWidth="1"/>
    <col min="2" max="2" width="52.33203125" style="1566" customWidth="1"/>
    <col min="3" max="3" width="4.6640625" style="1566" customWidth="1"/>
    <col min="4" max="4" width="3.6640625" style="1566" customWidth="1"/>
    <col min="5" max="5" width="1.6640625" style="1566" customWidth="1"/>
    <col min="6" max="6" width="18.88671875" style="1566" bestFit="1" customWidth="1"/>
    <col min="7" max="7" width="15.6640625" style="1566" customWidth="1"/>
    <col min="8" max="8" width="17.33203125" style="1566" customWidth="1"/>
    <col min="9" max="9" width="12.44140625" style="1566" bestFit="1" customWidth="1"/>
    <col min="10" max="10" width="16.44140625" style="1566" customWidth="1"/>
    <col min="11" max="16384" width="9.6640625" style="1566"/>
  </cols>
  <sheetData>
    <row r="1" spans="1:8">
      <c r="A1" s="1713"/>
      <c r="B1" s="1714" t="s">
        <v>1800</v>
      </c>
      <c r="C1" s="1715" t="s">
        <v>1344</v>
      </c>
      <c r="D1" s="1716"/>
      <c r="E1" s="1716"/>
      <c r="F1" s="1714"/>
      <c r="G1" s="1714" t="s">
        <v>1802</v>
      </c>
      <c r="H1" s="1717" t="s">
        <v>1723</v>
      </c>
    </row>
    <row r="2" spans="1:8">
      <c r="A2" s="1721"/>
      <c r="B2" s="1568" t="str">
        <f>'Data Sheet'!$C$25</f>
        <v xml:space="preserve">The Brooklyn Union Gas Company d/b/a National Grid New York </v>
      </c>
      <c r="C2" s="1722" t="s">
        <v>1345</v>
      </c>
      <c r="D2" s="1723" t="s">
        <v>1346</v>
      </c>
      <c r="E2" s="1723" t="s">
        <v>1347</v>
      </c>
      <c r="F2" s="1568"/>
      <c r="G2" s="1724" t="s">
        <v>1805</v>
      </c>
      <c r="H2" s="1725"/>
    </row>
    <row r="3" spans="1:8" ht="15" customHeight="1">
      <c r="A3" s="1728"/>
      <c r="B3" s="1729"/>
      <c r="C3" s="1730" t="s">
        <v>1348</v>
      </c>
      <c r="D3" s="1729" t="s">
        <v>1346</v>
      </c>
      <c r="E3" s="1729" t="s">
        <v>1349</v>
      </c>
      <c r="F3" s="1731"/>
      <c r="G3" s="1671" t="str">
        <f>'Data Sheet'!$C$40</f>
        <v xml:space="preserve"> March 29, 2017</v>
      </c>
      <c r="H3" s="1672" t="str">
        <f>'Data Sheet'!$C$38</f>
        <v xml:space="preserve"> December 31, 2016</v>
      </c>
    </row>
    <row r="4" spans="1:8" ht="15" customHeight="1">
      <c r="A4" s="3281" t="s">
        <v>385</v>
      </c>
      <c r="B4" s="3282"/>
      <c r="C4" s="3282"/>
      <c r="D4" s="3282"/>
      <c r="E4" s="3282"/>
      <c r="F4" s="3282"/>
      <c r="G4" s="3282"/>
      <c r="H4" s="3283"/>
    </row>
    <row r="5" spans="1:8" ht="15" customHeight="1">
      <c r="A5" s="1721"/>
      <c r="B5" s="3249" t="s">
        <v>3457</v>
      </c>
      <c r="C5" s="3249"/>
      <c r="D5" s="1742"/>
      <c r="E5" s="3249" t="s">
        <v>3532</v>
      </c>
      <c r="F5" s="3249"/>
      <c r="G5" s="3249"/>
      <c r="H5" s="3261"/>
    </row>
    <row r="6" spans="1:8">
      <c r="A6" s="1721"/>
      <c r="B6" s="3259"/>
      <c r="C6" s="3259"/>
      <c r="D6" s="1742"/>
      <c r="E6" s="3259"/>
      <c r="F6" s="3259"/>
      <c r="G6" s="3259"/>
      <c r="H6" s="3262"/>
    </row>
    <row r="7" spans="1:8">
      <c r="A7" s="1721"/>
      <c r="B7" s="3259"/>
      <c r="C7" s="3259"/>
      <c r="D7" s="1742"/>
      <c r="E7" s="3259"/>
      <c r="F7" s="3259"/>
      <c r="G7" s="3259"/>
      <c r="H7" s="3262"/>
    </row>
    <row r="8" spans="1:8">
      <c r="A8" s="1721"/>
      <c r="B8" s="3259"/>
      <c r="C8" s="3259"/>
      <c r="D8" s="1742"/>
      <c r="E8" s="3259"/>
      <c r="F8" s="3259"/>
      <c r="G8" s="3259"/>
      <c r="H8" s="3262"/>
    </row>
    <row r="9" spans="1:8" ht="15" customHeight="1">
      <c r="A9" s="1721"/>
      <c r="B9" s="3259"/>
      <c r="C9" s="3259"/>
      <c r="D9" s="1742"/>
      <c r="E9" s="3255" t="s">
        <v>3534</v>
      </c>
      <c r="F9" s="3255"/>
      <c r="G9" s="3255"/>
      <c r="H9" s="3262"/>
    </row>
    <row r="10" spans="1:8" ht="15" customHeight="1">
      <c r="A10" s="1721"/>
      <c r="B10" s="3259"/>
      <c r="C10" s="3259"/>
      <c r="D10" s="1742"/>
      <c r="E10" s="3255"/>
      <c r="F10" s="3255"/>
      <c r="G10" s="3255"/>
      <c r="H10" s="3262"/>
    </row>
    <row r="11" spans="1:8" ht="15" customHeight="1">
      <c r="A11" s="1721"/>
      <c r="B11" s="3259"/>
      <c r="C11" s="3259"/>
      <c r="D11" s="1742"/>
      <c r="E11" s="3291" t="s">
        <v>3535</v>
      </c>
      <c r="F11" s="3291"/>
      <c r="G11" s="3291"/>
      <c r="H11" s="3292"/>
    </row>
    <row r="12" spans="1:8" ht="15" customHeight="1">
      <c r="A12" s="1721"/>
      <c r="B12" s="3255" t="s">
        <v>3533</v>
      </c>
      <c r="C12" s="3255"/>
      <c r="D12" s="1742"/>
      <c r="E12" s="3291"/>
      <c r="F12" s="3291"/>
      <c r="G12" s="3291"/>
      <c r="H12" s="3292"/>
    </row>
    <row r="13" spans="1:8" ht="15" customHeight="1">
      <c r="A13" s="1721"/>
      <c r="B13" s="3255"/>
      <c r="C13" s="3255"/>
      <c r="D13" s="1742"/>
      <c r="E13" s="3291"/>
      <c r="F13" s="3291"/>
      <c r="G13" s="3291"/>
      <c r="H13" s="3292"/>
    </row>
    <row r="14" spans="1:8">
      <c r="A14" s="1721"/>
      <c r="B14" s="3255"/>
      <c r="C14" s="3255"/>
      <c r="D14" s="1742"/>
      <c r="E14" s="3291"/>
      <c r="F14" s="3291"/>
      <c r="G14" s="3291"/>
      <c r="H14" s="3292"/>
    </row>
    <row r="15" spans="1:8">
      <c r="A15" s="1721"/>
      <c r="B15" s="3255"/>
      <c r="C15" s="3255"/>
      <c r="D15" s="1742"/>
      <c r="E15" s="2508"/>
      <c r="F15" s="2508"/>
      <c r="G15" s="2508"/>
      <c r="H15" s="3095"/>
    </row>
    <row r="16" spans="1:8">
      <c r="A16" s="1721"/>
      <c r="B16" s="3255"/>
      <c r="C16" s="3255"/>
      <c r="D16" s="1742"/>
      <c r="E16" s="3289"/>
      <c r="F16" s="3289"/>
      <c r="G16" s="3289"/>
      <c r="H16" s="3290"/>
    </row>
    <row r="17" spans="1:8">
      <c r="A17" s="1721"/>
      <c r="B17" s="3255"/>
      <c r="C17" s="3255"/>
      <c r="D17" s="1742"/>
      <c r="E17" s="3289"/>
      <c r="F17" s="3289"/>
      <c r="G17" s="3289"/>
      <c r="H17" s="3290"/>
    </row>
    <row r="18" spans="1:8">
      <c r="A18" s="1721"/>
      <c r="B18" s="3255"/>
      <c r="C18" s="3255"/>
      <c r="D18" s="1742"/>
      <c r="E18" s="3289"/>
      <c r="F18" s="3289"/>
      <c r="G18" s="3289"/>
      <c r="H18" s="3290"/>
    </row>
    <row r="19" spans="1:8">
      <c r="A19" s="1721"/>
      <c r="B19" s="3255"/>
      <c r="C19" s="3255"/>
      <c r="D19" s="1742"/>
      <c r="E19" s="3289"/>
      <c r="F19" s="3289"/>
      <c r="G19" s="3289"/>
      <c r="H19" s="3290"/>
    </row>
    <row r="20" spans="1:8" ht="15" customHeight="1">
      <c r="A20" s="1721"/>
      <c r="B20" s="3255" t="s">
        <v>3902</v>
      </c>
      <c r="C20" s="3255"/>
      <c r="D20" s="1742"/>
      <c r="E20" s="2555"/>
      <c r="F20" s="2555"/>
      <c r="G20" s="2555"/>
      <c r="H20" s="2556"/>
    </row>
    <row r="21" spans="1:8">
      <c r="A21" s="1721"/>
      <c r="B21" s="3255"/>
      <c r="C21" s="3255"/>
      <c r="D21" s="1742"/>
      <c r="E21" s="1817"/>
      <c r="F21" s="1817"/>
      <c r="G21" s="1817"/>
      <c r="H21" s="1818"/>
    </row>
    <row r="22" spans="1:8">
      <c r="A22" s="1721"/>
      <c r="B22" s="3255"/>
      <c r="C22" s="3255"/>
      <c r="D22" s="1742"/>
      <c r="E22" s="2508"/>
      <c r="F22" s="2508"/>
      <c r="G22" s="2508"/>
      <c r="H22" s="3095"/>
    </row>
    <row r="23" spans="1:8">
      <c r="A23" s="1721"/>
      <c r="B23" s="3255"/>
      <c r="C23" s="3255"/>
      <c r="D23" s="1742"/>
      <c r="E23" s="2508"/>
      <c r="F23" s="2508"/>
      <c r="G23" s="2508"/>
      <c r="H23" s="3095"/>
    </row>
    <row r="24" spans="1:8">
      <c r="A24" s="1721"/>
      <c r="B24" s="3255"/>
      <c r="C24" s="3255"/>
      <c r="D24" s="1742"/>
      <c r="E24" s="2508"/>
      <c r="F24" s="2508"/>
      <c r="G24" s="2508"/>
      <c r="H24" s="3095"/>
    </row>
    <row r="25" spans="1:8" ht="17.25" customHeight="1">
      <c r="A25" s="1728"/>
      <c r="B25" s="3288"/>
      <c r="C25" s="3288"/>
      <c r="D25" s="1771"/>
      <c r="E25" s="1820"/>
      <c r="F25" s="1820"/>
      <c r="G25" s="1820"/>
      <c r="H25" s="1821"/>
    </row>
    <row r="26" spans="1:8">
      <c r="A26" s="1721"/>
      <c r="B26" s="1742"/>
      <c r="C26" s="1742"/>
      <c r="D26" s="1742"/>
      <c r="E26" s="1742"/>
      <c r="F26" s="1723"/>
      <c r="G26" s="1666"/>
      <c r="H26" s="1688"/>
    </row>
    <row r="27" spans="1:8">
      <c r="A27" s="1721" t="s">
        <v>5031</v>
      </c>
      <c r="B27" s="1723"/>
      <c r="C27" s="1742"/>
      <c r="D27" s="1742"/>
      <c r="E27" s="1742"/>
      <c r="F27" s="1723"/>
      <c r="G27" s="1666"/>
      <c r="H27" s="1688"/>
    </row>
    <row r="28" spans="1:8">
      <c r="A28" s="1721"/>
      <c r="B28" s="1742"/>
      <c r="C28" s="1742"/>
      <c r="D28" s="1742"/>
      <c r="E28" s="1742"/>
      <c r="F28" s="1723"/>
      <c r="G28" s="1666"/>
      <c r="H28" s="1688"/>
    </row>
    <row r="29" spans="1:8" ht="15.75">
      <c r="A29" s="1721"/>
      <c r="B29" s="2983" t="s">
        <v>5032</v>
      </c>
      <c r="C29" s="1742"/>
      <c r="D29" s="1742"/>
      <c r="E29" s="1742"/>
      <c r="F29" s="1723"/>
      <c r="G29" s="1666"/>
      <c r="H29" s="1688"/>
    </row>
    <row r="30" spans="1:8">
      <c r="A30" s="1721"/>
      <c r="B30" s="1788"/>
      <c r="C30" s="1742"/>
      <c r="D30" s="1742"/>
      <c r="E30" s="1742"/>
      <c r="F30" s="2887"/>
      <c r="G30" s="1666"/>
      <c r="H30" s="1688"/>
    </row>
    <row r="31" spans="1:8">
      <c r="A31" s="1721"/>
      <c r="B31" s="1788" t="s">
        <v>5033</v>
      </c>
      <c r="C31" s="1742"/>
      <c r="D31" s="1742"/>
      <c r="E31" s="1742"/>
      <c r="F31" s="2887">
        <v>4947968</v>
      </c>
      <c r="G31" s="1666"/>
      <c r="H31" s="1688"/>
    </row>
    <row r="32" spans="1:8">
      <c r="A32" s="1721"/>
      <c r="B32" s="1788" t="s">
        <v>5034</v>
      </c>
      <c r="C32" s="1742"/>
      <c r="D32" s="1742"/>
      <c r="E32" s="1742"/>
      <c r="F32" s="2887">
        <v>-2454514</v>
      </c>
      <c r="G32" s="1666"/>
      <c r="H32" s="1688"/>
    </row>
    <row r="33" spans="1:8">
      <c r="A33" s="1721"/>
      <c r="B33" s="1788" t="s">
        <v>5035</v>
      </c>
      <c r="C33" s="1742"/>
      <c r="D33" s="1742"/>
      <c r="E33" s="1742"/>
      <c r="F33" s="2887">
        <v>818072</v>
      </c>
      <c r="G33" s="1666"/>
      <c r="H33" s="1688"/>
    </row>
    <row r="34" spans="1:8">
      <c r="A34" s="1721"/>
      <c r="B34" s="1788" t="s">
        <v>5036</v>
      </c>
      <c r="C34" s="1742"/>
      <c r="D34" s="1742"/>
      <c r="E34" s="1742"/>
      <c r="F34" s="2887">
        <v>-11253</v>
      </c>
      <c r="G34" s="1666"/>
      <c r="H34" s="1688"/>
    </row>
    <row r="35" spans="1:8">
      <c r="A35" s="1721"/>
      <c r="B35" s="1788" t="s">
        <v>5037</v>
      </c>
      <c r="C35" s="1742"/>
      <c r="D35" s="1742"/>
      <c r="E35" s="1742"/>
      <c r="F35" s="2887">
        <v>-2039919</v>
      </c>
      <c r="G35" s="1666"/>
      <c r="H35" s="1688"/>
    </row>
    <row r="36" spans="1:8">
      <c r="A36" s="1721"/>
      <c r="B36" s="1788" t="s">
        <v>5038</v>
      </c>
      <c r="C36" s="1742"/>
      <c r="D36" s="1742"/>
      <c r="E36" s="1742"/>
      <c r="F36" s="2887">
        <v>1293705</v>
      </c>
      <c r="G36" s="1666"/>
      <c r="H36" s="1688"/>
    </row>
    <row r="37" spans="1:8">
      <c r="A37" s="1721"/>
      <c r="B37" s="1788" t="s">
        <v>5039</v>
      </c>
      <c r="C37" s="1742"/>
      <c r="D37" s="1742"/>
      <c r="E37" s="1742"/>
      <c r="F37" s="2887">
        <v>-12878240</v>
      </c>
      <c r="G37" s="1666"/>
      <c r="H37" s="1688"/>
    </row>
    <row r="38" spans="1:8">
      <c r="A38" s="1721"/>
      <c r="B38" s="1788" t="s">
        <v>5040</v>
      </c>
      <c r="C38" s="1742"/>
      <c r="D38" s="1742"/>
      <c r="E38" s="1742"/>
      <c r="F38" s="2887">
        <v>736396</v>
      </c>
      <c r="G38" s="1666"/>
      <c r="H38" s="1688"/>
    </row>
    <row r="39" spans="1:8">
      <c r="A39" s="1721"/>
      <c r="B39" s="1788" t="s">
        <v>5041</v>
      </c>
      <c r="C39" s="1742"/>
      <c r="D39" s="1742"/>
      <c r="E39" s="1742"/>
      <c r="F39" s="2887">
        <v>22958976.390000001</v>
      </c>
      <c r="G39" s="1666"/>
      <c r="H39" s="1688"/>
    </row>
    <row r="40" spans="1:8">
      <c r="A40" s="1721"/>
      <c r="B40" s="1788" t="s">
        <v>5042</v>
      </c>
      <c r="C40" s="1742"/>
      <c r="D40" s="1742"/>
      <c r="E40" s="1742"/>
      <c r="F40" s="2887">
        <v>379715</v>
      </c>
      <c r="G40" s="1666"/>
      <c r="H40" s="1688"/>
    </row>
    <row r="41" spans="1:8">
      <c r="A41" s="1721"/>
      <c r="B41" s="1788" t="s">
        <v>5043</v>
      </c>
      <c r="C41" s="1742"/>
      <c r="D41" s="1742"/>
      <c r="E41" s="1742"/>
      <c r="F41" s="2887">
        <v>-7085563</v>
      </c>
      <c r="G41" s="1666"/>
      <c r="H41" s="1688"/>
    </row>
    <row r="42" spans="1:8" ht="15.75" thickBot="1">
      <c r="A42" s="1721"/>
      <c r="B42" s="1566" t="s">
        <v>5175</v>
      </c>
      <c r="C42" s="1742"/>
      <c r="D42" s="1742"/>
      <c r="E42" s="1742"/>
      <c r="F42" s="3070">
        <f>SUM(F31:F41)</f>
        <v>6665343.3900000006</v>
      </c>
      <c r="G42" s="1666"/>
      <c r="H42" s="1688"/>
    </row>
    <row r="43" spans="1:8" ht="15.75" thickTop="1">
      <c r="A43" s="1721"/>
      <c r="B43" s="1742"/>
      <c r="C43" s="1742"/>
      <c r="D43" s="1742"/>
      <c r="E43" s="1742"/>
      <c r="F43" s="1723"/>
      <c r="G43" s="1666"/>
      <c r="H43" s="1688"/>
    </row>
    <row r="44" spans="1:8">
      <c r="A44" s="1721"/>
      <c r="B44" s="1742"/>
      <c r="C44" s="1742"/>
      <c r="D44" s="1742"/>
      <c r="E44" s="1742"/>
      <c r="F44" s="1723"/>
      <c r="G44" s="1666"/>
      <c r="H44" s="1688"/>
    </row>
    <row r="45" spans="1:8">
      <c r="A45" s="1721"/>
      <c r="B45" s="2984"/>
      <c r="C45" s="3105"/>
      <c r="D45" s="3105"/>
      <c r="E45" s="3105"/>
      <c r="F45" s="2985"/>
      <c r="G45" s="1666"/>
      <c r="H45" s="1688"/>
    </row>
    <row r="46" spans="1:8" ht="15.75">
      <c r="A46" s="1721"/>
      <c r="B46" s="2983" t="s">
        <v>5047</v>
      </c>
      <c r="C46" s="3105"/>
      <c r="D46" s="3105"/>
      <c r="E46" s="3105"/>
      <c r="F46" s="2985"/>
      <c r="G46" s="1666"/>
      <c r="H46" s="1688"/>
    </row>
    <row r="47" spans="1:8">
      <c r="A47" s="1721"/>
      <c r="B47" s="2984"/>
      <c r="C47" s="3105"/>
      <c r="D47" s="3105"/>
      <c r="E47" s="3105"/>
      <c r="F47" s="2986"/>
      <c r="G47" s="1666"/>
      <c r="H47" s="1688"/>
    </row>
    <row r="48" spans="1:8">
      <c r="A48" s="1721"/>
      <c r="B48" s="2984" t="s">
        <v>5044</v>
      </c>
      <c r="C48" s="3105"/>
      <c r="D48" s="3105"/>
      <c r="E48" s="3105"/>
      <c r="F48" s="2986">
        <v>78916</v>
      </c>
      <c r="G48" s="1666"/>
      <c r="H48" s="1688"/>
    </row>
    <row r="49" spans="1:8" ht="15.75" thickBot="1">
      <c r="A49" s="1721"/>
      <c r="B49" s="1566" t="s">
        <v>5176</v>
      </c>
      <c r="C49" s="1742"/>
      <c r="D49" s="1742"/>
      <c r="E49" s="1742"/>
      <c r="F49" s="3070">
        <f>F48</f>
        <v>78916</v>
      </c>
      <c r="G49" s="1666"/>
      <c r="H49" s="1688"/>
    </row>
    <row r="50" spans="1:8" ht="15.75" thickTop="1">
      <c r="A50" s="1721"/>
      <c r="B50" s="3105"/>
      <c r="C50" s="3105"/>
      <c r="D50" s="3105"/>
      <c r="E50" s="3105"/>
      <c r="F50" s="2985"/>
      <c r="G50" s="1666"/>
      <c r="H50" s="1688"/>
    </row>
    <row r="51" spans="1:8" ht="15.75">
      <c r="A51" s="1721"/>
      <c r="B51" s="2983" t="s">
        <v>5045</v>
      </c>
      <c r="C51" s="3105"/>
      <c r="D51" s="3105"/>
      <c r="E51" s="3105"/>
      <c r="F51" s="2986"/>
      <c r="G51" s="1666"/>
      <c r="H51" s="1688"/>
    </row>
    <row r="52" spans="1:8">
      <c r="A52" s="1721"/>
      <c r="B52" s="2568"/>
      <c r="C52" s="3105"/>
      <c r="D52" s="3105"/>
      <c r="E52" s="3105"/>
      <c r="F52" s="2986"/>
      <c r="G52" s="1666"/>
      <c r="H52" s="1688"/>
    </row>
    <row r="53" spans="1:8">
      <c r="A53" s="1721"/>
      <c r="B53" s="2984" t="s">
        <v>5046</v>
      </c>
      <c r="C53" s="3105"/>
      <c r="D53" s="3105"/>
      <c r="E53" s="3105"/>
      <c r="F53" s="2987">
        <v>-6582340</v>
      </c>
      <c r="G53" s="1666"/>
      <c r="H53" s="1688"/>
    </row>
    <row r="54" spans="1:8" ht="15.75" thickBot="1">
      <c r="A54" s="1721"/>
      <c r="B54" s="1566" t="s">
        <v>5177</v>
      </c>
      <c r="C54" s="1742"/>
      <c r="D54" s="1742"/>
      <c r="E54" s="1742"/>
      <c r="F54" s="3070">
        <f>F53</f>
        <v>-6582340</v>
      </c>
      <c r="G54" s="1666"/>
      <c r="H54" s="1688"/>
    </row>
    <row r="55" spans="1:8" ht="15.75" thickTop="1">
      <c r="A55" s="1721"/>
      <c r="B55" s="1742"/>
      <c r="C55" s="1742"/>
      <c r="D55" s="1742"/>
      <c r="E55" s="1742"/>
      <c r="F55" s="1723"/>
      <c r="G55" s="1666"/>
      <c r="H55" s="1688"/>
    </row>
    <row r="56" spans="1:8">
      <c r="A56" s="1721"/>
      <c r="B56" s="1723"/>
      <c r="C56" s="1742"/>
      <c r="D56" s="1742"/>
      <c r="E56" s="1742"/>
      <c r="F56" s="1723"/>
      <c r="G56" s="1666"/>
      <c r="H56" s="1688"/>
    </row>
    <row r="57" spans="1:8">
      <c r="A57" s="1721"/>
      <c r="B57" s="1742"/>
      <c r="C57" s="1742"/>
      <c r="D57" s="1742"/>
      <c r="E57" s="1742"/>
      <c r="F57" s="1723"/>
      <c r="G57" s="1666"/>
      <c r="H57" s="1688"/>
    </row>
    <row r="58" spans="1:8">
      <c r="A58" s="1721"/>
      <c r="B58" s="1723"/>
      <c r="C58" s="1742"/>
      <c r="D58" s="1742"/>
      <c r="E58" s="1742"/>
      <c r="F58" s="1723"/>
      <c r="G58" s="1666"/>
      <c r="H58" s="1688"/>
    </row>
    <row r="59" spans="1:8">
      <c r="A59" s="1721"/>
      <c r="B59" s="1723"/>
      <c r="C59" s="1742"/>
      <c r="D59" s="1742"/>
      <c r="E59" s="1742"/>
      <c r="F59" s="1723"/>
      <c r="G59" s="1666"/>
      <c r="H59" s="1688"/>
    </row>
    <row r="60" spans="1:8">
      <c r="A60" s="1721"/>
      <c r="B60" s="1723"/>
      <c r="C60" s="1742"/>
      <c r="D60" s="1742"/>
      <c r="E60" s="1742"/>
      <c r="F60" s="1723"/>
      <c r="G60" s="1666"/>
      <c r="H60" s="1688"/>
    </row>
    <row r="61" spans="1:8">
      <c r="A61" s="1721"/>
      <c r="B61" s="1723"/>
      <c r="C61" s="1742"/>
      <c r="D61" s="1742"/>
      <c r="E61" s="1742"/>
      <c r="F61" s="1723"/>
      <c r="G61" s="1666"/>
      <c r="H61" s="1688"/>
    </row>
    <row r="62" spans="1:8">
      <c r="A62" s="1721"/>
      <c r="B62" s="1723"/>
      <c r="C62" s="1742"/>
      <c r="D62" s="1742"/>
      <c r="E62" s="1742"/>
      <c r="F62" s="1723"/>
      <c r="G62" s="1666"/>
      <c r="H62" s="1688"/>
    </row>
    <row r="63" spans="1:8" ht="15.75" thickBot="1">
      <c r="A63" s="1798"/>
      <c r="B63" s="1799"/>
      <c r="C63" s="3106"/>
      <c r="D63" s="3106"/>
      <c r="E63" s="3106"/>
      <c r="F63" s="1799"/>
      <c r="G63" s="1692"/>
      <c r="H63" s="1693"/>
    </row>
    <row r="64" spans="1:8">
      <c r="A64" s="2893" t="s">
        <v>4410</v>
      </c>
      <c r="B64" s="3107"/>
      <c r="C64" s="2892"/>
      <c r="D64" s="2892"/>
      <c r="E64" s="1723"/>
      <c r="F64" s="1723"/>
      <c r="G64" s="1666"/>
      <c r="H64" s="1666"/>
    </row>
    <row r="65" spans="1:9" ht="15.75" thickBot="1">
      <c r="A65" s="1742"/>
      <c r="B65" s="1742"/>
      <c r="C65" s="3098"/>
      <c r="D65" s="3098"/>
      <c r="E65" s="1742"/>
      <c r="F65" s="1742" t="s">
        <v>1815</v>
      </c>
      <c r="G65" s="3108"/>
      <c r="H65" s="3108"/>
    </row>
    <row r="66" spans="1:9">
      <c r="A66" s="1713"/>
      <c r="B66" s="1714" t="s">
        <v>1800</v>
      </c>
      <c r="C66" s="1715" t="s">
        <v>1344</v>
      </c>
      <c r="D66" s="1716"/>
      <c r="E66" s="1716"/>
      <c r="F66" s="1714"/>
      <c r="G66" s="1714" t="s">
        <v>1722</v>
      </c>
      <c r="H66" s="1717" t="s">
        <v>1723</v>
      </c>
    </row>
    <row r="67" spans="1:9">
      <c r="A67" s="1721"/>
      <c r="B67" s="1568" t="str">
        <f>'Data Sheet'!$C$25</f>
        <v xml:space="preserve">The Brooklyn Union Gas Company d/b/a National Grid New York </v>
      </c>
      <c r="C67" s="1722" t="s">
        <v>1345</v>
      </c>
      <c r="D67" s="1723" t="s">
        <v>1346</v>
      </c>
      <c r="E67" s="1723"/>
      <c r="F67" s="1724" t="s">
        <v>1347</v>
      </c>
      <c r="G67" s="1724" t="s">
        <v>1725</v>
      </c>
      <c r="H67" s="1725"/>
    </row>
    <row r="68" spans="1:9">
      <c r="A68" s="1728"/>
      <c r="B68" s="1729"/>
      <c r="C68" s="1730" t="s">
        <v>1348</v>
      </c>
      <c r="D68" s="1729" t="s">
        <v>1346</v>
      </c>
      <c r="E68" s="1729"/>
      <c r="F68" s="1731" t="s">
        <v>1349</v>
      </c>
      <c r="G68" s="1671" t="str">
        <f>'Data Sheet'!$C$40</f>
        <v xml:space="preserve"> March 29, 2017</v>
      </c>
      <c r="H68" s="1672" t="str">
        <f>'Data Sheet'!$C$38</f>
        <v xml:space="preserve"> December 31, 2016</v>
      </c>
    </row>
    <row r="69" spans="1:9">
      <c r="A69" s="3281" t="s">
        <v>1816</v>
      </c>
      <c r="B69" s="3282"/>
      <c r="C69" s="3282"/>
      <c r="D69" s="3282"/>
      <c r="E69" s="3282"/>
      <c r="F69" s="3282"/>
      <c r="G69" s="3282"/>
      <c r="H69" s="3283"/>
    </row>
    <row r="70" spans="1:9">
      <c r="A70" s="1721"/>
      <c r="B70" s="3105"/>
      <c r="C70" s="3105"/>
      <c r="D70" s="3105"/>
      <c r="E70" s="3105"/>
      <c r="F70" s="3105"/>
      <c r="G70" s="3105"/>
      <c r="H70" s="3132"/>
    </row>
    <row r="71" spans="1:9">
      <c r="A71" s="34" t="s">
        <v>5193</v>
      </c>
      <c r="B71" s="160"/>
      <c r="C71" s="160"/>
      <c r="D71" s="160"/>
      <c r="E71" s="160"/>
      <c r="F71" s="17"/>
      <c r="G71" s="160"/>
      <c r="H71" s="3109"/>
      <c r="I71" s="1929"/>
    </row>
    <row r="72" spans="1:9">
      <c r="A72" s="34"/>
      <c r="B72" s="160"/>
      <c r="C72" s="160"/>
      <c r="D72" s="160"/>
      <c r="E72" s="160"/>
      <c r="F72" s="17"/>
      <c r="G72" s="160"/>
      <c r="H72" s="3109"/>
      <c r="I72" s="1929"/>
    </row>
    <row r="73" spans="1:9" ht="15" customHeight="1">
      <c r="A73" s="34"/>
      <c r="B73" s="3284" t="s">
        <v>5241</v>
      </c>
      <c r="C73" s="3284"/>
      <c r="D73" s="3284"/>
      <c r="E73" s="3284"/>
      <c r="F73" s="3284"/>
      <c r="G73" s="3284"/>
      <c r="H73" s="3285"/>
      <c r="I73" s="3131"/>
    </row>
    <row r="74" spans="1:9" ht="15" customHeight="1">
      <c r="A74" s="34"/>
      <c r="B74" s="3284"/>
      <c r="C74" s="3284"/>
      <c r="D74" s="3284"/>
      <c r="E74" s="3284"/>
      <c r="F74" s="3284"/>
      <c r="G74" s="3284"/>
      <c r="H74" s="3285"/>
      <c r="I74" s="3131"/>
    </row>
    <row r="75" spans="1:9" ht="15" customHeight="1">
      <c r="A75" s="34"/>
      <c r="B75" s="3284"/>
      <c r="C75" s="3284"/>
      <c r="D75" s="3284"/>
      <c r="E75" s="3284"/>
      <c r="F75" s="3284"/>
      <c r="G75" s="3284"/>
      <c r="H75" s="3285"/>
      <c r="I75" s="3131"/>
    </row>
    <row r="76" spans="1:9" ht="15" customHeight="1">
      <c r="A76" s="34"/>
      <c r="B76" s="3284"/>
      <c r="C76" s="3284"/>
      <c r="D76" s="3284"/>
      <c r="E76" s="3284"/>
      <c r="F76" s="3284"/>
      <c r="G76" s="3284"/>
      <c r="H76" s="3285"/>
      <c r="I76" s="3131"/>
    </row>
    <row r="77" spans="1:9" ht="15" customHeight="1">
      <c r="A77" s="34"/>
      <c r="B77" s="3284"/>
      <c r="C77" s="3284"/>
      <c r="D77" s="3284"/>
      <c r="E77" s="3284"/>
      <c r="F77" s="3284"/>
      <c r="G77" s="3284"/>
      <c r="H77" s="3285"/>
      <c r="I77" s="3131"/>
    </row>
    <row r="78" spans="1:9" ht="15" customHeight="1">
      <c r="A78" s="34"/>
      <c r="B78" s="3284"/>
      <c r="C78" s="3284"/>
      <c r="D78" s="3284"/>
      <c r="E78" s="3284"/>
      <c r="F78" s="3284"/>
      <c r="G78" s="3284"/>
      <c r="H78" s="3285"/>
      <c r="I78" s="3131"/>
    </row>
    <row r="79" spans="1:9" ht="74.25" customHeight="1">
      <c r="A79" s="34"/>
      <c r="B79" s="3284"/>
      <c r="C79" s="3284"/>
      <c r="D79" s="3284"/>
      <c r="E79" s="3284"/>
      <c r="F79" s="3284"/>
      <c r="G79" s="3284"/>
      <c r="H79" s="3285"/>
      <c r="I79" s="3131"/>
    </row>
    <row r="80" spans="1:9" ht="15" customHeight="1">
      <c r="A80" s="34"/>
      <c r="B80" s="3284"/>
      <c r="C80" s="3284"/>
      <c r="D80" s="3284"/>
      <c r="E80" s="3284"/>
      <c r="F80" s="3284"/>
      <c r="G80" s="3284"/>
      <c r="H80" s="3285"/>
      <c r="I80" s="3131"/>
    </row>
    <row r="81" spans="1:9" ht="15" customHeight="1">
      <c r="A81" s="34"/>
      <c r="B81" s="3284"/>
      <c r="C81" s="3284"/>
      <c r="D81" s="3284"/>
      <c r="E81" s="3284"/>
      <c r="F81" s="3284"/>
      <c r="G81" s="3284"/>
      <c r="H81" s="3285"/>
      <c r="I81" s="3131"/>
    </row>
    <row r="82" spans="1:9" ht="15" customHeight="1">
      <c r="A82" s="34"/>
      <c r="B82" s="3284"/>
      <c r="C82" s="3284"/>
      <c r="D82" s="3284"/>
      <c r="E82" s="3284"/>
      <c r="F82" s="3284"/>
      <c r="G82" s="3284"/>
      <c r="H82" s="3285"/>
      <c r="I82" s="3131"/>
    </row>
    <row r="83" spans="1:9" ht="15" customHeight="1">
      <c r="A83" s="34"/>
      <c r="B83" s="3284"/>
      <c r="C83" s="3284"/>
      <c r="D83" s="3284"/>
      <c r="E83" s="3284"/>
      <c r="F83" s="3284"/>
      <c r="G83" s="3284"/>
      <c r="H83" s="3285"/>
      <c r="I83" s="3131"/>
    </row>
    <row r="84" spans="1:9" ht="15" customHeight="1">
      <c r="A84" s="34"/>
      <c r="B84" s="3284"/>
      <c r="C84" s="3284"/>
      <c r="D84" s="3284"/>
      <c r="E84" s="3284"/>
      <c r="F84" s="3284"/>
      <c r="G84" s="3284"/>
      <c r="H84" s="3285"/>
      <c r="I84" s="3131"/>
    </row>
    <row r="85" spans="1:9" ht="15" customHeight="1">
      <c r="A85" s="34"/>
      <c r="B85" s="3284"/>
      <c r="C85" s="3284"/>
      <c r="D85" s="3284"/>
      <c r="E85" s="3284"/>
      <c r="F85" s="3284"/>
      <c r="G85" s="3284"/>
      <c r="H85" s="3285"/>
      <c r="I85" s="3131"/>
    </row>
    <row r="86" spans="1:9" ht="3.75" customHeight="1">
      <c r="A86" s="34"/>
      <c r="B86" s="3284"/>
      <c r="C86" s="3284"/>
      <c r="D86" s="3284"/>
      <c r="E86" s="3284"/>
      <c r="F86" s="3284"/>
      <c r="G86" s="3284"/>
      <c r="H86" s="3285"/>
      <c r="I86" s="3131"/>
    </row>
    <row r="87" spans="1:9" ht="15" hidden="1" customHeight="1">
      <c r="A87" s="34"/>
      <c r="B87" s="3284"/>
      <c r="C87" s="3284"/>
      <c r="D87" s="3284"/>
      <c r="E87" s="3284"/>
      <c r="F87" s="3284"/>
      <c r="G87" s="3284"/>
      <c r="H87" s="3285"/>
      <c r="I87" s="3131"/>
    </row>
    <row r="88" spans="1:9" ht="15" hidden="1" customHeight="1">
      <c r="A88" s="34"/>
      <c r="B88" s="3284"/>
      <c r="C88" s="3284"/>
      <c r="D88" s="3284"/>
      <c r="E88" s="3284"/>
      <c r="F88" s="3284"/>
      <c r="G88" s="3284"/>
      <c r="H88" s="3285"/>
      <c r="I88" s="3131"/>
    </row>
    <row r="89" spans="1:9" ht="25.5" hidden="1" customHeight="1">
      <c r="A89" s="34"/>
      <c r="B89" s="3284"/>
      <c r="C89" s="3284"/>
      <c r="D89" s="3284"/>
      <c r="E89" s="3284"/>
      <c r="F89" s="3284"/>
      <c r="G89" s="3284"/>
      <c r="H89" s="3285"/>
      <c r="I89" s="3131"/>
    </row>
    <row r="90" spans="1:9">
      <c r="A90" s="34"/>
      <c r="B90" s="1742"/>
      <c r="C90" s="1742"/>
      <c r="D90" s="1742"/>
      <c r="E90" s="1742"/>
      <c r="F90" s="1723"/>
      <c r="G90" s="1666"/>
      <c r="H90" s="1688"/>
    </row>
    <row r="91" spans="1:9">
      <c r="A91" s="34"/>
      <c r="B91" s="1742"/>
      <c r="C91" s="1742"/>
      <c r="D91" s="1742"/>
      <c r="E91" s="1742"/>
      <c r="F91" s="1723"/>
      <c r="G91" s="1666"/>
      <c r="H91" s="1688"/>
    </row>
    <row r="92" spans="1:9">
      <c r="A92" s="34"/>
      <c r="B92" s="1742"/>
      <c r="C92" s="1742"/>
      <c r="D92" s="1742"/>
      <c r="E92" s="1742"/>
      <c r="F92" s="3071" t="s">
        <v>5022</v>
      </c>
      <c r="G92" s="3072"/>
      <c r="H92" s="3073"/>
    </row>
    <row r="93" spans="1:9">
      <c r="A93" s="34"/>
      <c r="B93" s="1742"/>
      <c r="C93" s="1742"/>
      <c r="D93" s="1742"/>
      <c r="E93" s="1742"/>
      <c r="F93" s="3110" t="s">
        <v>5023</v>
      </c>
      <c r="G93" s="3110" t="s">
        <v>308</v>
      </c>
      <c r="H93" s="3111" t="s">
        <v>5015</v>
      </c>
    </row>
    <row r="94" spans="1:9">
      <c r="A94" s="34"/>
      <c r="B94" s="1742"/>
      <c r="C94" s="1742"/>
      <c r="D94" s="1742"/>
      <c r="E94" s="1742"/>
      <c r="F94" s="3286" t="s">
        <v>5016</v>
      </c>
      <c r="G94" s="3286"/>
      <c r="H94" s="3287"/>
    </row>
    <row r="95" spans="1:9" ht="15.75">
      <c r="A95" s="34"/>
      <c r="B95" s="1742"/>
      <c r="C95" s="1742"/>
      <c r="D95" s="1742"/>
      <c r="E95" s="1742"/>
      <c r="F95" s="3074" t="s">
        <v>5028</v>
      </c>
      <c r="G95" s="3071"/>
      <c r="H95" s="3075" t="s">
        <v>5028</v>
      </c>
    </row>
    <row r="96" spans="1:9" ht="15" customHeight="1">
      <c r="A96" s="34"/>
      <c r="B96" s="2938" t="s">
        <v>5017</v>
      </c>
      <c r="C96" s="1742"/>
      <c r="D96" s="1742"/>
      <c r="E96" s="1742"/>
      <c r="F96" s="1723"/>
      <c r="G96" s="1666"/>
      <c r="H96" s="1688"/>
    </row>
    <row r="97" spans="1:10">
      <c r="A97" s="34"/>
      <c r="B97" s="1788" t="s">
        <v>1926</v>
      </c>
      <c r="C97" s="1742"/>
      <c r="D97" s="1742"/>
      <c r="E97" s="1742"/>
      <c r="F97" s="2887">
        <v>1415303</v>
      </c>
      <c r="G97" s="2887">
        <f>H97-F97</f>
        <v>-244</v>
      </c>
      <c r="H97" s="2939">
        <v>1415059</v>
      </c>
      <c r="I97" s="3050"/>
    </row>
    <row r="98" spans="1:10">
      <c r="A98" s="34"/>
      <c r="B98" s="1788" t="s">
        <v>5018</v>
      </c>
      <c r="C98" s="1742"/>
      <c r="D98" s="1742"/>
      <c r="E98" s="1742"/>
      <c r="F98" s="2887">
        <v>819123</v>
      </c>
      <c r="G98" s="2887">
        <f t="shared" ref="G98:G106" si="0">H98-F98</f>
        <v>12586</v>
      </c>
      <c r="H98" s="2939">
        <f>831709</f>
        <v>831709</v>
      </c>
      <c r="I98" s="3050"/>
    </row>
    <row r="99" spans="1:10" hidden="1">
      <c r="A99" s="34"/>
      <c r="B99" s="1788" t="s">
        <v>5024</v>
      </c>
      <c r="C99" s="1742"/>
      <c r="D99" s="1742"/>
      <c r="E99" s="1742"/>
      <c r="F99" s="2887">
        <v>73914</v>
      </c>
      <c r="G99" s="2887">
        <f t="shared" si="0"/>
        <v>0</v>
      </c>
      <c r="H99" s="2939">
        <v>73914</v>
      </c>
      <c r="I99" s="3050"/>
    </row>
    <row r="100" spans="1:10" hidden="1">
      <c r="A100" s="34"/>
      <c r="B100" s="1788" t="s">
        <v>5019</v>
      </c>
      <c r="C100" s="1742"/>
      <c r="D100" s="1742"/>
      <c r="E100" s="1742"/>
      <c r="F100" s="2887">
        <v>92653</v>
      </c>
      <c r="G100" s="2887">
        <f t="shared" si="0"/>
        <v>0</v>
      </c>
      <c r="H100" s="2939">
        <v>92653</v>
      </c>
      <c r="I100" s="3050"/>
    </row>
    <row r="101" spans="1:10" hidden="1">
      <c r="A101" s="34"/>
      <c r="B101" s="1788" t="s">
        <v>5025</v>
      </c>
      <c r="C101" s="1742"/>
      <c r="D101" s="1742"/>
      <c r="E101" s="1742"/>
      <c r="F101" s="2887">
        <v>37242</v>
      </c>
      <c r="G101" s="2887">
        <f t="shared" si="0"/>
        <v>0</v>
      </c>
      <c r="H101" s="2939">
        <v>37242</v>
      </c>
      <c r="I101" s="3050"/>
    </row>
    <row r="102" spans="1:10">
      <c r="A102" s="34"/>
      <c r="B102" s="1788" t="s">
        <v>732</v>
      </c>
      <c r="C102" s="1742"/>
      <c r="D102" s="1742"/>
      <c r="E102" s="1742"/>
      <c r="F102" s="2887">
        <v>253614</v>
      </c>
      <c r="G102" s="2887">
        <f t="shared" si="0"/>
        <v>-7491</v>
      </c>
      <c r="H102" s="2939">
        <v>246123</v>
      </c>
      <c r="I102" s="3050"/>
    </row>
    <row r="103" spans="1:10">
      <c r="A103" s="34"/>
      <c r="B103" s="1788" t="s">
        <v>5239</v>
      </c>
      <c r="C103" s="1742"/>
      <c r="D103" s="1742"/>
      <c r="E103" s="1742"/>
      <c r="F103" s="2887">
        <v>138756</v>
      </c>
      <c r="G103" s="2887">
        <f t="shared" si="0"/>
        <v>-5339</v>
      </c>
      <c r="H103" s="2939">
        <v>133417</v>
      </c>
      <c r="I103" s="3050"/>
      <c r="J103" s="3053"/>
    </row>
    <row r="104" spans="1:10">
      <c r="A104" s="34"/>
      <c r="B104" s="1788" t="s">
        <v>5242</v>
      </c>
      <c r="C104" s="1742"/>
      <c r="D104" s="1742"/>
      <c r="E104" s="1742"/>
      <c r="F104" s="2887">
        <v>64707</v>
      </c>
      <c r="G104" s="2887">
        <f t="shared" si="0"/>
        <v>-4005</v>
      </c>
      <c r="H104" s="2939">
        <v>60702</v>
      </c>
      <c r="I104" s="3050"/>
    </row>
    <row r="105" spans="1:10">
      <c r="A105" s="34"/>
      <c r="B105" s="1788" t="s">
        <v>5243</v>
      </c>
      <c r="C105" s="1742"/>
      <c r="D105" s="1742"/>
      <c r="E105" s="1742"/>
      <c r="F105" s="2887">
        <v>45417</v>
      </c>
      <c r="G105" s="2887">
        <f t="shared" si="0"/>
        <v>1612</v>
      </c>
      <c r="H105" s="2939">
        <v>47029</v>
      </c>
      <c r="I105" s="3050"/>
    </row>
    <row r="106" spans="1:10">
      <c r="A106" s="34"/>
      <c r="B106" s="1788" t="s">
        <v>2012</v>
      </c>
      <c r="C106" s="1742"/>
      <c r="D106" s="1742"/>
      <c r="E106" s="1742"/>
      <c r="F106" s="2887">
        <v>158046</v>
      </c>
      <c r="G106" s="2887">
        <f t="shared" si="0"/>
        <v>-10956</v>
      </c>
      <c r="H106" s="2939">
        <v>147090</v>
      </c>
      <c r="I106" s="3050"/>
    </row>
    <row r="107" spans="1:10">
      <c r="A107" s="34"/>
      <c r="B107" s="1788"/>
      <c r="C107" s="1742"/>
      <c r="D107" s="1742"/>
      <c r="E107" s="1742"/>
      <c r="F107" s="2887"/>
      <c r="G107" s="2887"/>
      <c r="H107" s="2939"/>
      <c r="I107" s="3050"/>
    </row>
    <row r="108" spans="1:10" ht="15.75">
      <c r="A108" s="34"/>
      <c r="B108" s="2938" t="s">
        <v>5020</v>
      </c>
      <c r="C108" s="1742"/>
      <c r="D108" s="1742"/>
      <c r="E108" s="1742"/>
      <c r="F108" s="2887"/>
      <c r="G108" s="2887"/>
      <c r="H108" s="2939"/>
      <c r="I108" s="3050"/>
    </row>
    <row r="109" spans="1:10">
      <c r="A109" s="34"/>
      <c r="B109" s="1788" t="s">
        <v>5026</v>
      </c>
      <c r="C109" s="1742"/>
      <c r="D109" s="1742"/>
      <c r="E109" s="1742"/>
      <c r="F109" s="2887">
        <v>3325298</v>
      </c>
      <c r="G109" s="2887">
        <f t="shared" ref="G109:G118" si="1">H109-F109</f>
        <v>-13126</v>
      </c>
      <c r="H109" s="2939">
        <v>3312172</v>
      </c>
      <c r="I109" s="3050"/>
    </row>
    <row r="110" spans="1:10">
      <c r="A110" s="34"/>
      <c r="B110" s="1788" t="s">
        <v>5021</v>
      </c>
      <c r="C110" s="1742"/>
      <c r="D110" s="1742"/>
      <c r="E110" s="1742"/>
      <c r="F110" s="2887">
        <v>609044</v>
      </c>
      <c r="G110" s="2887">
        <f t="shared" si="1"/>
        <v>-125887</v>
      </c>
      <c r="H110" s="2939">
        <v>483157</v>
      </c>
      <c r="I110" s="3050"/>
    </row>
    <row r="111" spans="1:10">
      <c r="A111" s="34"/>
      <c r="B111" s="1788" t="s">
        <v>1310</v>
      </c>
      <c r="C111" s="1742"/>
      <c r="D111" s="1742"/>
      <c r="E111" s="1742"/>
      <c r="F111" s="2887">
        <v>1320730</v>
      </c>
      <c r="G111" s="2887">
        <f t="shared" si="1"/>
        <v>-12586</v>
      </c>
      <c r="H111" s="2939">
        <v>1308144</v>
      </c>
      <c r="I111" s="3050"/>
    </row>
    <row r="112" spans="1:10">
      <c r="A112" s="34"/>
      <c r="B112" s="1788" t="s">
        <v>3775</v>
      </c>
      <c r="C112" s="1742"/>
      <c r="D112" s="1742"/>
      <c r="E112" s="1742"/>
      <c r="F112" s="2887">
        <v>680734</v>
      </c>
      <c r="G112" s="2887">
        <f t="shared" si="1"/>
        <v>2959</v>
      </c>
      <c r="H112" s="2939">
        <v>683693</v>
      </c>
      <c r="I112" s="3050"/>
    </row>
    <row r="113" spans="1:10">
      <c r="A113" s="34"/>
      <c r="B113" s="1788" t="s">
        <v>5192</v>
      </c>
      <c r="C113" s="1742"/>
      <c r="D113" s="1742"/>
      <c r="E113" s="1742"/>
      <c r="F113" s="2887">
        <v>6166517</v>
      </c>
      <c r="G113" s="2887">
        <f t="shared" si="1"/>
        <v>-148640</v>
      </c>
      <c r="H113" s="2939">
        <v>6017877</v>
      </c>
      <c r="I113" s="3050"/>
    </row>
    <row r="114" spans="1:10">
      <c r="A114" s="34"/>
      <c r="B114" s="1788" t="s">
        <v>3128</v>
      </c>
      <c r="C114" s="1742"/>
      <c r="D114" s="1742"/>
      <c r="E114" s="1742"/>
      <c r="F114" s="2887">
        <v>949124</v>
      </c>
      <c r="G114" s="2887">
        <f t="shared" si="1"/>
        <v>-14647</v>
      </c>
      <c r="H114" s="2939">
        <v>934477</v>
      </c>
      <c r="I114" s="3050"/>
    </row>
    <row r="115" spans="1:10">
      <c r="A115" s="34"/>
      <c r="B115" s="1788" t="s">
        <v>5029</v>
      </c>
      <c r="C115" s="1742"/>
      <c r="D115" s="1742"/>
      <c r="E115" s="1742"/>
      <c r="F115" s="2887">
        <v>1218077</v>
      </c>
      <c r="G115" s="2887">
        <f t="shared" si="1"/>
        <v>-295558.41000000003</v>
      </c>
      <c r="H115" s="2939">
        <f>922518590/1000</f>
        <v>922518.59</v>
      </c>
      <c r="I115" s="3050"/>
      <c r="J115" s="2870"/>
    </row>
    <row r="116" spans="1:10">
      <c r="A116" s="34"/>
      <c r="B116" s="1788" t="s">
        <v>5027</v>
      </c>
      <c r="C116" s="1742"/>
      <c r="D116" s="1742"/>
      <c r="E116" s="1742"/>
      <c r="F116" s="2887">
        <v>297919</v>
      </c>
      <c r="G116" s="2887">
        <f t="shared" si="1"/>
        <v>-312</v>
      </c>
      <c r="H116" s="2939">
        <v>297607</v>
      </c>
      <c r="I116" s="3050"/>
    </row>
    <row r="117" spans="1:10">
      <c r="A117" s="34"/>
      <c r="B117" s="1788" t="s">
        <v>3775</v>
      </c>
      <c r="C117" s="1742"/>
      <c r="D117" s="1742"/>
      <c r="E117" s="1742"/>
      <c r="F117" s="2887">
        <v>1450406</v>
      </c>
      <c r="G117" s="2887">
        <f t="shared" si="1"/>
        <v>-7056</v>
      </c>
      <c r="H117" s="2939">
        <v>1443350</v>
      </c>
      <c r="I117" s="3050"/>
    </row>
    <row r="118" spans="1:10">
      <c r="A118" s="34"/>
      <c r="B118" s="1788" t="s">
        <v>1922</v>
      </c>
      <c r="C118" s="1742"/>
      <c r="D118" s="1742"/>
      <c r="E118" s="1742"/>
      <c r="F118" s="2887">
        <v>6166517</v>
      </c>
      <c r="G118" s="2887">
        <f t="shared" si="1"/>
        <v>-148640</v>
      </c>
      <c r="H118" s="2939">
        <v>6017877</v>
      </c>
      <c r="I118" s="3050"/>
    </row>
    <row r="119" spans="1:10">
      <c r="A119" s="34"/>
      <c r="B119" s="1742"/>
      <c r="C119" s="1742"/>
      <c r="D119" s="1742"/>
      <c r="E119" s="1742"/>
      <c r="F119" s="1723"/>
      <c r="G119" s="1666"/>
      <c r="H119" s="1688"/>
    </row>
    <row r="120" spans="1:10">
      <c r="A120" s="34"/>
      <c r="B120" s="1742"/>
      <c r="C120" s="1742"/>
      <c r="D120" s="1742"/>
      <c r="E120" s="1742"/>
      <c r="F120" s="1723"/>
      <c r="G120" s="1666"/>
      <c r="H120" s="1688"/>
    </row>
    <row r="121" spans="1:10">
      <c r="A121" s="34"/>
      <c r="B121" s="1742"/>
      <c r="C121" s="1742"/>
      <c r="D121" s="1742"/>
      <c r="E121" s="1742"/>
      <c r="F121" s="1723"/>
      <c r="G121" s="1666"/>
      <c r="H121" s="1688"/>
    </row>
    <row r="122" spans="1:10">
      <c r="A122" s="34"/>
      <c r="B122" s="1742"/>
      <c r="C122" s="1742"/>
      <c r="D122" s="1742"/>
      <c r="E122" s="1742"/>
      <c r="F122" s="1723"/>
      <c r="G122" s="1666"/>
      <c r="H122" s="1688"/>
    </row>
    <row r="123" spans="1:10">
      <c r="A123" s="34"/>
      <c r="B123" s="1742"/>
      <c r="C123" s="1742"/>
      <c r="D123" s="1742"/>
      <c r="E123" s="1742"/>
      <c r="F123" s="1723"/>
      <c r="G123" s="1666"/>
      <c r="H123" s="1688"/>
    </row>
    <row r="124" spans="1:10">
      <c r="A124" s="1721"/>
      <c r="B124" s="1742"/>
      <c r="C124" s="1742"/>
      <c r="D124" s="1742"/>
      <c r="E124" s="1742"/>
      <c r="F124" s="1723"/>
      <c r="G124" s="1666"/>
      <c r="H124" s="1688"/>
    </row>
    <row r="125" spans="1:10">
      <c r="A125" s="1721"/>
      <c r="B125" s="1742"/>
      <c r="C125" s="1742"/>
      <c r="D125" s="1742"/>
      <c r="E125" s="1742"/>
      <c r="F125" s="1723"/>
      <c r="G125" s="1666"/>
      <c r="H125" s="1688"/>
    </row>
    <row r="126" spans="1:10">
      <c r="A126" s="1721"/>
      <c r="B126" s="1742"/>
      <c r="C126" s="1742"/>
      <c r="D126" s="1742"/>
      <c r="E126" s="1742"/>
      <c r="F126" s="1723"/>
      <c r="G126" s="1666"/>
      <c r="H126" s="1688"/>
    </row>
    <row r="127" spans="1:10" ht="15.75" thickBot="1">
      <c r="A127" s="1798"/>
      <c r="B127" s="1799"/>
      <c r="C127" s="3106"/>
      <c r="D127" s="3106"/>
      <c r="E127" s="3106"/>
      <c r="F127" s="1799"/>
      <c r="G127" s="1692"/>
      <c r="H127" s="1693"/>
    </row>
    <row r="128" spans="1:10">
      <c r="A128" s="2893" t="s">
        <v>4410</v>
      </c>
      <c r="B128" s="3107"/>
      <c r="C128" s="2892"/>
      <c r="D128" s="2892"/>
      <c r="E128" s="1723"/>
      <c r="F128" s="1723"/>
      <c r="G128" s="1666"/>
      <c r="H128" s="1822" t="s">
        <v>1817</v>
      </c>
    </row>
    <row r="129" spans="1:8">
      <c r="A129" s="3112"/>
      <c r="B129" s="1742"/>
      <c r="C129" s="1742"/>
      <c r="D129" s="1742"/>
      <c r="E129" s="1742"/>
      <c r="F129" s="3112" t="s">
        <v>1818</v>
      </c>
      <c r="G129" s="3108"/>
      <c r="H129" s="3108"/>
    </row>
    <row r="130" spans="1:8">
      <c r="A130" s="2892"/>
      <c r="B130" s="2892"/>
      <c r="C130" s="2892"/>
      <c r="D130" s="2892"/>
      <c r="E130" s="2892"/>
      <c r="F130" s="2892"/>
      <c r="G130" s="2892"/>
      <c r="H130" s="2892"/>
    </row>
    <row r="131" spans="1:8">
      <c r="A131" s="1610"/>
      <c r="B131" s="1610"/>
      <c r="C131" s="1610"/>
      <c r="D131" s="1610"/>
      <c r="E131" s="1610"/>
      <c r="F131" s="1610"/>
      <c r="G131" s="1610"/>
      <c r="H131" s="1610"/>
    </row>
    <row r="132" spans="1:8">
      <c r="A132" s="1610"/>
      <c r="B132" s="1610"/>
      <c r="C132" s="1610"/>
      <c r="D132" s="1610"/>
      <c r="E132" s="1610"/>
      <c r="F132" s="1610"/>
      <c r="G132" s="1610"/>
      <c r="H132" s="1610"/>
    </row>
    <row r="133" spans="1:8">
      <c r="A133" s="1610"/>
      <c r="B133" s="1610"/>
      <c r="C133" s="1610"/>
      <c r="D133" s="1610"/>
      <c r="E133" s="1610"/>
      <c r="F133" s="1610"/>
      <c r="G133" s="1610"/>
      <c r="H133" s="1610"/>
    </row>
    <row r="134" spans="1:8">
      <c r="A134" s="1610"/>
      <c r="B134" s="1610"/>
      <c r="C134" s="1610"/>
      <c r="D134" s="1610"/>
      <c r="E134" s="1610"/>
      <c r="F134" s="1610"/>
      <c r="G134" s="1610"/>
      <c r="H134" s="1610"/>
    </row>
    <row r="135" spans="1:8">
      <c r="A135" s="1610"/>
      <c r="B135" s="1610"/>
      <c r="C135" s="1610"/>
      <c r="D135" s="1610"/>
      <c r="E135" s="1610"/>
      <c r="F135" s="1610"/>
      <c r="G135" s="1610"/>
      <c r="H135" s="1610"/>
    </row>
    <row r="136" spans="1:8">
      <c r="A136" s="1610"/>
      <c r="B136" s="1610"/>
      <c r="C136" s="1610"/>
      <c r="D136" s="1610"/>
      <c r="E136" s="1610"/>
      <c r="F136" s="1610"/>
      <c r="G136" s="1610"/>
      <c r="H136" s="1610"/>
    </row>
    <row r="137" spans="1:8">
      <c r="A137" s="1610"/>
      <c r="B137" s="1610"/>
      <c r="C137" s="1610"/>
      <c r="D137" s="1610"/>
      <c r="E137" s="1610"/>
      <c r="F137" s="1610"/>
      <c r="G137" s="1610"/>
      <c r="H137" s="1610"/>
    </row>
    <row r="138" spans="1:8">
      <c r="A138" s="1723"/>
      <c r="B138" s="1723"/>
      <c r="C138" s="1723"/>
      <c r="D138" s="1723"/>
      <c r="E138" s="1723"/>
      <c r="F138" s="1723"/>
      <c r="G138" s="1666"/>
      <c r="H138" s="1666"/>
    </row>
    <row r="139" spans="1:8">
      <c r="A139" s="1723"/>
      <c r="B139" s="1723"/>
      <c r="C139" s="1723"/>
      <c r="D139" s="1723"/>
      <c r="E139" s="1723"/>
      <c r="F139" s="1723"/>
      <c r="G139" s="1666"/>
      <c r="H139" s="1666"/>
    </row>
    <row r="140" spans="1:8">
      <c r="A140" s="1723"/>
      <c r="B140" s="1723"/>
      <c r="C140" s="1723"/>
      <c r="D140" s="1723"/>
      <c r="E140" s="1723"/>
      <c r="F140" s="1723"/>
      <c r="G140" s="1666"/>
      <c r="H140" s="1666"/>
    </row>
    <row r="141" spans="1:8">
      <c r="A141" s="1723"/>
      <c r="B141" s="1723"/>
      <c r="C141" s="1723"/>
      <c r="D141" s="1723"/>
      <c r="E141" s="1723"/>
      <c r="F141" s="1723"/>
      <c r="G141" s="1666"/>
      <c r="H141" s="1666"/>
    </row>
    <row r="142" spans="1:8">
      <c r="A142" s="1723"/>
      <c r="B142" s="1723"/>
      <c r="C142" s="1723"/>
      <c r="D142" s="1723"/>
      <c r="E142" s="1723"/>
      <c r="F142" s="1723"/>
      <c r="G142" s="1666"/>
      <c r="H142" s="1666"/>
    </row>
    <row r="143" spans="1:8">
      <c r="A143" s="1723"/>
      <c r="B143" s="1610"/>
      <c r="C143" s="1723"/>
      <c r="D143" s="1723"/>
      <c r="E143" s="1723"/>
      <c r="F143" s="1723"/>
      <c r="G143" s="1666"/>
      <c r="H143" s="1666"/>
    </row>
    <row r="144" spans="1:8">
      <c r="A144" s="1723"/>
      <c r="B144" s="1610"/>
      <c r="C144" s="1723"/>
      <c r="D144" s="1723"/>
      <c r="E144" s="1723"/>
      <c r="F144" s="1723"/>
      <c r="G144" s="1666"/>
      <c r="H144" s="1666"/>
    </row>
    <row r="145" spans="1:8">
      <c r="A145" s="1723"/>
      <c r="B145" s="1610"/>
      <c r="C145" s="1723"/>
      <c r="D145" s="1723"/>
      <c r="E145" s="1723"/>
      <c r="F145" s="1723"/>
      <c r="G145" s="1666"/>
      <c r="H145" s="1666"/>
    </row>
    <row r="146" spans="1:8">
      <c r="A146" s="1723"/>
      <c r="B146" s="1610"/>
      <c r="C146" s="1723"/>
      <c r="D146" s="1723"/>
      <c r="E146" s="1723"/>
      <c r="F146" s="1723"/>
      <c r="G146" s="1666"/>
      <c r="H146" s="1666"/>
    </row>
    <row r="147" spans="1:8">
      <c r="A147" s="1723"/>
      <c r="B147" s="1610"/>
      <c r="C147" s="1723"/>
      <c r="D147" s="1723"/>
      <c r="E147" s="1723"/>
      <c r="F147" s="1723"/>
      <c r="G147" s="1666"/>
      <c r="H147" s="1666"/>
    </row>
    <row r="148" spans="1:8">
      <c r="A148" s="1723"/>
      <c r="B148" s="1610"/>
      <c r="C148" s="1723"/>
      <c r="D148" s="1723"/>
      <c r="E148" s="1723"/>
      <c r="F148" s="1723"/>
      <c r="G148" s="1666"/>
      <c r="H148" s="1666"/>
    </row>
    <row r="149" spans="1:8">
      <c r="A149" s="1723"/>
      <c r="B149" s="1610"/>
      <c r="C149" s="1723"/>
      <c r="D149" s="1723"/>
      <c r="E149" s="1723"/>
      <c r="F149" s="1723"/>
      <c r="G149" s="1666"/>
      <c r="H149" s="1666"/>
    </row>
    <row r="150" spans="1:8">
      <c r="A150" s="1723"/>
      <c r="B150" s="1610"/>
      <c r="C150" s="1723"/>
      <c r="D150" s="1723"/>
      <c r="E150" s="1723"/>
      <c r="F150" s="1723"/>
      <c r="G150" s="1666"/>
      <c r="H150" s="1666"/>
    </row>
    <row r="151" spans="1:8">
      <c r="A151" s="1723"/>
      <c r="B151" s="1610"/>
      <c r="C151" s="1723"/>
      <c r="D151" s="1723"/>
      <c r="E151" s="1723"/>
      <c r="F151" s="1723"/>
      <c r="G151" s="1666"/>
      <c r="H151" s="1666"/>
    </row>
    <row r="152" spans="1:8">
      <c r="A152" s="1723"/>
      <c r="B152" s="1610"/>
      <c r="C152" s="1723"/>
      <c r="D152" s="1723"/>
      <c r="E152" s="1723"/>
      <c r="F152" s="1723"/>
      <c r="G152" s="1723"/>
      <c r="H152" s="1723"/>
    </row>
    <row r="153" spans="1:8">
      <c r="A153" s="1723"/>
      <c r="B153" s="1723"/>
      <c r="C153" s="1723"/>
      <c r="D153" s="1723"/>
      <c r="E153" s="1723"/>
      <c r="F153" s="1723"/>
      <c r="G153" s="1723"/>
      <c r="H153" s="1723"/>
    </row>
    <row r="154" spans="1:8">
      <c r="A154" s="1723"/>
      <c r="B154" s="1723"/>
      <c r="C154" s="1723"/>
      <c r="D154" s="1723"/>
      <c r="E154" s="1723"/>
      <c r="F154" s="1723"/>
      <c r="G154" s="1723"/>
      <c r="H154" s="1723"/>
    </row>
    <row r="155" spans="1:8">
      <c r="A155" s="1723"/>
      <c r="B155" s="1723"/>
      <c r="C155" s="1723"/>
      <c r="D155" s="1723"/>
      <c r="E155" s="1723"/>
      <c r="F155" s="1723"/>
      <c r="G155" s="1723"/>
      <c r="H155" s="1723"/>
    </row>
    <row r="156" spans="1:8">
      <c r="A156" s="1723"/>
      <c r="B156" s="1723"/>
      <c r="C156" s="1723"/>
      <c r="D156" s="1723"/>
      <c r="E156" s="1723"/>
      <c r="F156" s="1723"/>
      <c r="G156" s="1723"/>
      <c r="H156" s="1723"/>
    </row>
    <row r="234" spans="1:4">
      <c r="A234" s="2892"/>
      <c r="B234" s="1823"/>
      <c r="C234" s="2892"/>
      <c r="D234" s="1823"/>
    </row>
  </sheetData>
  <mergeCells count="11">
    <mergeCell ref="A4:H4"/>
    <mergeCell ref="A69:H69"/>
    <mergeCell ref="B73:H89"/>
    <mergeCell ref="F94:H94"/>
    <mergeCell ref="B5:C11"/>
    <mergeCell ref="B12:C19"/>
    <mergeCell ref="B20:C25"/>
    <mergeCell ref="E16:H19"/>
    <mergeCell ref="E5:H8"/>
    <mergeCell ref="E9:H10"/>
    <mergeCell ref="E11:H14"/>
  </mergeCells>
  <printOptions horizontalCentered="1" verticalCentered="1"/>
  <pageMargins left="0.5" right="0.5" top="0.5" bottom="0.5" header="0.5" footer="0.5"/>
  <pageSetup scale="65" orientation="portrait" r:id="rId1"/>
  <headerFooter alignWithMargins="0"/>
  <rowBreaks count="1" manualBreakCount="1">
    <brk id="6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144"/>
  <sheetViews>
    <sheetView view="pageBreakPreview" topLeftCell="E1" zoomScale="70" zoomScaleNormal="70" zoomScaleSheetLayoutView="70" workbookViewId="0">
      <selection activeCell="N27" sqref="N27"/>
    </sheetView>
  </sheetViews>
  <sheetFormatPr defaultColWidth="8.88671875" defaultRowHeight="15"/>
  <cols>
    <col min="1" max="1" width="4.6640625" style="1610" customWidth="1"/>
    <col min="2" max="2" width="53.44140625" style="1610" customWidth="1"/>
    <col min="3" max="3" width="21" style="1610" customWidth="1"/>
    <col min="4" max="4" width="17.44140625" style="1610" customWidth="1"/>
    <col min="5" max="5" width="14.77734375" style="1610" customWidth="1"/>
    <col min="6" max="6" width="18.21875" style="1610" customWidth="1"/>
    <col min="7" max="7" width="53.44140625" style="1610" customWidth="1"/>
    <col min="8" max="8" width="20.6640625" style="1610" customWidth="1"/>
    <col min="9" max="9" width="15" style="1610" customWidth="1"/>
    <col min="10" max="11" width="17.77734375" style="1610" customWidth="1"/>
    <col min="12" max="12" width="4.6640625" style="1566" customWidth="1"/>
    <col min="13" max="16384" width="8.88671875" style="1610"/>
  </cols>
  <sheetData>
    <row r="1" spans="1:12" ht="15.75" thickBot="1">
      <c r="A1" s="1824"/>
      <c r="B1" s="1824"/>
      <c r="C1" s="1824"/>
      <c r="D1" s="1824"/>
      <c r="E1" s="1824"/>
      <c r="F1" s="1824"/>
      <c r="G1" s="1824"/>
      <c r="H1" s="1824"/>
      <c r="I1" s="1824"/>
      <c r="J1" s="1824"/>
      <c r="K1" s="1824"/>
      <c r="L1" s="1825"/>
    </row>
    <row r="2" spans="1:12" ht="15.75" thickTop="1">
      <c r="A2" s="1713" t="s">
        <v>3293</v>
      </c>
      <c r="B2" s="1827"/>
      <c r="C2" s="1828" t="s">
        <v>3294</v>
      </c>
      <c r="D2" s="1829"/>
      <c r="E2" s="1830" t="s">
        <v>1802</v>
      </c>
      <c r="F2" s="1831" t="s">
        <v>1803</v>
      </c>
      <c r="G2" s="1713" t="s">
        <v>3293</v>
      </c>
      <c r="H2" s="1832" t="s">
        <v>3294</v>
      </c>
      <c r="I2" s="1832"/>
      <c r="J2" s="1832" t="s">
        <v>1802</v>
      </c>
      <c r="K2" s="1835" t="s">
        <v>1803</v>
      </c>
      <c r="L2" s="1831"/>
    </row>
    <row r="3" spans="1:12">
      <c r="A3" s="1721" t="str">
        <f>'Data Sheet'!$C$25</f>
        <v xml:space="preserve">The Brooklyn Union Gas Company d/b/a National Grid New York </v>
      </c>
      <c r="B3" s="1568"/>
      <c r="C3" s="1834" t="s">
        <v>3295</v>
      </c>
      <c r="D3" s="1597"/>
      <c r="E3" s="1835" t="s">
        <v>3313</v>
      </c>
      <c r="F3" s="1836"/>
      <c r="G3" s="1721" t="str">
        <f>'Data Sheet'!$C$25</f>
        <v xml:space="preserve">The Brooklyn Union Gas Company d/b/a National Grid New York </v>
      </c>
      <c r="H3" s="1837" t="s">
        <v>3295</v>
      </c>
      <c r="I3" s="1837"/>
      <c r="J3" s="1837" t="s">
        <v>3313</v>
      </c>
      <c r="K3" s="1835"/>
      <c r="L3" s="1836"/>
    </row>
    <row r="4" spans="1:12">
      <c r="A4" s="1728" t="s">
        <v>3296</v>
      </c>
      <c r="B4" s="1568"/>
      <c r="C4" s="1834" t="s">
        <v>3297</v>
      </c>
      <c r="D4" s="1835"/>
      <c r="E4" s="1835" t="s">
        <v>4727</v>
      </c>
      <c r="F4" s="1840" t="s">
        <v>4726</v>
      </c>
      <c r="G4" s="1728" t="s">
        <v>3296</v>
      </c>
      <c r="H4" s="1839" t="s">
        <v>3297</v>
      </c>
      <c r="I4" s="1671"/>
      <c r="J4" s="3076" t="str">
        <f>'Data Sheet'!$C$40</f>
        <v xml:space="preserve"> March 29, 2017</v>
      </c>
      <c r="K4" s="1835" t="str">
        <f>'Data Sheet'!$C$38</f>
        <v xml:space="preserve"> December 31, 2016</v>
      </c>
      <c r="L4" s="1840"/>
    </row>
    <row r="5" spans="1:12">
      <c r="A5" s="1841" t="s">
        <v>3903</v>
      </c>
      <c r="B5" s="1842"/>
      <c r="C5" s="1842"/>
      <c r="D5" s="1842"/>
      <c r="E5" s="1843"/>
      <c r="F5" s="2500"/>
      <c r="G5" s="1841" t="s">
        <v>3903</v>
      </c>
      <c r="H5" s="1842"/>
      <c r="I5" s="1842"/>
      <c r="J5" s="1842"/>
      <c r="K5" s="1842"/>
      <c r="L5" s="1844"/>
    </row>
    <row r="6" spans="1:12">
      <c r="A6" s="1833" t="s">
        <v>3904</v>
      </c>
      <c r="B6" s="1834"/>
      <c r="C6" s="1834"/>
      <c r="D6" s="1834"/>
      <c r="E6" s="1604"/>
      <c r="F6" s="1836"/>
      <c r="G6" s="1833" t="s">
        <v>3904</v>
      </c>
      <c r="H6" s="1834"/>
      <c r="I6" s="1834"/>
      <c r="J6" s="1834"/>
      <c r="K6" s="1834"/>
      <c r="L6" s="1836"/>
    </row>
    <row r="7" spans="1:12">
      <c r="A7" s="1845" t="s">
        <v>3905</v>
      </c>
      <c r="B7" s="1846"/>
      <c r="C7" s="1846"/>
      <c r="D7" s="1846"/>
      <c r="E7" s="1846"/>
      <c r="F7" s="1847"/>
      <c r="G7" s="1845" t="s">
        <v>3905</v>
      </c>
      <c r="H7" s="1846"/>
      <c r="I7" s="1846"/>
      <c r="J7" s="1846"/>
      <c r="K7" s="1846"/>
      <c r="L7" s="1836"/>
    </row>
    <row r="8" spans="1:12">
      <c r="A8" s="1845" t="s">
        <v>3906</v>
      </c>
      <c r="B8" s="1846"/>
      <c r="C8" s="1846"/>
      <c r="D8" s="1846"/>
      <c r="E8" s="1846"/>
      <c r="F8" s="1847"/>
      <c r="G8" s="1845" t="s">
        <v>3906</v>
      </c>
      <c r="H8" s="1846"/>
      <c r="I8" s="1846"/>
      <c r="J8" s="1846"/>
      <c r="K8" s="1846"/>
      <c r="L8" s="1836"/>
    </row>
    <row r="9" spans="1:12">
      <c r="A9" s="1845" t="s">
        <v>3907</v>
      </c>
      <c r="B9" s="1846"/>
      <c r="C9" s="1846"/>
      <c r="D9" s="1846"/>
      <c r="E9" s="1846"/>
      <c r="F9" s="1847"/>
      <c r="G9" s="1845" t="s">
        <v>3907</v>
      </c>
      <c r="H9" s="1846"/>
      <c r="I9" s="1846"/>
      <c r="J9" s="1846"/>
      <c r="K9" s="1846"/>
      <c r="L9" s="1836"/>
    </row>
    <row r="10" spans="1:12">
      <c r="A10" s="1845"/>
      <c r="B10" s="1846"/>
      <c r="C10" s="1846"/>
      <c r="D10" s="1846"/>
      <c r="E10" s="1846"/>
      <c r="F10" s="1847"/>
      <c r="G10" s="1845"/>
      <c r="H10" s="1846"/>
      <c r="I10" s="1846"/>
      <c r="J10" s="1846"/>
      <c r="K10" s="1846"/>
      <c r="L10" s="1836"/>
    </row>
    <row r="11" spans="1:12">
      <c r="A11" s="1845"/>
      <c r="B11" s="1846"/>
      <c r="C11" s="1846"/>
      <c r="D11" s="1846"/>
      <c r="E11" s="1846"/>
      <c r="F11" s="1847"/>
      <c r="G11" s="1845"/>
      <c r="H11" s="1846"/>
      <c r="I11" s="1846"/>
      <c r="J11" s="1846"/>
      <c r="K11" s="1846"/>
      <c r="L11" s="1836"/>
    </row>
    <row r="12" spans="1:12">
      <c r="A12" s="1833"/>
      <c r="B12" s="1834"/>
      <c r="C12" s="1848"/>
      <c r="D12" s="1848"/>
      <c r="E12" s="1848"/>
      <c r="F12" s="1849"/>
      <c r="G12" s="1833"/>
      <c r="H12" s="1732"/>
      <c r="I12" s="1732"/>
      <c r="J12" s="1834"/>
      <c r="K12" s="1732"/>
      <c r="L12" s="1849"/>
    </row>
    <row r="13" spans="1:12">
      <c r="A13" s="1850"/>
      <c r="B13" s="1851"/>
      <c r="C13" s="1852"/>
      <c r="D13" s="1852"/>
      <c r="E13" s="1852"/>
      <c r="F13" s="1853"/>
      <c r="G13" s="2569" t="s">
        <v>3908</v>
      </c>
      <c r="H13" s="1855" t="s">
        <v>3908</v>
      </c>
      <c r="I13" s="1856" t="s">
        <v>3909</v>
      </c>
      <c r="J13" s="1857" t="s">
        <v>4581</v>
      </c>
      <c r="K13" s="1855" t="s">
        <v>2332</v>
      </c>
      <c r="L13" s="1858"/>
    </row>
    <row r="14" spans="1:12">
      <c r="A14" s="1859" t="s">
        <v>1729</v>
      </c>
      <c r="B14" s="1860" t="s">
        <v>1783</v>
      </c>
      <c r="C14" s="1861" t="s">
        <v>3910</v>
      </c>
      <c r="D14" s="1861" t="s">
        <v>3911</v>
      </c>
      <c r="E14" s="1861" t="s">
        <v>3912</v>
      </c>
      <c r="F14" s="1862" t="s">
        <v>2331</v>
      </c>
      <c r="G14" s="1854" t="s">
        <v>3913</v>
      </c>
      <c r="H14" s="1855" t="s">
        <v>3913</v>
      </c>
      <c r="I14" s="1856" t="s">
        <v>3914</v>
      </c>
      <c r="J14" s="1863" t="s">
        <v>3915</v>
      </c>
      <c r="K14" s="1855" t="s">
        <v>3916</v>
      </c>
      <c r="L14" s="1862" t="s">
        <v>1729</v>
      </c>
    </row>
    <row r="15" spans="1:12">
      <c r="A15" s="1854" t="s">
        <v>1732</v>
      </c>
      <c r="B15" s="1860"/>
      <c r="C15" s="1861" t="s">
        <v>3917</v>
      </c>
      <c r="D15" s="1861" t="s">
        <v>3918</v>
      </c>
      <c r="E15" s="1861" t="s">
        <v>3913</v>
      </c>
      <c r="F15" s="1862" t="s">
        <v>308</v>
      </c>
      <c r="G15" s="1854" t="s">
        <v>3919</v>
      </c>
      <c r="H15" s="1855" t="s">
        <v>3920</v>
      </c>
      <c r="I15" s="1856" t="s">
        <v>3921</v>
      </c>
      <c r="J15" s="1863" t="s">
        <v>4580</v>
      </c>
      <c r="K15" s="1855" t="s">
        <v>3922</v>
      </c>
      <c r="L15" s="1862" t="s">
        <v>1732</v>
      </c>
    </row>
    <row r="16" spans="1:12">
      <c r="A16" s="1859"/>
      <c r="B16" s="1860"/>
      <c r="C16" s="1861" t="s">
        <v>3923</v>
      </c>
      <c r="D16" s="1861" t="s">
        <v>3924</v>
      </c>
      <c r="E16" s="1861"/>
      <c r="F16" s="1862"/>
      <c r="G16" s="1864"/>
      <c r="H16" s="1855"/>
      <c r="I16" s="1856" t="s">
        <v>3925</v>
      </c>
      <c r="J16" s="1863"/>
      <c r="K16" s="1855"/>
      <c r="L16" s="1865"/>
    </row>
    <row r="17" spans="1:14">
      <c r="A17" s="1866"/>
      <c r="B17" s="1867" t="s">
        <v>3024</v>
      </c>
      <c r="C17" s="1868" t="s">
        <v>3025</v>
      </c>
      <c r="D17" s="1868" t="s">
        <v>3026</v>
      </c>
      <c r="E17" s="1868" t="s">
        <v>3027</v>
      </c>
      <c r="F17" s="1869" t="s">
        <v>2347</v>
      </c>
      <c r="G17" s="1859" t="s">
        <v>2348</v>
      </c>
      <c r="H17" s="1856" t="s">
        <v>2349</v>
      </c>
      <c r="I17" s="1870" t="s">
        <v>2350</v>
      </c>
      <c r="J17" s="1871" t="s">
        <v>2351</v>
      </c>
      <c r="K17" s="1586" t="s">
        <v>2352</v>
      </c>
      <c r="L17" s="1872"/>
    </row>
    <row r="18" spans="1:14">
      <c r="A18" s="1873">
        <v>1</v>
      </c>
      <c r="B18" s="1874" t="s">
        <v>4747</v>
      </c>
      <c r="C18" s="2876">
        <v>-111597</v>
      </c>
      <c r="D18" s="1876"/>
      <c r="E18" s="1876"/>
      <c r="F18" s="1877"/>
      <c r="G18" s="1878"/>
      <c r="H18" s="1879"/>
      <c r="I18" s="1880"/>
      <c r="J18" s="2599"/>
      <c r="K18" s="2877">
        <f>SUM(C18:J18)</f>
        <v>-111597</v>
      </c>
      <c r="L18" s="1881">
        <v>1</v>
      </c>
    </row>
    <row r="19" spans="1:14">
      <c r="A19" s="1873">
        <v>2</v>
      </c>
      <c r="B19" s="1874" t="s">
        <v>4748</v>
      </c>
      <c r="C19" s="3056">
        <v>0</v>
      </c>
      <c r="D19" s="1882"/>
      <c r="E19" s="1882"/>
      <c r="F19" s="1883"/>
      <c r="G19" s="1884"/>
      <c r="H19" s="1885"/>
      <c r="I19" s="1885"/>
      <c r="J19" s="1886"/>
      <c r="K19" s="3057">
        <v>0</v>
      </c>
      <c r="L19" s="1888">
        <v>2</v>
      </c>
    </row>
    <row r="20" spans="1:14">
      <c r="A20" s="1873">
        <v>3</v>
      </c>
      <c r="B20" s="1874" t="s">
        <v>4749</v>
      </c>
      <c r="C20" s="2876">
        <v>5644</v>
      </c>
      <c r="D20" s="1882"/>
      <c r="E20" s="1889"/>
      <c r="F20" s="1890"/>
      <c r="G20" s="1891"/>
      <c r="H20" s="1892"/>
      <c r="I20" s="1892"/>
      <c r="J20" s="1893"/>
      <c r="K20" s="2877">
        <f t="shared" ref="K20:K27" si="0">SUM(C20:J20)</f>
        <v>5644</v>
      </c>
      <c r="L20" s="1888">
        <v>3</v>
      </c>
    </row>
    <row r="21" spans="1:14">
      <c r="A21" s="1873">
        <v>4</v>
      </c>
      <c r="B21" s="1874" t="s">
        <v>4750</v>
      </c>
      <c r="C21" s="2876">
        <f>C19+C20</f>
        <v>5644</v>
      </c>
      <c r="D21" s="1889"/>
      <c r="E21" s="1889"/>
      <c r="F21" s="1890"/>
      <c r="G21" s="1891"/>
      <c r="H21" s="1892"/>
      <c r="I21" s="1892"/>
      <c r="J21" s="1893"/>
      <c r="K21" s="2877">
        <f t="shared" si="0"/>
        <v>5644</v>
      </c>
      <c r="L21" s="1888">
        <v>4</v>
      </c>
    </row>
    <row r="22" spans="1:14">
      <c r="A22" s="1873">
        <v>5</v>
      </c>
      <c r="B22" s="1874" t="s">
        <v>4751</v>
      </c>
      <c r="C22" s="2876">
        <f>C21+C18</f>
        <v>-105953</v>
      </c>
      <c r="D22" s="1889"/>
      <c r="E22" s="1889"/>
      <c r="F22" s="1890"/>
      <c r="G22" s="1891"/>
      <c r="H22" s="1894"/>
      <c r="I22" s="1894"/>
      <c r="J22" s="1895"/>
      <c r="K22" s="2877">
        <f t="shared" si="0"/>
        <v>-105953</v>
      </c>
      <c r="L22" s="1888">
        <v>5</v>
      </c>
    </row>
    <row r="23" spans="1:14">
      <c r="A23" s="1873">
        <v>6</v>
      </c>
      <c r="B23" s="1874" t="s">
        <v>4752</v>
      </c>
      <c r="C23" s="2876">
        <f>C22</f>
        <v>-105953</v>
      </c>
      <c r="D23" s="1896"/>
      <c r="E23" s="1896"/>
      <c r="F23" s="1897"/>
      <c r="G23" s="1898"/>
      <c r="H23" s="1899"/>
      <c r="I23" s="1899"/>
      <c r="J23" s="1900"/>
      <c r="K23" s="2877">
        <f t="shared" si="0"/>
        <v>-105953</v>
      </c>
      <c r="L23" s="1888">
        <v>6</v>
      </c>
    </row>
    <row r="24" spans="1:14">
      <c r="A24" s="1873">
        <v>7</v>
      </c>
      <c r="B24" s="1874" t="s">
        <v>4753</v>
      </c>
      <c r="C24" s="3056">
        <v>0</v>
      </c>
      <c r="D24" s="1901"/>
      <c r="E24" s="1901"/>
      <c r="F24" s="1902"/>
      <c r="G24" s="1903"/>
      <c r="H24" s="1904"/>
      <c r="I24" s="1899"/>
      <c r="J24" s="1905"/>
      <c r="K24" s="3057">
        <f t="shared" si="0"/>
        <v>0</v>
      </c>
      <c r="L24" s="1888">
        <v>7</v>
      </c>
    </row>
    <row r="25" spans="1:14">
      <c r="A25" s="1873">
        <v>8</v>
      </c>
      <c r="B25" s="1874" t="s">
        <v>4754</v>
      </c>
      <c r="C25" s="2876">
        <v>43319</v>
      </c>
      <c r="D25" s="1889"/>
      <c r="E25" s="1882"/>
      <c r="F25" s="1883"/>
      <c r="G25" s="1891"/>
      <c r="H25" s="1906"/>
      <c r="I25" s="1906"/>
      <c r="J25" s="1907"/>
      <c r="K25" s="2877">
        <f t="shared" si="0"/>
        <v>43319</v>
      </c>
      <c r="L25" s="1888">
        <v>8</v>
      </c>
    </row>
    <row r="26" spans="1:14">
      <c r="A26" s="1873">
        <v>9</v>
      </c>
      <c r="B26" s="1874" t="s">
        <v>4755</v>
      </c>
      <c r="C26" s="2876">
        <f>C24+C25</f>
        <v>43319</v>
      </c>
      <c r="D26" s="1889"/>
      <c r="E26" s="1889"/>
      <c r="F26" s="1890"/>
      <c r="G26" s="1908"/>
      <c r="H26" s="1892"/>
      <c r="I26" s="1892"/>
      <c r="J26" s="1893"/>
      <c r="K26" s="2877">
        <f t="shared" si="0"/>
        <v>43319</v>
      </c>
      <c r="L26" s="1888">
        <v>9</v>
      </c>
    </row>
    <row r="27" spans="1:14">
      <c r="A27" s="1873">
        <v>10</v>
      </c>
      <c r="B27" s="1874" t="s">
        <v>4756</v>
      </c>
      <c r="C27" s="2876">
        <f>C23+C26</f>
        <v>-62634</v>
      </c>
      <c r="D27" s="1889"/>
      <c r="E27" s="1889"/>
      <c r="F27" s="1890"/>
      <c r="G27" s="1891"/>
      <c r="H27" s="1892"/>
      <c r="I27" s="1892"/>
      <c r="J27" s="1893"/>
      <c r="K27" s="2877">
        <f t="shared" si="0"/>
        <v>-62634</v>
      </c>
      <c r="L27" s="1888">
        <v>10</v>
      </c>
      <c r="N27" s="2878"/>
    </row>
    <row r="28" spans="1:14">
      <c r="A28" s="1873">
        <v>11</v>
      </c>
      <c r="B28" s="1874"/>
      <c r="C28" s="1875"/>
      <c r="D28" s="1889"/>
      <c r="E28" s="1889"/>
      <c r="F28" s="1890"/>
      <c r="G28" s="1891"/>
      <c r="H28" s="1892"/>
      <c r="I28" s="1892"/>
      <c r="J28" s="1893"/>
      <c r="K28" s="1887"/>
      <c r="L28" s="1888">
        <v>11</v>
      </c>
    </row>
    <row r="29" spans="1:14">
      <c r="A29" s="1873">
        <v>12</v>
      </c>
      <c r="B29" s="1874"/>
      <c r="C29" s="1875"/>
      <c r="D29" s="1889"/>
      <c r="E29" s="1889"/>
      <c r="F29" s="1890"/>
      <c r="G29" s="1891"/>
      <c r="H29" s="1892"/>
      <c r="I29" s="1892"/>
      <c r="J29" s="1893"/>
      <c r="K29" s="1887"/>
      <c r="L29" s="1888">
        <v>12</v>
      </c>
    </row>
    <row r="30" spans="1:14">
      <c r="A30" s="1873">
        <v>13</v>
      </c>
      <c r="B30" s="1874"/>
      <c r="C30" s="1875"/>
      <c r="D30" s="1889"/>
      <c r="E30" s="1889"/>
      <c r="F30" s="1890"/>
      <c r="G30" s="1891"/>
      <c r="H30" s="1892"/>
      <c r="I30" s="1892"/>
      <c r="J30" s="1893"/>
      <c r="K30" s="1887"/>
      <c r="L30" s="1888">
        <v>13</v>
      </c>
    </row>
    <row r="31" spans="1:14">
      <c r="A31" s="1873">
        <v>14</v>
      </c>
      <c r="B31" s="1874"/>
      <c r="C31" s="1875"/>
      <c r="D31" s="1889"/>
      <c r="E31" s="1889"/>
      <c r="F31" s="1890"/>
      <c r="G31" s="1891"/>
      <c r="H31" s="1892"/>
      <c r="I31" s="1892"/>
      <c r="J31" s="1893"/>
      <c r="K31" s="1887"/>
      <c r="L31" s="1888">
        <v>14</v>
      </c>
    </row>
    <row r="32" spans="1:14">
      <c r="A32" s="1873">
        <v>15</v>
      </c>
      <c r="B32" s="1874"/>
      <c r="C32" s="1875"/>
      <c r="D32" s="1889"/>
      <c r="E32" s="1889"/>
      <c r="F32" s="1890"/>
      <c r="G32" s="1891"/>
      <c r="H32" s="1894"/>
      <c r="I32" s="1894"/>
      <c r="J32" s="1893"/>
      <c r="K32" s="1887"/>
      <c r="L32" s="1888">
        <v>15</v>
      </c>
    </row>
    <row r="33" spans="1:12">
      <c r="A33" s="1873">
        <v>16</v>
      </c>
      <c r="B33" s="1874"/>
      <c r="C33" s="1875"/>
      <c r="D33" s="1909"/>
      <c r="E33" s="1909"/>
      <c r="F33" s="1910"/>
      <c r="G33" s="1911"/>
      <c r="H33" s="1899"/>
      <c r="I33" s="1900"/>
      <c r="J33" s="1912"/>
      <c r="K33" s="1887"/>
      <c r="L33" s="1888">
        <v>16</v>
      </c>
    </row>
    <row r="34" spans="1:12">
      <c r="A34" s="1873">
        <v>17</v>
      </c>
      <c r="B34" s="1874"/>
      <c r="C34" s="1875"/>
      <c r="D34" s="1909"/>
      <c r="E34" s="1909"/>
      <c r="F34" s="1910"/>
      <c r="G34" s="1913"/>
      <c r="H34" s="1914"/>
      <c r="I34" s="1914"/>
      <c r="J34" s="1912"/>
      <c r="K34" s="1887"/>
      <c r="L34" s="1888">
        <v>17</v>
      </c>
    </row>
    <row r="35" spans="1:12">
      <c r="A35" s="1873">
        <v>18</v>
      </c>
      <c r="B35" s="1874"/>
      <c r="C35" s="1875"/>
      <c r="D35" s="1889"/>
      <c r="E35" s="1889"/>
      <c r="F35" s="1890"/>
      <c r="G35" s="1891"/>
      <c r="H35" s="1892"/>
      <c r="I35" s="1892"/>
      <c r="J35" s="1893"/>
      <c r="K35" s="1887"/>
      <c r="L35" s="1888">
        <v>18</v>
      </c>
    </row>
    <row r="36" spans="1:12">
      <c r="A36" s="1873">
        <v>19</v>
      </c>
      <c r="B36" s="1874"/>
      <c r="C36" s="1875"/>
      <c r="D36" s="1889"/>
      <c r="E36" s="1889"/>
      <c r="F36" s="1890"/>
      <c r="G36" s="1891"/>
      <c r="H36" s="1892"/>
      <c r="I36" s="1892"/>
      <c r="J36" s="1893"/>
      <c r="K36" s="1887"/>
      <c r="L36" s="1888">
        <v>19</v>
      </c>
    </row>
    <row r="37" spans="1:12">
      <c r="A37" s="1873">
        <v>20</v>
      </c>
      <c r="B37" s="1874"/>
      <c r="C37" s="1875"/>
      <c r="D37" s="1889"/>
      <c r="E37" s="1889"/>
      <c r="F37" s="1890"/>
      <c r="G37" s="1891"/>
      <c r="H37" s="1892"/>
      <c r="I37" s="1892"/>
      <c r="J37" s="1893"/>
      <c r="K37" s="1887"/>
      <c r="L37" s="1888">
        <v>20</v>
      </c>
    </row>
    <row r="38" spans="1:12">
      <c r="A38" s="1873">
        <v>21</v>
      </c>
      <c r="B38" s="1874"/>
      <c r="C38" s="1875"/>
      <c r="D38" s="1889"/>
      <c r="E38" s="1889"/>
      <c r="F38" s="1890"/>
      <c r="G38" s="1891"/>
      <c r="H38" s="1892"/>
      <c r="I38" s="1892"/>
      <c r="J38" s="1893"/>
      <c r="K38" s="1887"/>
      <c r="L38" s="1888">
        <v>21</v>
      </c>
    </row>
    <row r="39" spans="1:12">
      <c r="A39" s="1873">
        <v>22</v>
      </c>
      <c r="B39" s="1874"/>
      <c r="C39" s="1875"/>
      <c r="D39" s="1889"/>
      <c r="E39" s="1889"/>
      <c r="F39" s="1890"/>
      <c r="G39" s="1891"/>
      <c r="H39" s="1892"/>
      <c r="I39" s="1892"/>
      <c r="J39" s="1893"/>
      <c r="K39" s="1887"/>
      <c r="L39" s="1888">
        <v>22</v>
      </c>
    </row>
    <row r="40" spans="1:12">
      <c r="A40" s="1873">
        <v>23</v>
      </c>
      <c r="B40" s="1874"/>
      <c r="C40" s="1875"/>
      <c r="D40" s="1889"/>
      <c r="E40" s="1889"/>
      <c r="F40" s="1890"/>
      <c r="G40" s="1891"/>
      <c r="H40" s="1892"/>
      <c r="I40" s="1892"/>
      <c r="J40" s="1893"/>
      <c r="K40" s="1887"/>
      <c r="L40" s="1888">
        <v>23</v>
      </c>
    </row>
    <row r="41" spans="1:12">
      <c r="A41" s="1873">
        <v>24</v>
      </c>
      <c r="B41" s="1874"/>
      <c r="C41" s="1875"/>
      <c r="D41" s="1909"/>
      <c r="E41" s="1909"/>
      <c r="F41" s="1910"/>
      <c r="G41" s="1915"/>
      <c r="H41" s="1896"/>
      <c r="I41" s="1912"/>
      <c r="J41" s="1912"/>
      <c r="K41" s="1887"/>
      <c r="L41" s="1888">
        <v>24</v>
      </c>
    </row>
    <row r="42" spans="1:12">
      <c r="A42" s="1873">
        <v>25</v>
      </c>
      <c r="B42" s="1874"/>
      <c r="C42" s="1875"/>
      <c r="D42" s="1889"/>
      <c r="E42" s="1889"/>
      <c r="F42" s="1890"/>
      <c r="G42" s="1891"/>
      <c r="H42" s="1906"/>
      <c r="I42" s="1892"/>
      <c r="J42" s="1893"/>
      <c r="K42" s="1887"/>
      <c r="L42" s="1888">
        <v>25</v>
      </c>
    </row>
    <row r="43" spans="1:12">
      <c r="A43" s="1873">
        <v>26</v>
      </c>
      <c r="B43" s="1874"/>
      <c r="C43" s="1875"/>
      <c r="D43" s="1889"/>
      <c r="E43" s="1889"/>
      <c r="F43" s="1890"/>
      <c r="G43" s="1891"/>
      <c r="H43" s="1892"/>
      <c r="I43" s="1892"/>
      <c r="J43" s="1893"/>
      <c r="K43" s="1887"/>
      <c r="L43" s="1888">
        <v>26</v>
      </c>
    </row>
    <row r="44" spans="1:12">
      <c r="A44" s="1873">
        <v>27</v>
      </c>
      <c r="B44" s="1874"/>
      <c r="C44" s="1875"/>
      <c r="D44" s="1889"/>
      <c r="E44" s="1889"/>
      <c r="F44" s="1890"/>
      <c r="G44" s="1891"/>
      <c r="H44" s="1892"/>
      <c r="I44" s="1892"/>
      <c r="J44" s="1893"/>
      <c r="K44" s="1887"/>
      <c r="L44" s="1888">
        <v>27</v>
      </c>
    </row>
    <row r="45" spans="1:12">
      <c r="A45" s="1873">
        <v>28</v>
      </c>
      <c r="B45" s="1874"/>
      <c r="C45" s="1875"/>
      <c r="D45" s="1889"/>
      <c r="E45" s="1889"/>
      <c r="F45" s="1890"/>
      <c r="G45" s="1891"/>
      <c r="H45" s="1892"/>
      <c r="I45" s="1892"/>
      <c r="J45" s="1893"/>
      <c r="K45" s="1887"/>
      <c r="L45" s="1888">
        <v>28</v>
      </c>
    </row>
    <row r="46" spans="1:12">
      <c r="A46" s="1873">
        <v>29</v>
      </c>
      <c r="B46" s="1874"/>
      <c r="C46" s="1875"/>
      <c r="D46" s="1889"/>
      <c r="E46" s="1889"/>
      <c r="F46" s="1890"/>
      <c r="G46" s="1891"/>
      <c r="H46" s="1892"/>
      <c r="I46" s="1892"/>
      <c r="J46" s="1893"/>
      <c r="K46" s="1887"/>
      <c r="L46" s="1888">
        <v>29</v>
      </c>
    </row>
    <row r="47" spans="1:12">
      <c r="A47" s="1873">
        <v>30</v>
      </c>
      <c r="B47" s="1874"/>
      <c r="C47" s="1875"/>
      <c r="D47" s="1889"/>
      <c r="E47" s="1889"/>
      <c r="F47" s="1890"/>
      <c r="G47" s="1891"/>
      <c r="H47" s="1892"/>
      <c r="I47" s="1892"/>
      <c r="J47" s="1893"/>
      <c r="K47" s="1887"/>
      <c r="L47" s="1888">
        <v>30</v>
      </c>
    </row>
    <row r="48" spans="1:12">
      <c r="A48" s="1873">
        <v>31</v>
      </c>
      <c r="B48" s="1874"/>
      <c r="C48" s="1875"/>
      <c r="D48" s="1889"/>
      <c r="E48" s="1889"/>
      <c r="F48" s="1890"/>
      <c r="G48" s="1891"/>
      <c r="H48" s="1892"/>
      <c r="I48" s="1892"/>
      <c r="J48" s="1893"/>
      <c r="K48" s="1887"/>
      <c r="L48" s="1888">
        <v>31</v>
      </c>
    </row>
    <row r="49" spans="1:12">
      <c r="A49" s="1873">
        <v>32</v>
      </c>
      <c r="B49" s="1874"/>
      <c r="C49" s="1875"/>
      <c r="D49" s="1889"/>
      <c r="E49" s="1889"/>
      <c r="F49" s="1890"/>
      <c r="G49" s="1891"/>
      <c r="H49" s="1892"/>
      <c r="I49" s="1892"/>
      <c r="J49" s="1893"/>
      <c r="K49" s="1887"/>
      <c r="L49" s="1888">
        <v>32</v>
      </c>
    </row>
    <row r="50" spans="1:12">
      <c r="A50" s="1873">
        <v>33</v>
      </c>
      <c r="B50" s="1874"/>
      <c r="C50" s="1875"/>
      <c r="D50" s="1909"/>
      <c r="E50" s="1909"/>
      <c r="F50" s="1910"/>
      <c r="G50" s="1915"/>
      <c r="H50" s="1909"/>
      <c r="I50" s="1912"/>
      <c r="J50" s="1912"/>
      <c r="K50" s="1887"/>
      <c r="L50" s="1888">
        <v>33</v>
      </c>
    </row>
    <row r="51" spans="1:12">
      <c r="A51" s="1873">
        <v>34</v>
      </c>
      <c r="B51" s="1874"/>
      <c r="C51" s="1875"/>
      <c r="D51" s="1889"/>
      <c r="E51" s="1889"/>
      <c r="F51" s="1890"/>
      <c r="G51" s="1891"/>
      <c r="H51" s="1892"/>
      <c r="I51" s="1892"/>
      <c r="J51" s="1893"/>
      <c r="K51" s="1887"/>
      <c r="L51" s="1888">
        <v>34</v>
      </c>
    </row>
    <row r="52" spans="1:12">
      <c r="A52" s="1873">
        <v>35</v>
      </c>
      <c r="B52" s="1874"/>
      <c r="C52" s="1875"/>
      <c r="D52" s="1889"/>
      <c r="E52" s="1889"/>
      <c r="F52" s="1890"/>
      <c r="G52" s="1891"/>
      <c r="H52" s="1892"/>
      <c r="I52" s="1892"/>
      <c r="J52" s="1893"/>
      <c r="K52" s="1887"/>
      <c r="L52" s="1888">
        <v>35</v>
      </c>
    </row>
    <row r="53" spans="1:12">
      <c r="A53" s="1873">
        <v>36</v>
      </c>
      <c r="B53" s="1874"/>
      <c r="C53" s="1875"/>
      <c r="D53" s="1889"/>
      <c r="E53" s="1889"/>
      <c r="F53" s="1890"/>
      <c r="G53" s="1891"/>
      <c r="H53" s="1892"/>
      <c r="I53" s="1892"/>
      <c r="J53" s="1893"/>
      <c r="K53" s="1887"/>
      <c r="L53" s="1888">
        <v>36</v>
      </c>
    </row>
    <row r="54" spans="1:12">
      <c r="A54" s="1873">
        <v>37</v>
      </c>
      <c r="B54" s="1874"/>
      <c r="C54" s="1875"/>
      <c r="D54" s="1889"/>
      <c r="E54" s="1889"/>
      <c r="F54" s="1890"/>
      <c r="G54" s="1891"/>
      <c r="H54" s="1892"/>
      <c r="I54" s="1892"/>
      <c r="J54" s="1893"/>
      <c r="K54" s="1887"/>
      <c r="L54" s="1888">
        <v>37</v>
      </c>
    </row>
    <row r="55" spans="1:12">
      <c r="A55" s="1873">
        <v>38</v>
      </c>
      <c r="B55" s="1874"/>
      <c r="C55" s="1875"/>
      <c r="D55" s="1889"/>
      <c r="E55" s="1889"/>
      <c r="F55" s="1890"/>
      <c r="G55" s="1891"/>
      <c r="H55" s="1892"/>
      <c r="I55" s="1892"/>
      <c r="J55" s="1893"/>
      <c r="K55" s="1887"/>
      <c r="L55" s="1888">
        <v>38</v>
      </c>
    </row>
    <row r="56" spans="1:12" ht="15.75" thickBot="1">
      <c r="A56" s="1916">
        <v>39</v>
      </c>
      <c r="B56" s="1917"/>
      <c r="C56" s="1918"/>
      <c r="D56" s="1919"/>
      <c r="E56" s="1919"/>
      <c r="F56" s="1920"/>
      <c r="G56" s="1921"/>
      <c r="H56" s="1922"/>
      <c r="I56" s="1922"/>
      <c r="J56" s="1923"/>
      <c r="K56" s="1918"/>
      <c r="L56" s="1924">
        <v>39</v>
      </c>
    </row>
    <row r="57" spans="1:12" ht="15.75" thickTop="1">
      <c r="A57" s="1834"/>
      <c r="B57" s="1834"/>
      <c r="C57" s="1834"/>
      <c r="D57" s="1925"/>
      <c r="E57" s="1925"/>
      <c r="F57" s="1925"/>
      <c r="G57" s="1925"/>
      <c r="H57" s="1925"/>
      <c r="I57" s="1925"/>
      <c r="J57" s="1925"/>
      <c r="K57" s="1589"/>
      <c r="L57" s="1589"/>
    </row>
    <row r="58" spans="1:12">
      <c r="A58" s="1589" t="s">
        <v>4672</v>
      </c>
      <c r="B58" s="1589"/>
      <c r="C58" s="1589"/>
      <c r="D58" s="1589"/>
      <c r="E58" s="1589"/>
      <c r="F58" s="1589"/>
      <c r="G58" s="1589" t="s">
        <v>4672</v>
      </c>
      <c r="H58" s="1589"/>
      <c r="I58" s="1589"/>
      <c r="J58" s="1589"/>
      <c r="K58" s="1589"/>
      <c r="L58" s="1589"/>
    </row>
    <row r="59" spans="1:12">
      <c r="A59" s="1603" t="s">
        <v>3926</v>
      </c>
      <c r="B59" s="1603"/>
      <c r="C59" s="1603"/>
      <c r="D59" s="1603"/>
      <c r="E59" s="1603"/>
      <c r="F59" s="1603"/>
      <c r="G59" s="1603" t="s">
        <v>3927</v>
      </c>
      <c r="H59" s="1603"/>
      <c r="I59" s="1603"/>
      <c r="J59" s="1603"/>
      <c r="K59" s="1603"/>
      <c r="L59" s="1603"/>
    </row>
    <row r="60" spans="1:12">
      <c r="L60" s="1589"/>
    </row>
    <row r="61" spans="1:12">
      <c r="L61" s="1834"/>
    </row>
    <row r="62" spans="1:12">
      <c r="L62" s="1834"/>
    </row>
    <row r="63" spans="1:12">
      <c r="L63" s="1834"/>
    </row>
    <row r="64" spans="1:12">
      <c r="L64" s="1834"/>
    </row>
    <row r="65" spans="11:12">
      <c r="L65" s="1855"/>
    </row>
    <row r="66" spans="11:12">
      <c r="L66" s="1855"/>
    </row>
    <row r="67" spans="11:12">
      <c r="L67" s="1855"/>
    </row>
    <row r="68" spans="11:12">
      <c r="L68" s="1855"/>
    </row>
    <row r="69" spans="11:12">
      <c r="L69" s="1855"/>
    </row>
    <row r="70" spans="11:12">
      <c r="L70" s="1855"/>
    </row>
    <row r="71" spans="11:12">
      <c r="K71" s="1926"/>
      <c r="L71" s="1855"/>
    </row>
    <row r="72" spans="11:12">
      <c r="L72" s="1855"/>
    </row>
    <row r="73" spans="11:12">
      <c r="L73" s="1855"/>
    </row>
    <row r="74" spans="11:12">
      <c r="L74" s="1855"/>
    </row>
    <row r="75" spans="11:12">
      <c r="L75" s="1855"/>
    </row>
    <row r="76" spans="11:12">
      <c r="L76" s="1855"/>
    </row>
    <row r="77" spans="11:12">
      <c r="L77" s="1855"/>
    </row>
    <row r="78" spans="11:12">
      <c r="L78" s="1855"/>
    </row>
    <row r="79" spans="11:12">
      <c r="L79" s="1855"/>
    </row>
    <row r="80" spans="11:12">
      <c r="L80" s="1855"/>
    </row>
    <row r="81" spans="12:12">
      <c r="L81" s="1855"/>
    </row>
    <row r="82" spans="12:12">
      <c r="L82" s="1855"/>
    </row>
    <row r="83" spans="12:12">
      <c r="L83" s="1855"/>
    </row>
    <row r="84" spans="12:12">
      <c r="L84" s="1855"/>
    </row>
    <row r="85" spans="12:12">
      <c r="L85" s="1855"/>
    </row>
    <row r="86" spans="12:12">
      <c r="L86" s="1855"/>
    </row>
    <row r="87" spans="12:12">
      <c r="L87" s="1855"/>
    </row>
    <row r="88" spans="12:12">
      <c r="L88" s="1855"/>
    </row>
    <row r="89" spans="12:12">
      <c r="L89" s="1855"/>
    </row>
    <row r="90" spans="12:12">
      <c r="L90" s="1855"/>
    </row>
    <row r="91" spans="12:12">
      <c r="L91" s="1855"/>
    </row>
    <row r="92" spans="12:12">
      <c r="L92" s="1855"/>
    </row>
    <row r="93" spans="12:12">
      <c r="L93" s="1855"/>
    </row>
    <row r="94" spans="12:12">
      <c r="L94" s="1855"/>
    </row>
    <row r="95" spans="12:12">
      <c r="L95" s="1855"/>
    </row>
    <row r="96" spans="12:12">
      <c r="L96" s="1855"/>
    </row>
    <row r="97" spans="12:12">
      <c r="L97" s="1855"/>
    </row>
    <row r="98" spans="12:12">
      <c r="L98" s="1855"/>
    </row>
    <row r="99" spans="12:12">
      <c r="L99" s="1855"/>
    </row>
    <row r="100" spans="12:12">
      <c r="L100" s="1855"/>
    </row>
    <row r="101" spans="12:12">
      <c r="L101" s="1855"/>
    </row>
    <row r="102" spans="12:12">
      <c r="L102" s="1855"/>
    </row>
    <row r="103" spans="12:12">
      <c r="L103" s="1855"/>
    </row>
    <row r="104" spans="12:12">
      <c r="L104" s="1855"/>
    </row>
    <row r="105" spans="12:12">
      <c r="L105" s="1855"/>
    </row>
    <row r="106" spans="12:12">
      <c r="L106" s="1855"/>
    </row>
    <row r="107" spans="12:12">
      <c r="L107" s="1855"/>
    </row>
    <row r="108" spans="12:12">
      <c r="L108" s="1855"/>
    </row>
    <row r="109" spans="12:12">
      <c r="L109" s="1855"/>
    </row>
    <row r="110" spans="12:12">
      <c r="L110" s="1855"/>
    </row>
    <row r="111" spans="12:12">
      <c r="L111" s="1855"/>
    </row>
    <row r="112" spans="12:12">
      <c r="L112" s="1855"/>
    </row>
    <row r="113" spans="12:12">
      <c r="L113" s="1855"/>
    </row>
    <row r="114" spans="12:12">
      <c r="L114" s="1855"/>
    </row>
    <row r="115" spans="12:12">
      <c r="L115" s="1855"/>
    </row>
    <row r="116" spans="12:12">
      <c r="L116" s="1855"/>
    </row>
    <row r="117" spans="12:12">
      <c r="L117" s="1834"/>
    </row>
    <row r="118" spans="12:12">
      <c r="L118" s="1927"/>
    </row>
    <row r="119" spans="12:12">
      <c r="L119" s="1928"/>
    </row>
    <row r="120" spans="12:12">
      <c r="L120" s="1834"/>
    </row>
    <row r="121" spans="12:12">
      <c r="L121" s="1834"/>
    </row>
    <row r="122" spans="12:12">
      <c r="L122" s="1834"/>
    </row>
    <row r="123" spans="12:12">
      <c r="L123" s="1834"/>
    </row>
    <row r="124" spans="12:12">
      <c r="L124" s="1834"/>
    </row>
    <row r="125" spans="12:12">
      <c r="L125" s="1834"/>
    </row>
    <row r="126" spans="12:12">
      <c r="L126" s="1834"/>
    </row>
    <row r="127" spans="12:12">
      <c r="L127" s="1834"/>
    </row>
    <row r="128" spans="12:12">
      <c r="L128" s="1834"/>
    </row>
    <row r="129" spans="12:12">
      <c r="L129" s="1834"/>
    </row>
    <row r="130" spans="12:12">
      <c r="L130" s="1834"/>
    </row>
    <row r="131" spans="12:12">
      <c r="L131" s="1834"/>
    </row>
    <row r="132" spans="12:12">
      <c r="L132" s="1834"/>
    </row>
    <row r="133" spans="12:12">
      <c r="L133" s="1834"/>
    </row>
    <row r="134" spans="12:12">
      <c r="L134" s="1929"/>
    </row>
    <row r="135" spans="12:12">
      <c r="L135" s="1929"/>
    </row>
    <row r="136" spans="12:12">
      <c r="L136" s="1929"/>
    </row>
    <row r="137" spans="12:12">
      <c r="L137" s="1929"/>
    </row>
    <row r="138" spans="12:12">
      <c r="L138" s="1929"/>
    </row>
    <row r="139" spans="12:12">
      <c r="L139" s="1929"/>
    </row>
    <row r="140" spans="12:12">
      <c r="L140" s="1929"/>
    </row>
    <row r="141" spans="12:12">
      <c r="L141" s="1929"/>
    </row>
    <row r="142" spans="12:12">
      <c r="L142" s="1929"/>
    </row>
    <row r="143" spans="12:12">
      <c r="L143" s="1929"/>
    </row>
    <row r="144" spans="12:12">
      <c r="L144" s="1929"/>
    </row>
  </sheetData>
  <pageMargins left="0.7" right="0.7" top="0.75" bottom="0.75" header="0.3" footer="0.3"/>
  <pageSetup scale="58" orientation="portrait" r:id="rId1"/>
  <rowBreaks count="1" manualBreakCount="1">
    <brk id="61" max="16383"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pageSetUpPr fitToPage="1"/>
  </sheetPr>
  <dimension ref="A1:O151"/>
  <sheetViews>
    <sheetView defaultGridColor="0" topLeftCell="D1" colorId="22" zoomScale="70" zoomScaleNormal="70" workbookViewId="0">
      <selection activeCell="O23" sqref="O23"/>
    </sheetView>
  </sheetViews>
  <sheetFormatPr defaultColWidth="9.6640625" defaultRowHeight="15"/>
  <cols>
    <col min="1" max="1" width="4.6640625" style="9" customWidth="1"/>
    <col min="2" max="2" width="55.77734375" style="9" customWidth="1"/>
    <col min="3" max="3" width="20.21875" style="9" bestFit="1" customWidth="1"/>
    <col min="4" max="4" width="17.6640625" style="9" customWidth="1"/>
    <col min="5" max="5" width="18.6640625" style="9" customWidth="1"/>
    <col min="6" max="6" width="19.6640625" style="9" customWidth="1"/>
    <col min="7" max="7" width="36.109375" style="9" customWidth="1"/>
    <col min="8" max="8" width="20.77734375" style="9" customWidth="1"/>
    <col min="9" max="10" width="19.6640625" style="9" customWidth="1"/>
    <col min="11" max="11" width="4.6640625" style="9" customWidth="1"/>
    <col min="12" max="16384" width="9.6640625" style="9"/>
  </cols>
  <sheetData>
    <row r="1" spans="1:11" ht="17.649999999999999" customHeight="1">
      <c r="A1" s="43"/>
      <c r="B1" s="46" t="s">
        <v>1800</v>
      </c>
      <c r="C1" s="45" t="s">
        <v>1344</v>
      </c>
      <c r="D1" s="44" t="s">
        <v>1722</v>
      </c>
      <c r="E1" s="60" t="s">
        <v>1723</v>
      </c>
      <c r="F1" s="43" t="s">
        <v>1800</v>
      </c>
      <c r="G1" s="46"/>
      <c r="H1" s="45" t="s">
        <v>1344</v>
      </c>
      <c r="I1" s="44" t="s">
        <v>1802</v>
      </c>
      <c r="J1" s="46" t="s">
        <v>1803</v>
      </c>
      <c r="K1" s="60"/>
    </row>
    <row r="2" spans="1:11" ht="17.649999999999999" customHeight="1">
      <c r="A2" s="34"/>
      <c r="B2" s="81" t="str">
        <f>'Data Sheet'!$C$25</f>
        <v xml:space="preserve">The Brooklyn Union Gas Company d/b/a National Grid New York </v>
      </c>
      <c r="C2" s="48" t="s">
        <v>1819</v>
      </c>
      <c r="D2" s="65" t="s">
        <v>1820</v>
      </c>
      <c r="E2" s="39"/>
      <c r="F2" s="72" t="str">
        <f>'Data Sheet'!$C$25</f>
        <v xml:space="preserve">The Brooklyn Union Gas Company d/b/a National Grid New York </v>
      </c>
      <c r="G2" s="30"/>
      <c r="H2" s="48" t="s">
        <v>1819</v>
      </c>
      <c r="I2" s="651" t="s">
        <v>1821</v>
      </c>
      <c r="J2" s="30"/>
      <c r="K2" s="39"/>
    </row>
    <row r="3" spans="1:11" ht="17.649999999999999" customHeight="1">
      <c r="A3" s="37"/>
      <c r="B3" s="38"/>
      <c r="C3" s="50" t="s">
        <v>2996</v>
      </c>
      <c r="D3" s="702" t="str">
        <f>'Data Sheet'!$C$40</f>
        <v xml:space="preserve"> March 29, 2017</v>
      </c>
      <c r="E3" s="108" t="str">
        <f>'Data Sheet'!$C$38</f>
        <v xml:space="preserve"> December 31, 2016</v>
      </c>
      <c r="F3" s="37"/>
      <c r="G3" s="38"/>
      <c r="H3" s="50" t="s">
        <v>2996</v>
      </c>
      <c r="I3" s="702" t="str">
        <f>'Data Sheet'!$C$40</f>
        <v xml:space="preserve"> March 29, 2017</v>
      </c>
      <c r="J3" s="102" t="str">
        <f>'Data Sheet'!$C$38</f>
        <v xml:space="preserve"> December 31, 2016</v>
      </c>
      <c r="K3" s="130"/>
    </row>
    <row r="4" spans="1:11" ht="17.649999999999999" customHeight="1">
      <c r="A4" s="116"/>
      <c r="B4" s="35" t="s">
        <v>2997</v>
      </c>
      <c r="C4" s="35"/>
      <c r="D4" s="35"/>
      <c r="E4" s="36"/>
      <c r="F4" s="116" t="s">
        <v>2998</v>
      </c>
      <c r="G4" s="35"/>
      <c r="H4" s="35"/>
      <c r="I4" s="35"/>
      <c r="J4" s="35"/>
      <c r="K4" s="36"/>
    </row>
    <row r="5" spans="1:11" ht="17.649999999999999" customHeight="1">
      <c r="A5" s="31"/>
      <c r="B5" s="32" t="s">
        <v>2999</v>
      </c>
      <c r="C5" s="32"/>
      <c r="D5" s="32"/>
      <c r="E5" s="33"/>
      <c r="F5" s="31" t="s">
        <v>2999</v>
      </c>
      <c r="G5" s="32"/>
      <c r="H5" s="32"/>
      <c r="I5" s="32"/>
      <c r="J5" s="32"/>
      <c r="K5" s="33"/>
    </row>
    <row r="6" spans="1:11" ht="17.649999999999999" customHeight="1">
      <c r="A6" s="148"/>
      <c r="B6" s="30"/>
      <c r="C6" s="30"/>
      <c r="D6" s="57"/>
      <c r="E6" s="49"/>
      <c r="F6" s="51"/>
      <c r="G6" s="651" t="s">
        <v>3000</v>
      </c>
      <c r="H6" s="651" t="s">
        <v>3000</v>
      </c>
      <c r="I6" s="651" t="s">
        <v>3000</v>
      </c>
      <c r="J6" s="65"/>
      <c r="K6" s="172"/>
    </row>
    <row r="7" spans="1:11" ht="17.649999999999999" customHeight="1">
      <c r="A7" s="148" t="s">
        <v>1729</v>
      </c>
      <c r="B7" s="35" t="s">
        <v>1783</v>
      </c>
      <c r="C7" s="35"/>
      <c r="D7" s="171" t="s">
        <v>2332</v>
      </c>
      <c r="E7" s="172" t="s">
        <v>3001</v>
      </c>
      <c r="F7" s="148" t="s">
        <v>3002</v>
      </c>
      <c r="G7" s="651" t="s">
        <v>3003</v>
      </c>
      <c r="H7" s="651" t="s">
        <v>3003</v>
      </c>
      <c r="I7" s="651" t="s">
        <v>3003</v>
      </c>
      <c r="J7" s="651" t="s">
        <v>3553</v>
      </c>
      <c r="K7" s="172" t="s">
        <v>1729</v>
      </c>
    </row>
    <row r="8" spans="1:11" ht="17.649999999999999" customHeight="1">
      <c r="A8" s="149" t="s">
        <v>1732</v>
      </c>
      <c r="B8" s="32" t="s">
        <v>3024</v>
      </c>
      <c r="C8" s="32"/>
      <c r="D8" s="153" t="s">
        <v>3025</v>
      </c>
      <c r="E8" s="173" t="s">
        <v>3026</v>
      </c>
      <c r="F8" s="149" t="s">
        <v>3027</v>
      </c>
      <c r="G8" s="655" t="s">
        <v>2347</v>
      </c>
      <c r="H8" s="655" t="s">
        <v>2348</v>
      </c>
      <c r="I8" s="655" t="s">
        <v>2349</v>
      </c>
      <c r="J8" s="655" t="s">
        <v>2350</v>
      </c>
      <c r="K8" s="173" t="s">
        <v>1732</v>
      </c>
    </row>
    <row r="9" spans="1:11" ht="17.649999999999999" customHeight="1">
      <c r="A9" s="149" t="s">
        <v>2519</v>
      </c>
      <c r="B9" s="32" t="s">
        <v>2520</v>
      </c>
      <c r="C9" s="32"/>
      <c r="D9" s="174"/>
      <c r="E9" s="175"/>
      <c r="F9" s="176"/>
      <c r="G9" s="177"/>
      <c r="H9" s="177"/>
      <c r="I9" s="177"/>
      <c r="J9" s="178"/>
      <c r="K9" s="173" t="s">
        <v>2519</v>
      </c>
    </row>
    <row r="10" spans="1:11" ht="17.649999999999999" customHeight="1">
      <c r="A10" s="149" t="s">
        <v>2521</v>
      </c>
      <c r="B10" s="787" t="s">
        <v>3004</v>
      </c>
      <c r="C10" s="32"/>
      <c r="D10" s="179"/>
      <c r="E10" s="180"/>
      <c r="F10" s="181"/>
      <c r="G10" s="182"/>
      <c r="H10" s="182"/>
      <c r="I10" s="182"/>
      <c r="J10" s="183"/>
      <c r="K10" s="173" t="s">
        <v>2521</v>
      </c>
    </row>
    <row r="11" spans="1:11" ht="17.649999999999999" customHeight="1">
      <c r="A11" s="149" t="s">
        <v>2523</v>
      </c>
      <c r="B11" s="787" t="s">
        <v>3005</v>
      </c>
      <c r="C11" s="32"/>
      <c r="D11" s="789">
        <f>SUM(E11:J11)</f>
        <v>4238562663</v>
      </c>
      <c r="E11" s="793"/>
      <c r="F11" s="794">
        <v>4238562663</v>
      </c>
      <c r="G11" s="795"/>
      <c r="H11" s="795"/>
      <c r="I11" s="795"/>
      <c r="J11" s="795"/>
      <c r="K11" s="173" t="s">
        <v>2523</v>
      </c>
    </row>
    <row r="12" spans="1:11" ht="17.649999999999999" customHeight="1">
      <c r="A12" s="149" t="s">
        <v>2525</v>
      </c>
      <c r="B12" s="787" t="s">
        <v>3006</v>
      </c>
      <c r="C12" s="32"/>
      <c r="D12" s="790">
        <f>SUM(E12:J12)</f>
        <v>0</v>
      </c>
      <c r="E12" s="796"/>
      <c r="F12" s="797"/>
      <c r="G12" s="798" t="s">
        <v>1789</v>
      </c>
      <c r="H12" s="798"/>
      <c r="I12" s="798"/>
      <c r="J12" s="798"/>
      <c r="K12" s="173" t="s">
        <v>2525</v>
      </c>
    </row>
    <row r="13" spans="1:11" ht="17.649999999999999" customHeight="1">
      <c r="A13" s="149" t="s">
        <v>1849</v>
      </c>
      <c r="B13" s="787" t="s">
        <v>3007</v>
      </c>
      <c r="C13" s="32"/>
      <c r="D13" s="790">
        <f>SUM(E13:J13)</f>
        <v>0</v>
      </c>
      <c r="E13" s="796"/>
      <c r="F13" s="797"/>
      <c r="G13" s="798"/>
      <c r="H13" s="798"/>
      <c r="I13" s="798"/>
      <c r="J13" s="798"/>
      <c r="K13" s="173" t="s">
        <v>1849</v>
      </c>
    </row>
    <row r="14" spans="1:11" ht="17.649999999999999" customHeight="1">
      <c r="A14" s="149" t="s">
        <v>1851</v>
      </c>
      <c r="B14" s="787" t="s">
        <v>3008</v>
      </c>
      <c r="C14" s="32"/>
      <c r="D14" s="790">
        <f>SUM(E14:J14)</f>
        <v>308697688</v>
      </c>
      <c r="E14" s="796"/>
      <c r="F14" s="797">
        <v>308697688</v>
      </c>
      <c r="G14" s="798"/>
      <c r="H14" s="798"/>
      <c r="I14" s="798"/>
      <c r="J14" s="798"/>
      <c r="K14" s="173" t="s">
        <v>1851</v>
      </c>
    </row>
    <row r="15" spans="1:11" ht="17.649999999999999" customHeight="1">
      <c r="A15" s="149" t="s">
        <v>1854</v>
      </c>
      <c r="B15" s="787" t="s">
        <v>3009</v>
      </c>
      <c r="C15" s="32"/>
      <c r="D15" s="790">
        <f>SUM(E15:J15)</f>
        <v>0</v>
      </c>
      <c r="E15" s="796"/>
      <c r="F15" s="797"/>
      <c r="G15" s="798"/>
      <c r="H15" s="798"/>
      <c r="I15" s="798"/>
      <c r="J15" s="798"/>
      <c r="K15" s="173" t="s">
        <v>1854</v>
      </c>
    </row>
    <row r="16" spans="1:11" ht="17.649999999999999" customHeight="1">
      <c r="A16" s="149" t="s">
        <v>1856</v>
      </c>
      <c r="B16" s="787" t="s">
        <v>3010</v>
      </c>
      <c r="C16" s="32"/>
      <c r="D16" s="790">
        <f t="shared" ref="D16:J16" si="0">SUM(D11:D15)</f>
        <v>4547260351</v>
      </c>
      <c r="E16" s="799">
        <f t="shared" si="0"/>
        <v>0</v>
      </c>
      <c r="F16" s="800">
        <f t="shared" si="0"/>
        <v>4547260351</v>
      </c>
      <c r="G16" s="801">
        <f t="shared" si="0"/>
        <v>0</v>
      </c>
      <c r="H16" s="801">
        <f t="shared" si="0"/>
        <v>0</v>
      </c>
      <c r="I16" s="801">
        <f t="shared" si="0"/>
        <v>0</v>
      </c>
      <c r="J16" s="801">
        <f t="shared" si="0"/>
        <v>0</v>
      </c>
      <c r="K16" s="173" t="s">
        <v>1856</v>
      </c>
    </row>
    <row r="17" spans="1:15" ht="17.649999999999999" customHeight="1">
      <c r="A17" s="149" t="s">
        <v>1858</v>
      </c>
      <c r="B17" s="787" t="s">
        <v>3011</v>
      </c>
      <c r="C17" s="32"/>
      <c r="D17" s="790">
        <f>SUM(E17:J17)</f>
        <v>0</v>
      </c>
      <c r="E17" s="796"/>
      <c r="F17" s="797"/>
      <c r="G17" s="798"/>
      <c r="H17" s="798"/>
      <c r="I17" s="798"/>
      <c r="J17" s="798"/>
      <c r="K17" s="173" t="s">
        <v>1858</v>
      </c>
    </row>
    <row r="18" spans="1:15" ht="17.649999999999999" customHeight="1">
      <c r="A18" s="149" t="s">
        <v>1860</v>
      </c>
      <c r="B18" s="787" t="s">
        <v>3012</v>
      </c>
      <c r="C18" s="32"/>
      <c r="D18" s="790">
        <f>SUM(E18:J18)</f>
        <v>242470</v>
      </c>
      <c r="E18" s="796"/>
      <c r="F18" s="797">
        <v>242470</v>
      </c>
      <c r="G18" s="798"/>
      <c r="H18" s="798"/>
      <c r="I18" s="798"/>
      <c r="J18" s="798"/>
      <c r="K18" s="173" t="s">
        <v>1860</v>
      </c>
    </row>
    <row r="19" spans="1:15" ht="17.649999999999999" customHeight="1">
      <c r="A19" s="149" t="s">
        <v>1862</v>
      </c>
      <c r="B19" s="787" t="s">
        <v>1296</v>
      </c>
      <c r="C19" s="32"/>
      <c r="D19" s="790">
        <f>SUM(E19:J19)</f>
        <v>384502134</v>
      </c>
      <c r="E19" s="796"/>
      <c r="F19" s="797">
        <v>384502134</v>
      </c>
      <c r="G19" s="798"/>
      <c r="H19" s="798"/>
      <c r="I19" s="798"/>
      <c r="J19" s="798"/>
      <c r="K19" s="173" t="s">
        <v>1862</v>
      </c>
    </row>
    <row r="20" spans="1:15" ht="17.649999999999999" customHeight="1">
      <c r="A20" s="149" t="s">
        <v>1864</v>
      </c>
      <c r="B20" s="787" t="s">
        <v>3013</v>
      </c>
      <c r="C20" s="32"/>
      <c r="D20" s="790">
        <f>SUM(E20:J20)</f>
        <v>0</v>
      </c>
      <c r="E20" s="796"/>
      <c r="F20" s="797"/>
      <c r="G20" s="798"/>
      <c r="H20" s="798"/>
      <c r="I20" s="798"/>
      <c r="J20" s="798"/>
      <c r="K20" s="173" t="s">
        <v>1864</v>
      </c>
    </row>
    <row r="21" spans="1:15" ht="17.649999999999999" customHeight="1">
      <c r="A21" s="149" t="s">
        <v>1866</v>
      </c>
      <c r="B21" s="787" t="s">
        <v>3160</v>
      </c>
      <c r="C21" s="32"/>
      <c r="D21" s="791">
        <f t="shared" ref="D21:J21" si="1">SUM(D16:D20)</f>
        <v>4932004955</v>
      </c>
      <c r="E21" s="799">
        <f>SUM(E16:E20)</f>
        <v>0</v>
      </c>
      <c r="F21" s="800">
        <f t="shared" si="1"/>
        <v>4932004955</v>
      </c>
      <c r="G21" s="801">
        <f t="shared" si="1"/>
        <v>0</v>
      </c>
      <c r="H21" s="801">
        <f t="shared" si="1"/>
        <v>0</v>
      </c>
      <c r="I21" s="801">
        <f t="shared" si="1"/>
        <v>0</v>
      </c>
      <c r="J21" s="801">
        <f t="shared" si="1"/>
        <v>0</v>
      </c>
      <c r="K21" s="173" t="s">
        <v>1866</v>
      </c>
    </row>
    <row r="22" spans="1:15" ht="17.649999999999999" customHeight="1">
      <c r="A22" s="149" t="s">
        <v>1868</v>
      </c>
      <c r="B22" s="787" t="s">
        <v>3161</v>
      </c>
      <c r="C22" s="32"/>
      <c r="D22" s="790">
        <f t="shared" ref="D22:J22" si="2">D42</f>
        <v>1239640169</v>
      </c>
      <c r="E22" s="799">
        <f t="shared" si="2"/>
        <v>0</v>
      </c>
      <c r="F22" s="800">
        <v>1239640169</v>
      </c>
      <c r="G22" s="801">
        <f t="shared" si="2"/>
        <v>0</v>
      </c>
      <c r="H22" s="801">
        <f t="shared" si="2"/>
        <v>0</v>
      </c>
      <c r="I22" s="801">
        <f t="shared" si="2"/>
        <v>0</v>
      </c>
      <c r="J22" s="801">
        <f t="shared" si="2"/>
        <v>0</v>
      </c>
      <c r="K22" s="173" t="s">
        <v>1868</v>
      </c>
    </row>
    <row r="23" spans="1:15" ht="17.649999999999999" customHeight="1">
      <c r="A23" s="149" t="s">
        <v>1870</v>
      </c>
      <c r="B23" s="787" t="s">
        <v>3162</v>
      </c>
      <c r="C23" s="32"/>
      <c r="D23" s="792">
        <f t="shared" ref="D23:J23" si="3">D21-D22</f>
        <v>3692364786</v>
      </c>
      <c r="E23" s="802">
        <f t="shared" si="3"/>
        <v>0</v>
      </c>
      <c r="F23" s="803">
        <f t="shared" si="3"/>
        <v>3692364786</v>
      </c>
      <c r="G23" s="804">
        <f t="shared" si="3"/>
        <v>0</v>
      </c>
      <c r="H23" s="804">
        <f t="shared" si="3"/>
        <v>0</v>
      </c>
      <c r="I23" s="804">
        <f t="shared" si="3"/>
        <v>0</v>
      </c>
      <c r="J23" s="804">
        <f t="shared" si="3"/>
        <v>0</v>
      </c>
      <c r="K23" s="173" t="s">
        <v>1870</v>
      </c>
      <c r="O23" s="2574"/>
    </row>
    <row r="24" spans="1:15" ht="17.649999999999999" customHeight="1">
      <c r="A24" s="148" t="s">
        <v>1872</v>
      </c>
      <c r="B24" s="133" t="s">
        <v>3163</v>
      </c>
      <c r="C24" s="30"/>
      <c r="D24" s="186"/>
      <c r="E24" s="187"/>
      <c r="F24" s="188"/>
      <c r="G24" s="189"/>
      <c r="H24" s="189"/>
      <c r="I24" s="189"/>
      <c r="J24" s="190"/>
      <c r="K24" s="172" t="s">
        <v>1872</v>
      </c>
    </row>
    <row r="25" spans="1:15" ht="17.649999999999999" customHeight="1">
      <c r="A25" s="238"/>
      <c r="B25" s="788" t="s">
        <v>3164</v>
      </c>
      <c r="C25" s="38"/>
      <c r="D25" s="186"/>
      <c r="E25" s="187"/>
      <c r="F25" s="188"/>
      <c r="G25" s="189"/>
      <c r="H25" s="189"/>
      <c r="I25" s="189"/>
      <c r="J25" s="190"/>
      <c r="K25" s="173"/>
    </row>
    <row r="26" spans="1:15" ht="17.649999999999999" customHeight="1">
      <c r="A26" s="149" t="s">
        <v>1874</v>
      </c>
      <c r="B26" s="787" t="s">
        <v>3165</v>
      </c>
      <c r="C26" s="32"/>
      <c r="D26" s="191"/>
      <c r="E26" s="192"/>
      <c r="F26" s="193"/>
      <c r="G26" s="194"/>
      <c r="H26" s="194"/>
      <c r="I26" s="194"/>
      <c r="J26" s="195"/>
      <c r="K26" s="173" t="s">
        <v>1874</v>
      </c>
    </row>
    <row r="27" spans="1:15" ht="17.649999999999999" customHeight="1">
      <c r="A27" s="149" t="s">
        <v>1876</v>
      </c>
      <c r="B27" s="787" t="s">
        <v>3166</v>
      </c>
      <c r="C27" s="32"/>
      <c r="D27" s="789">
        <f>SUM(E27:J27)</f>
        <v>1114865141</v>
      </c>
      <c r="E27" s="184"/>
      <c r="F27" s="1284">
        <f>1114865142-1</f>
        <v>1114865141</v>
      </c>
      <c r="G27" s="1285"/>
      <c r="H27" s="1285"/>
      <c r="I27" s="1285"/>
      <c r="J27" s="1285"/>
      <c r="K27" s="173" t="s">
        <v>1876</v>
      </c>
    </row>
    <row r="28" spans="1:15" ht="17.649999999999999" customHeight="1">
      <c r="A28" s="149" t="s">
        <v>1878</v>
      </c>
      <c r="B28" s="787" t="s">
        <v>3167</v>
      </c>
      <c r="C28" s="493"/>
      <c r="D28" s="790">
        <f>SUM(E28:J28)</f>
        <v>0</v>
      </c>
      <c r="E28" s="1286"/>
      <c r="F28" s="1287"/>
      <c r="G28" s="1288"/>
      <c r="H28" s="1288"/>
      <c r="I28" s="1288"/>
      <c r="J28" s="1289"/>
      <c r="K28" s="173" t="s">
        <v>1878</v>
      </c>
    </row>
    <row r="29" spans="1:15" ht="17.649999999999999" customHeight="1">
      <c r="A29" s="149" t="s">
        <v>1880</v>
      </c>
      <c r="B29" s="787" t="s">
        <v>3168</v>
      </c>
      <c r="C29" s="1297"/>
      <c r="D29" s="806">
        <f>SUM(E29:J29)</f>
        <v>0</v>
      </c>
      <c r="E29" s="1290"/>
      <c r="F29" s="1287"/>
      <c r="G29" s="1291"/>
      <c r="H29" s="1291"/>
      <c r="I29" s="1291"/>
      <c r="J29" s="1292"/>
      <c r="K29" s="173" t="s">
        <v>1880</v>
      </c>
    </row>
    <row r="30" spans="1:15" ht="17.649999999999999" customHeight="1">
      <c r="A30" s="149" t="s">
        <v>1882</v>
      </c>
      <c r="B30" s="787" t="s">
        <v>3169</v>
      </c>
      <c r="C30" s="1297"/>
      <c r="D30" s="807">
        <f>SUM(E30:J30)</f>
        <v>0</v>
      </c>
      <c r="E30" s="1293"/>
      <c r="F30" s="1287"/>
      <c r="G30" s="1294"/>
      <c r="H30" s="1295"/>
      <c r="I30" s="1295"/>
      <c r="J30" s="1295"/>
      <c r="K30" s="173" t="s">
        <v>1882</v>
      </c>
    </row>
    <row r="31" spans="1:15" ht="17.649999999999999" customHeight="1">
      <c r="A31" s="149" t="s">
        <v>1884</v>
      </c>
      <c r="B31" s="787" t="s">
        <v>3170</v>
      </c>
      <c r="C31" s="1297"/>
      <c r="D31" s="808">
        <f>SUM(D27:D30)</f>
        <v>1114865141</v>
      </c>
      <c r="E31" s="799">
        <f t="shared" ref="E31:J31" si="4">SUM(E27:E30)</f>
        <v>0</v>
      </c>
      <c r="F31" s="800">
        <f t="shared" si="4"/>
        <v>1114865141</v>
      </c>
      <c r="G31" s="791">
        <f t="shared" si="4"/>
        <v>0</v>
      </c>
      <c r="H31" s="801">
        <f t="shared" si="4"/>
        <v>0</v>
      </c>
      <c r="I31" s="801">
        <f t="shared" si="4"/>
        <v>0</v>
      </c>
      <c r="J31" s="801">
        <f t="shared" si="4"/>
        <v>0</v>
      </c>
      <c r="K31" s="173" t="s">
        <v>1884</v>
      </c>
    </row>
    <row r="32" spans="1:15" ht="17.649999999999999" customHeight="1">
      <c r="A32" s="149" t="s">
        <v>1885</v>
      </c>
      <c r="B32" s="787" t="s">
        <v>3011</v>
      </c>
      <c r="C32" s="1297"/>
      <c r="D32" s="194"/>
      <c r="E32" s="192"/>
      <c r="F32" s="193"/>
      <c r="G32" s="194"/>
      <c r="H32" s="194"/>
      <c r="I32" s="194"/>
      <c r="J32" s="195"/>
      <c r="K32" s="173" t="s">
        <v>1885</v>
      </c>
    </row>
    <row r="33" spans="1:11" ht="17.649999999999999" customHeight="1">
      <c r="A33" s="149" t="s">
        <v>1887</v>
      </c>
      <c r="B33" s="787" t="s">
        <v>3166</v>
      </c>
      <c r="C33" s="493"/>
      <c r="D33" s="790">
        <f>SUM(E33:J33)</f>
        <v>0</v>
      </c>
      <c r="E33" s="1293" t="s">
        <v>1789</v>
      </c>
      <c r="F33" s="1287"/>
      <c r="G33" s="1295"/>
      <c r="H33" s="1295"/>
      <c r="I33" s="1295"/>
      <c r="J33" s="1295"/>
      <c r="K33" s="173" t="s">
        <v>1887</v>
      </c>
    </row>
    <row r="34" spans="1:11" ht="17.649999999999999" customHeight="1">
      <c r="A34" s="149" t="s">
        <v>1889</v>
      </c>
      <c r="B34" s="787" t="s">
        <v>3171</v>
      </c>
      <c r="C34" s="32"/>
      <c r="D34" s="790">
        <f>SUM(E34:J34)</f>
        <v>124871434</v>
      </c>
      <c r="E34" s="1293"/>
      <c r="F34" s="1287">
        <v>124871434</v>
      </c>
      <c r="G34" s="1295"/>
      <c r="H34" s="1295"/>
      <c r="I34" s="1295"/>
      <c r="J34" s="1295"/>
      <c r="K34" s="173" t="s">
        <v>1889</v>
      </c>
    </row>
    <row r="35" spans="1:11" ht="17.649999999999999" customHeight="1">
      <c r="A35" s="149" t="s">
        <v>1891</v>
      </c>
      <c r="B35" s="787" t="s">
        <v>3172</v>
      </c>
      <c r="C35" s="32"/>
      <c r="D35" s="791">
        <f>SUM(D33:D34)</f>
        <v>124871434</v>
      </c>
      <c r="E35" s="799">
        <f t="shared" ref="E35:J35" si="5">SUM(E33:E34)</f>
        <v>0</v>
      </c>
      <c r="F35" s="800">
        <f t="shared" si="5"/>
        <v>124871434</v>
      </c>
      <c r="G35" s="801">
        <f t="shared" si="5"/>
        <v>0</v>
      </c>
      <c r="H35" s="801">
        <f t="shared" si="5"/>
        <v>0</v>
      </c>
      <c r="I35" s="801">
        <f t="shared" si="5"/>
        <v>0</v>
      </c>
      <c r="J35" s="801">
        <f t="shared" si="5"/>
        <v>0</v>
      </c>
      <c r="K35" s="173" t="s">
        <v>1891</v>
      </c>
    </row>
    <row r="36" spans="1:11" ht="17.649999999999999" customHeight="1">
      <c r="A36" s="149" t="s">
        <v>1893</v>
      </c>
      <c r="B36" s="787" t="s">
        <v>3012</v>
      </c>
      <c r="C36" s="32"/>
      <c r="D36" s="191"/>
      <c r="E36" s="192"/>
      <c r="F36" s="193"/>
      <c r="G36" s="194"/>
      <c r="H36" s="194"/>
      <c r="I36" s="194"/>
      <c r="J36" s="195"/>
      <c r="K36" s="173" t="s">
        <v>1893</v>
      </c>
    </row>
    <row r="37" spans="1:11" ht="17.649999999999999" customHeight="1">
      <c r="A37" s="149" t="s">
        <v>1895</v>
      </c>
      <c r="B37" s="787" t="s">
        <v>3166</v>
      </c>
      <c r="C37" s="32"/>
      <c r="D37" s="790">
        <f>SUM(E37:J37)</f>
        <v>-96406</v>
      </c>
      <c r="E37" s="1293"/>
      <c r="F37" s="1287">
        <v>-96406</v>
      </c>
      <c r="G37" s="1295"/>
      <c r="H37" s="1295"/>
      <c r="I37" s="1295"/>
      <c r="J37" s="1295"/>
      <c r="K37" s="173" t="s">
        <v>1895</v>
      </c>
    </row>
    <row r="38" spans="1:11" ht="17.649999999999999" customHeight="1">
      <c r="A38" s="149" t="s">
        <v>1897</v>
      </c>
      <c r="B38" s="787" t="s">
        <v>3173</v>
      </c>
      <c r="C38" s="32"/>
      <c r="D38" s="790">
        <f>SUM(E38:J38)</f>
        <v>0</v>
      </c>
      <c r="E38" s="1293"/>
      <c r="F38" s="1287"/>
      <c r="G38" s="1295"/>
      <c r="H38" s="1295"/>
      <c r="I38" s="1295"/>
      <c r="J38" s="1295"/>
      <c r="K38" s="173" t="s">
        <v>1897</v>
      </c>
    </row>
    <row r="39" spans="1:11" ht="17.649999999999999" customHeight="1">
      <c r="A39" s="149" t="s">
        <v>1899</v>
      </c>
      <c r="B39" s="787" t="s">
        <v>3174</v>
      </c>
      <c r="C39" s="1296"/>
      <c r="D39" s="791">
        <f t="shared" ref="D39:J39" si="6">SUM(D37:D38)</f>
        <v>-96406</v>
      </c>
      <c r="E39" s="799">
        <f t="shared" si="6"/>
        <v>0</v>
      </c>
      <c r="F39" s="800">
        <f t="shared" si="6"/>
        <v>-96406</v>
      </c>
      <c r="G39" s="801">
        <f t="shared" si="6"/>
        <v>0</v>
      </c>
      <c r="H39" s="801">
        <f t="shared" si="6"/>
        <v>0</v>
      </c>
      <c r="I39" s="801">
        <f t="shared" si="6"/>
        <v>0</v>
      </c>
      <c r="J39" s="801">
        <f t="shared" si="6"/>
        <v>0</v>
      </c>
      <c r="K39" s="173" t="s">
        <v>1899</v>
      </c>
    </row>
    <row r="40" spans="1:11" ht="17.649999999999999" customHeight="1">
      <c r="A40" s="149" t="s">
        <v>198</v>
      </c>
      <c r="B40" s="787" t="s">
        <v>3175</v>
      </c>
      <c r="C40" s="32"/>
      <c r="D40" s="790">
        <f>SUM(E40:J40)</f>
        <v>0</v>
      </c>
      <c r="E40" s="1290"/>
      <c r="F40" s="1287" t="s">
        <v>1789</v>
      </c>
      <c r="G40" s="1291"/>
      <c r="H40" s="1291"/>
      <c r="I40" s="1291"/>
      <c r="J40" s="1292"/>
      <c r="K40" s="173" t="s">
        <v>198</v>
      </c>
    </row>
    <row r="41" spans="1:11" ht="17.649999999999999" customHeight="1">
      <c r="A41" s="149" t="s">
        <v>200</v>
      </c>
      <c r="B41" s="787" t="s">
        <v>3176</v>
      </c>
      <c r="C41" s="32"/>
      <c r="D41" s="790">
        <f>SUM(E41:J41)</f>
        <v>0</v>
      </c>
      <c r="E41" s="1293"/>
      <c r="F41" s="1287"/>
      <c r="G41" s="1295"/>
      <c r="H41" s="1295"/>
      <c r="I41" s="1295"/>
      <c r="J41" s="1295"/>
      <c r="K41" s="173" t="s">
        <v>200</v>
      </c>
    </row>
    <row r="42" spans="1:11" ht="17.649999999999999" customHeight="1">
      <c r="A42" s="148" t="s">
        <v>202</v>
      </c>
      <c r="B42" s="133" t="s">
        <v>3177</v>
      </c>
      <c r="C42" s="35"/>
      <c r="D42" s="789">
        <f t="shared" ref="D42:J42" si="7">D31+D35+D39+D40+D41</f>
        <v>1239640169</v>
      </c>
      <c r="E42" s="802">
        <f t="shared" si="7"/>
        <v>0</v>
      </c>
      <c r="F42" s="803">
        <f t="shared" si="7"/>
        <v>1239640169</v>
      </c>
      <c r="G42" s="804">
        <f t="shared" si="7"/>
        <v>0</v>
      </c>
      <c r="H42" s="804">
        <f t="shared" si="7"/>
        <v>0</v>
      </c>
      <c r="I42" s="804">
        <f t="shared" si="7"/>
        <v>0</v>
      </c>
      <c r="J42" s="804">
        <f t="shared" si="7"/>
        <v>0</v>
      </c>
      <c r="K42" s="172" t="s">
        <v>202</v>
      </c>
    </row>
    <row r="43" spans="1:11" ht="17.649999999999999" customHeight="1">
      <c r="A43" s="149"/>
      <c r="B43" s="787" t="s">
        <v>694</v>
      </c>
      <c r="C43" s="196"/>
      <c r="D43" s="191"/>
      <c r="E43" s="192"/>
      <c r="F43" s="193"/>
      <c r="G43" s="194"/>
      <c r="H43" s="194"/>
      <c r="I43" s="194"/>
      <c r="J43" s="195"/>
      <c r="K43" s="131"/>
    </row>
    <row r="44" spans="1:11">
      <c r="A44" s="34"/>
      <c r="B44" s="35"/>
      <c r="C44" s="35"/>
      <c r="D44" s="145"/>
      <c r="E44" s="156"/>
      <c r="F44" s="34"/>
      <c r="G44" s="35"/>
      <c r="H44" s="35"/>
      <c r="I44" s="35"/>
      <c r="J44" s="145"/>
      <c r="K44" s="156"/>
    </row>
    <row r="45" spans="1:11">
      <c r="A45" s="34"/>
      <c r="B45" s="35"/>
      <c r="C45" s="35"/>
      <c r="D45" s="145"/>
      <c r="E45" s="156"/>
      <c r="F45" s="34"/>
      <c r="G45" s="35"/>
      <c r="H45" s="35"/>
      <c r="I45" s="35"/>
      <c r="J45" s="145"/>
      <c r="K45" s="156"/>
    </row>
    <row r="46" spans="1:11">
      <c r="A46" s="34"/>
      <c r="B46" s="35"/>
      <c r="C46" s="35"/>
      <c r="D46" s="145"/>
      <c r="E46" s="156"/>
      <c r="F46" s="34"/>
      <c r="G46" s="30"/>
      <c r="H46" s="35"/>
      <c r="I46" s="35"/>
      <c r="J46" s="145"/>
      <c r="K46" s="156"/>
    </row>
    <row r="47" spans="1:11">
      <c r="A47" s="34"/>
      <c r="B47" s="30"/>
      <c r="C47" s="35"/>
      <c r="D47" s="145"/>
      <c r="E47" s="156"/>
      <c r="F47" s="34"/>
      <c r="G47" s="30"/>
      <c r="H47" s="35"/>
      <c r="I47" s="35"/>
      <c r="J47" s="145"/>
      <c r="K47" s="156"/>
    </row>
    <row r="48" spans="1:11">
      <c r="A48" s="34"/>
      <c r="B48" s="30"/>
      <c r="C48" s="35"/>
      <c r="D48" s="145"/>
      <c r="E48" s="156"/>
      <c r="F48" s="34"/>
      <c r="G48" s="30"/>
      <c r="H48" s="35"/>
      <c r="I48" s="35"/>
      <c r="J48" s="145"/>
      <c r="K48" s="156"/>
    </row>
    <row r="49" spans="1:11">
      <c r="A49" s="34"/>
      <c r="B49" s="30"/>
      <c r="C49" s="35"/>
      <c r="D49" s="145"/>
      <c r="E49" s="156"/>
      <c r="F49" s="34"/>
      <c r="G49" s="30"/>
      <c r="H49" s="35"/>
      <c r="I49" s="35"/>
      <c r="J49" s="145"/>
      <c r="K49" s="156"/>
    </row>
    <row r="50" spans="1:11">
      <c r="A50" s="34"/>
      <c r="B50" s="30"/>
      <c r="C50" s="35"/>
      <c r="D50" s="145"/>
      <c r="E50" s="156"/>
      <c r="F50" s="34"/>
      <c r="G50" s="30"/>
      <c r="H50" s="35"/>
      <c r="I50" s="35"/>
      <c r="J50" s="145"/>
      <c r="K50" s="156"/>
    </row>
    <row r="51" spans="1:11">
      <c r="A51" s="34"/>
      <c r="B51" s="30"/>
      <c r="C51" s="35"/>
      <c r="D51" s="145"/>
      <c r="E51" s="156"/>
      <c r="F51" s="34"/>
      <c r="G51" s="30"/>
      <c r="H51" s="35"/>
      <c r="I51" s="35"/>
      <c r="J51" s="145"/>
      <c r="K51" s="156"/>
    </row>
    <row r="52" spans="1:11">
      <c r="A52" s="34"/>
      <c r="B52" s="30"/>
      <c r="C52" s="35"/>
      <c r="D52" s="145"/>
      <c r="E52" s="156"/>
      <c r="F52" s="34"/>
      <c r="G52" s="30"/>
      <c r="H52" s="35"/>
      <c r="I52" s="35"/>
      <c r="J52" s="145"/>
      <c r="K52" s="156"/>
    </row>
    <row r="53" spans="1:11">
      <c r="A53" s="34"/>
      <c r="B53" s="30"/>
      <c r="C53" s="35"/>
      <c r="D53" s="145"/>
      <c r="E53" s="156"/>
      <c r="F53" s="34"/>
      <c r="G53" s="30"/>
      <c r="H53" s="35"/>
      <c r="I53" s="35"/>
      <c r="J53" s="145"/>
      <c r="K53" s="156"/>
    </row>
    <row r="54" spans="1:11">
      <c r="A54" s="34"/>
      <c r="B54" s="30"/>
      <c r="C54" s="35"/>
      <c r="D54" s="145"/>
      <c r="E54" s="156"/>
      <c r="F54" s="34"/>
      <c r="G54" s="30"/>
      <c r="H54" s="35"/>
      <c r="I54" s="35"/>
      <c r="J54" s="145"/>
      <c r="K54" s="156"/>
    </row>
    <row r="55" spans="1:11">
      <c r="A55" s="34"/>
      <c r="B55" s="30"/>
      <c r="C55" s="35"/>
      <c r="D55" s="145"/>
      <c r="E55" s="156"/>
      <c r="F55" s="34"/>
      <c r="G55" s="30"/>
      <c r="H55" s="35"/>
      <c r="I55" s="35"/>
      <c r="J55" s="145"/>
      <c r="K55" s="156"/>
    </row>
    <row r="56" spans="1:11" ht="15.75" thickBot="1">
      <c r="A56" s="40"/>
      <c r="B56" s="41"/>
      <c r="C56" s="42"/>
      <c r="D56" s="157"/>
      <c r="E56" s="158"/>
      <c r="F56" s="40"/>
      <c r="G56" s="41"/>
      <c r="H56" s="42"/>
      <c r="I56" s="42"/>
      <c r="J56" s="157"/>
      <c r="K56" s="158"/>
    </row>
    <row r="57" spans="1:11">
      <c r="A57" s="3293" t="s">
        <v>2434</v>
      </c>
      <c r="B57" s="3293"/>
      <c r="C57" s="35"/>
      <c r="D57" s="145"/>
      <c r="E57" s="145"/>
      <c r="F57" s="3293" t="s">
        <v>2434</v>
      </c>
      <c r="G57" s="3293"/>
      <c r="H57" s="35"/>
      <c r="I57" s="35"/>
      <c r="J57" s="145"/>
      <c r="K57" s="145"/>
    </row>
    <row r="58" spans="1:11">
      <c r="A58" s="35" t="s">
        <v>3178</v>
      </c>
      <c r="B58" s="35"/>
      <c r="C58" s="69"/>
      <c r="D58" s="145"/>
      <c r="E58" s="145"/>
      <c r="F58" s="35" t="s">
        <v>3179</v>
      </c>
      <c r="G58" s="35"/>
      <c r="H58" s="69"/>
      <c r="I58" s="35"/>
      <c r="J58" s="145"/>
      <c r="K58" s="145"/>
    </row>
    <row r="59" spans="1:11">
      <c r="A59" s="30"/>
      <c r="B59" s="30"/>
      <c r="C59" s="30"/>
      <c r="D59" s="141"/>
      <c r="E59" s="141"/>
      <c r="F59" s="30"/>
      <c r="G59" s="30"/>
      <c r="H59" s="30"/>
      <c r="I59" s="30"/>
      <c r="J59" s="141"/>
      <c r="K59" s="141"/>
    </row>
    <row r="60" spans="1:11">
      <c r="A60" s="30"/>
      <c r="B60" s="30"/>
      <c r="C60" s="30"/>
      <c r="D60" s="141"/>
      <c r="E60" s="141"/>
      <c r="F60" s="30"/>
      <c r="G60" s="30"/>
      <c r="H60" s="30"/>
      <c r="I60" s="30"/>
      <c r="J60" s="141"/>
      <c r="K60" s="141"/>
    </row>
    <row r="61" spans="1:11">
      <c r="A61" s="30"/>
      <c r="B61" s="30"/>
      <c r="C61" s="30"/>
      <c r="D61" s="141"/>
      <c r="E61" s="141"/>
      <c r="F61" s="30"/>
      <c r="G61" s="30"/>
      <c r="H61" s="30"/>
      <c r="I61" s="30"/>
      <c r="J61" s="141"/>
      <c r="K61" s="141"/>
    </row>
    <row r="62" spans="1:11">
      <c r="A62" s="30"/>
      <c r="B62" s="30"/>
      <c r="C62" s="30"/>
      <c r="D62" s="141"/>
      <c r="E62" s="141"/>
      <c r="F62" s="30"/>
      <c r="G62" s="30"/>
      <c r="H62" s="30"/>
      <c r="I62" s="30"/>
      <c r="J62" s="141"/>
      <c r="K62" s="141"/>
    </row>
    <row r="63" spans="1:11">
      <c r="A63" s="30"/>
      <c r="B63" s="30"/>
      <c r="C63" s="30"/>
      <c r="D63" s="141"/>
      <c r="E63" s="141"/>
      <c r="F63" s="30"/>
      <c r="G63" s="30"/>
      <c r="H63" s="30"/>
      <c r="I63" s="30"/>
      <c r="J63" s="141"/>
      <c r="K63" s="141"/>
    </row>
    <row r="64" spans="1:11">
      <c r="A64" s="30"/>
      <c r="B64" s="30"/>
      <c r="C64" s="30"/>
      <c r="D64" s="141"/>
      <c r="E64" s="141"/>
      <c r="F64" s="30"/>
      <c r="G64" s="30"/>
      <c r="H64" s="30"/>
      <c r="I64" s="30"/>
      <c r="J64" s="141"/>
      <c r="K64" s="141"/>
    </row>
    <row r="65" spans="1:11">
      <c r="A65" s="30"/>
      <c r="B65" s="30"/>
      <c r="C65" s="30"/>
      <c r="D65" s="141"/>
      <c r="E65" s="141"/>
      <c r="F65" s="30"/>
      <c r="G65" s="30"/>
      <c r="H65" s="30"/>
      <c r="I65" s="30"/>
      <c r="J65" s="141"/>
      <c r="K65" s="141"/>
    </row>
    <row r="66" spans="1:11">
      <c r="A66" s="30"/>
      <c r="B66"/>
      <c r="C66" s="30"/>
      <c r="D66" s="141"/>
      <c r="E66" s="141"/>
      <c r="F66" s="30"/>
      <c r="G66" s="30"/>
      <c r="H66" s="30"/>
      <c r="I66" s="30"/>
      <c r="J66" s="141"/>
      <c r="K66" s="141"/>
    </row>
    <row r="67" spans="1:11">
      <c r="A67" s="30"/>
      <c r="B67"/>
      <c r="C67" s="30"/>
      <c r="D67" s="141"/>
      <c r="E67" s="141"/>
      <c r="F67" s="30"/>
      <c r="G67" s="30"/>
      <c r="H67" s="30"/>
      <c r="I67" s="30"/>
      <c r="J67" s="141"/>
      <c r="K67" s="141"/>
    </row>
    <row r="68" spans="1:11">
      <c r="A68" s="30"/>
      <c r="B68"/>
      <c r="C68" s="30"/>
      <c r="D68" s="141"/>
      <c r="E68" s="141"/>
      <c r="F68" s="30"/>
      <c r="G68" s="30"/>
      <c r="H68" s="30"/>
      <c r="I68" s="30"/>
      <c r="J68" s="141"/>
      <c r="K68" s="141"/>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06"/>
    </row>
  </sheetData>
  <mergeCells count="2">
    <mergeCell ref="A57:B57"/>
    <mergeCell ref="F57:G57"/>
  </mergeCells>
  <printOptions horizontalCentered="1" verticalCentered="1"/>
  <pageMargins left="0.5" right="0.5" top="0.5" bottom="0.5" header="0.5" footer="0.5"/>
  <pageSetup scale="65" fitToWidth="2" orientation="portrait"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view="pageBreakPreview" topLeftCell="A11" colorId="8" zoomScale="80" zoomScaleNormal="50" zoomScaleSheetLayoutView="80" workbookViewId="0">
      <selection activeCell="C23" sqref="C23"/>
    </sheetView>
  </sheetViews>
  <sheetFormatPr defaultColWidth="9.6640625" defaultRowHeight="15"/>
  <cols>
    <col min="1" max="1" width="35.6640625" style="9" customWidth="1"/>
    <col min="2" max="2" width="3.6640625" style="9" customWidth="1"/>
    <col min="3" max="3" width="62.7773437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757" t="s">
        <v>1650</v>
      </c>
      <c r="B1" s="757"/>
      <c r="C1" s="757"/>
      <c r="D1" s="671"/>
      <c r="F1" s="5"/>
      <c r="G1" s="671"/>
      <c r="H1" s="5"/>
      <c r="I1" s="5"/>
    </row>
    <row r="2" spans="1:9" ht="43.15" customHeight="1">
      <c r="A2" s="757" t="s">
        <v>1651</v>
      </c>
      <c r="B2" s="757"/>
      <c r="C2" s="757"/>
      <c r="D2" s="671"/>
      <c r="F2" s="5"/>
      <c r="G2" s="671"/>
      <c r="H2" s="5"/>
      <c r="I2" s="5"/>
    </row>
    <row r="3" spans="1:9" ht="19.899999999999999" customHeight="1">
      <c r="A3" s="1"/>
      <c r="B3" s="1"/>
      <c r="C3" s="671"/>
      <c r="D3" s="671"/>
      <c r="F3" s="5"/>
      <c r="G3" s="5"/>
      <c r="H3" s="5"/>
      <c r="I3" s="5"/>
    </row>
    <row r="4" spans="1:9" ht="19.899999999999999" customHeight="1">
      <c r="A4" s="672" t="s">
        <v>1652</v>
      </c>
      <c r="B4" s="672"/>
      <c r="C4" s="671"/>
      <c r="D4" s="671"/>
      <c r="F4" s="5"/>
      <c r="G4" s="5"/>
      <c r="H4" s="5"/>
      <c r="I4" s="5"/>
    </row>
    <row r="5" spans="1:9" ht="28.9" customHeight="1">
      <c r="A5" s="672" t="s">
        <v>1653</v>
      </c>
      <c r="B5" s="672"/>
      <c r="C5" s="671"/>
      <c r="D5" s="671"/>
      <c r="F5" s="5"/>
      <c r="G5" s="5"/>
      <c r="H5" s="5"/>
      <c r="I5" s="5"/>
    </row>
    <row r="6" spans="1:9" ht="29.45" customHeight="1">
      <c r="A6" s="673" t="str">
        <f>A46</f>
        <v>Year ended  December 31, 2016</v>
      </c>
      <c r="B6" s="673"/>
      <c r="C6" s="671"/>
      <c r="D6" s="671"/>
      <c r="F6" s="5"/>
      <c r="G6" s="5"/>
      <c r="H6" s="5"/>
      <c r="I6" s="5"/>
    </row>
    <row r="7" spans="1:9" ht="14.45" customHeight="1">
      <c r="A7" s="5"/>
      <c r="B7" s="5"/>
      <c r="C7" s="5"/>
      <c r="D7" s="5"/>
      <c r="F7" s="5"/>
      <c r="G7" s="5"/>
      <c r="H7" s="5"/>
      <c r="I7" s="5"/>
    </row>
    <row r="8" spans="1:9" ht="22.9" customHeight="1">
      <c r="A8" s="755" t="s">
        <v>1654</v>
      </c>
      <c r="B8" s="758"/>
      <c r="C8" s="5"/>
      <c r="F8" s="5"/>
      <c r="G8" s="2"/>
      <c r="H8" s="5"/>
      <c r="I8" s="5"/>
    </row>
    <row r="9" spans="1:9" ht="18" customHeight="1">
      <c r="B9" s="774">
        <v>1</v>
      </c>
      <c r="C9" s="775" t="s">
        <v>1655</v>
      </c>
      <c r="D9" s="753"/>
      <c r="F9" s="5"/>
      <c r="G9" s="5"/>
      <c r="H9" s="5"/>
      <c r="I9" s="5"/>
    </row>
    <row r="10" spans="1:9" ht="18" customHeight="1">
      <c r="B10" s="774"/>
      <c r="C10" s="776" t="s">
        <v>1656</v>
      </c>
      <c r="D10" s="753"/>
      <c r="F10" s="671"/>
      <c r="G10" s="5"/>
      <c r="H10" s="5"/>
      <c r="I10" s="5"/>
    </row>
    <row r="11" spans="1:9" ht="18" customHeight="1">
      <c r="B11" s="774"/>
      <c r="C11" s="4"/>
      <c r="D11" s="5"/>
      <c r="F11" s="5"/>
      <c r="G11" s="5"/>
      <c r="H11" s="5"/>
      <c r="I11" s="5"/>
    </row>
    <row r="12" spans="1:9" ht="21.6" customHeight="1">
      <c r="B12" s="774">
        <v>2</v>
      </c>
      <c r="C12" s="1262" t="s">
        <v>1060</v>
      </c>
      <c r="D12" s="671"/>
      <c r="F12" s="671"/>
      <c r="G12" s="671"/>
      <c r="H12" s="672"/>
      <c r="I12" s="5"/>
    </row>
    <row r="13" spans="1:9" ht="18" customHeight="1">
      <c r="B13" s="676"/>
      <c r="C13" s="775" t="s">
        <v>2918</v>
      </c>
      <c r="D13" s="5"/>
      <c r="F13" s="5"/>
      <c r="G13" s="5"/>
      <c r="H13" s="672"/>
      <c r="I13" s="5"/>
    </row>
    <row r="14" spans="1:9" ht="18" customHeight="1">
      <c r="B14" s="676"/>
      <c r="C14" s="775" t="s">
        <v>2919</v>
      </c>
      <c r="D14" s="5"/>
      <c r="F14" s="5"/>
      <c r="G14" s="671"/>
      <c r="H14" s="673"/>
      <c r="I14" s="5"/>
    </row>
    <row r="15" spans="1:9" ht="13.15" customHeight="1">
      <c r="A15" s="5"/>
      <c r="B15" s="5"/>
      <c r="C15" s="752"/>
      <c r="D15" s="5"/>
      <c r="F15" s="5"/>
      <c r="G15" s="5"/>
      <c r="H15" s="5"/>
      <c r="I15" s="5"/>
    </row>
    <row r="16" spans="1:9" ht="23.45" customHeight="1">
      <c r="A16" s="5"/>
      <c r="B16" s="5"/>
      <c r="C16" s="756" t="s">
        <v>2920</v>
      </c>
      <c r="D16" s="674"/>
      <c r="F16" s="5"/>
      <c r="G16" s="5"/>
      <c r="H16" s="5"/>
      <c r="I16" s="5"/>
    </row>
    <row r="17" spans="1:249" ht="13.15" customHeight="1">
      <c r="A17" s="3"/>
      <c r="B17" s="3"/>
      <c r="C17" s="754"/>
      <c r="F17" s="5"/>
      <c r="G17" s="5"/>
      <c r="H17" s="5"/>
    </row>
    <row r="18" spans="1:249" ht="13.5" customHeight="1">
      <c r="A18" s="5"/>
      <c r="B18" s="5"/>
      <c r="C18" s="752"/>
      <c r="D18" s="5"/>
      <c r="F18" s="5"/>
      <c r="G18" s="5"/>
      <c r="H18" s="5"/>
      <c r="I18" s="5"/>
    </row>
    <row r="19" spans="1:249" ht="13.5" customHeight="1">
      <c r="A19" s="5"/>
      <c r="B19" s="5"/>
      <c r="C19" s="752"/>
      <c r="D19" s="5"/>
      <c r="F19" s="5"/>
      <c r="G19" s="5"/>
      <c r="H19" s="5"/>
      <c r="I19" s="5"/>
    </row>
    <row r="20" spans="1:249" ht="13.5" customHeight="1">
      <c r="A20" s="5"/>
      <c r="B20" s="5"/>
      <c r="C20" s="752"/>
      <c r="D20" s="5"/>
      <c r="F20" s="5"/>
      <c r="G20" s="5"/>
      <c r="H20" s="5"/>
      <c r="I20" s="5"/>
    </row>
    <row r="21" spans="1:249" ht="13.15" customHeight="1">
      <c r="A21" s="5"/>
      <c r="B21" s="5"/>
      <c r="C21" s="752"/>
      <c r="D21" s="5"/>
      <c r="F21" s="5"/>
      <c r="G21" s="5"/>
      <c r="H21" s="5"/>
      <c r="I21" s="5"/>
    </row>
    <row r="22" spans="1:249" ht="15" customHeight="1">
      <c r="A22" s="773"/>
      <c r="B22" s="773"/>
      <c r="C22" s="675" t="s">
        <v>2921</v>
      </c>
      <c r="D22" s="763"/>
      <c r="F22" s="4"/>
      <c r="G22" s="5"/>
      <c r="H22" s="5"/>
      <c r="I22" s="5"/>
    </row>
    <row r="23" spans="1:249" ht="15" customHeight="1">
      <c r="A23" s="760"/>
      <c r="B23" s="760"/>
      <c r="C23" s="760"/>
      <c r="D23" s="760"/>
      <c r="E23" s="4"/>
      <c r="F23" s="4"/>
      <c r="G23" s="5"/>
      <c r="H23" s="5"/>
      <c r="I23" s="5"/>
    </row>
    <row r="24" spans="1:249" ht="15" customHeight="1">
      <c r="A24" s="760"/>
      <c r="B24" s="760"/>
      <c r="C24" s="760"/>
      <c r="D24" s="760"/>
      <c r="E24" s="4"/>
      <c r="F24" s="4"/>
      <c r="G24" s="4"/>
      <c r="H24" s="4"/>
      <c r="I24" s="4"/>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6"/>
      <c r="BO24" s="676"/>
      <c r="BP24" s="676"/>
      <c r="BQ24" s="676"/>
      <c r="BR24" s="676"/>
      <c r="BS24" s="676"/>
      <c r="BT24" s="676"/>
      <c r="BU24" s="676"/>
      <c r="BV24" s="676"/>
      <c r="BW24" s="676"/>
      <c r="BX24" s="676"/>
      <c r="BY24" s="676"/>
      <c r="BZ24" s="676"/>
      <c r="CA24" s="676"/>
      <c r="CB24" s="676"/>
      <c r="CC24" s="676"/>
      <c r="CD24" s="676"/>
      <c r="CE24" s="676"/>
      <c r="CF24" s="676"/>
      <c r="CG24" s="676"/>
      <c r="CH24" s="676"/>
      <c r="CI24" s="676"/>
      <c r="CJ24" s="676"/>
      <c r="CK24" s="676"/>
      <c r="CL24" s="676"/>
      <c r="CM24" s="676"/>
      <c r="CN24" s="676"/>
      <c r="CO24" s="676"/>
      <c r="CP24" s="676"/>
      <c r="CQ24" s="676"/>
      <c r="CR24" s="676"/>
      <c r="CS24" s="676"/>
      <c r="CT24" s="676"/>
      <c r="CU24" s="676"/>
      <c r="CV24" s="676"/>
      <c r="CW24" s="676"/>
      <c r="CX24" s="676"/>
      <c r="CY24" s="676"/>
      <c r="CZ24" s="676"/>
      <c r="DA24" s="676"/>
      <c r="DB24" s="676"/>
      <c r="DC24" s="676"/>
      <c r="DD24" s="676"/>
      <c r="DE24" s="676"/>
      <c r="DF24" s="676"/>
      <c r="DG24" s="676"/>
      <c r="DH24" s="676"/>
      <c r="DI24" s="676"/>
      <c r="DJ24" s="676"/>
      <c r="DK24" s="676"/>
      <c r="DL24" s="676"/>
      <c r="DM24" s="676"/>
      <c r="DN24" s="676"/>
      <c r="DO24" s="676"/>
      <c r="DP24" s="676"/>
      <c r="DQ24" s="676"/>
      <c r="DR24" s="676"/>
      <c r="DS24" s="676"/>
      <c r="DT24" s="676"/>
      <c r="DU24" s="676"/>
      <c r="DV24" s="676"/>
      <c r="DW24" s="676"/>
      <c r="DX24" s="676"/>
      <c r="DY24" s="676"/>
      <c r="DZ24" s="676"/>
      <c r="EA24" s="676"/>
      <c r="EB24" s="676"/>
      <c r="EC24" s="676"/>
      <c r="ED24" s="676"/>
      <c r="EE24" s="676"/>
      <c r="EF24" s="676"/>
      <c r="EG24" s="676"/>
      <c r="EH24" s="676"/>
      <c r="EI24" s="676"/>
      <c r="EJ24" s="676"/>
      <c r="EK24" s="676"/>
      <c r="EL24" s="676"/>
      <c r="EM24" s="676"/>
      <c r="EN24" s="676"/>
      <c r="EO24" s="676"/>
      <c r="EP24" s="676"/>
      <c r="EQ24" s="676"/>
      <c r="ER24" s="676"/>
      <c r="ES24" s="676"/>
      <c r="ET24" s="676"/>
      <c r="EU24" s="676"/>
      <c r="EV24" s="676"/>
      <c r="EW24" s="676"/>
      <c r="EX24" s="676"/>
      <c r="EY24" s="676"/>
      <c r="EZ24" s="676"/>
      <c r="FA24" s="676"/>
      <c r="FB24" s="676"/>
      <c r="FC24" s="676"/>
      <c r="FD24" s="676"/>
      <c r="FE24" s="676"/>
      <c r="FF24" s="676"/>
      <c r="FG24" s="676"/>
      <c r="FH24" s="676"/>
      <c r="FI24" s="676"/>
      <c r="FJ24" s="676"/>
      <c r="FK24" s="676"/>
      <c r="FL24" s="676"/>
      <c r="FM24" s="676"/>
      <c r="FN24" s="676"/>
      <c r="FO24" s="676"/>
      <c r="FP24" s="676"/>
      <c r="FQ24" s="676"/>
      <c r="FR24" s="676"/>
      <c r="FS24" s="676"/>
      <c r="FT24" s="676"/>
      <c r="FU24" s="676"/>
      <c r="FV24" s="676"/>
      <c r="FW24" s="676"/>
      <c r="FX24" s="676"/>
      <c r="FY24" s="676"/>
      <c r="FZ24" s="676"/>
      <c r="GA24" s="676"/>
      <c r="GB24" s="676"/>
      <c r="GC24" s="676"/>
      <c r="GD24" s="676"/>
      <c r="GE24" s="676"/>
      <c r="GF24" s="676"/>
      <c r="GG24" s="676"/>
      <c r="GH24" s="676"/>
      <c r="GI24" s="676"/>
      <c r="GJ24" s="676"/>
      <c r="GK24" s="676"/>
      <c r="GL24" s="676"/>
      <c r="GM24" s="676"/>
      <c r="GN24" s="676"/>
      <c r="GO24" s="676"/>
      <c r="GP24" s="676"/>
      <c r="GQ24" s="676"/>
      <c r="GR24" s="676"/>
      <c r="GS24" s="676"/>
      <c r="GT24" s="676"/>
      <c r="GU24" s="676"/>
      <c r="GV24" s="676"/>
      <c r="GW24" s="676"/>
      <c r="GX24" s="676"/>
      <c r="GY24" s="676"/>
      <c r="GZ24" s="676"/>
      <c r="HA24" s="676"/>
      <c r="HB24" s="676"/>
      <c r="HC24" s="676"/>
      <c r="HD24" s="676"/>
      <c r="HE24" s="676"/>
      <c r="HF24" s="676"/>
      <c r="HG24" s="676"/>
      <c r="HH24" s="676"/>
      <c r="HI24" s="676"/>
      <c r="HJ24" s="676"/>
      <c r="HK24" s="676"/>
      <c r="HL24" s="676"/>
      <c r="HM24" s="676"/>
      <c r="HN24" s="676"/>
      <c r="HO24" s="676"/>
      <c r="HP24" s="676"/>
      <c r="HQ24" s="676"/>
      <c r="HR24" s="676"/>
      <c r="HS24" s="676"/>
      <c r="HT24" s="676"/>
      <c r="HU24" s="676"/>
      <c r="HV24" s="676"/>
      <c r="HW24" s="676"/>
      <c r="HX24" s="676"/>
      <c r="HY24" s="676"/>
      <c r="HZ24" s="676"/>
      <c r="IA24" s="676"/>
      <c r="IB24" s="676"/>
      <c r="IC24" s="676"/>
      <c r="ID24" s="676"/>
      <c r="IE24" s="676"/>
      <c r="IF24" s="676"/>
      <c r="IG24" s="676"/>
      <c r="IH24" s="676"/>
      <c r="II24" s="676"/>
      <c r="IJ24" s="676"/>
      <c r="IK24" s="676"/>
      <c r="IL24" s="676"/>
      <c r="IM24" s="676"/>
      <c r="IN24" s="676"/>
      <c r="IO24" s="676"/>
    </row>
    <row r="25" spans="1:249" ht="18" customHeight="1">
      <c r="A25" s="761" t="s">
        <v>2922</v>
      </c>
      <c r="B25" s="762"/>
      <c r="C25" s="763" t="s">
        <v>5172</v>
      </c>
      <c r="D25" s="764"/>
      <c r="E25" s="4"/>
      <c r="F25" s="4"/>
      <c r="G25" s="4"/>
      <c r="H25" s="4"/>
      <c r="I25" s="4"/>
      <c r="J25" s="67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6"/>
      <c r="AR25" s="676"/>
      <c r="AS25" s="676"/>
      <c r="AT25" s="676"/>
      <c r="AU25" s="676"/>
      <c r="AV25" s="676"/>
      <c r="AW25" s="676"/>
      <c r="AX25" s="676"/>
      <c r="AY25" s="676"/>
      <c r="AZ25" s="676"/>
      <c r="BA25" s="676"/>
      <c r="BB25" s="676"/>
      <c r="BC25" s="676"/>
      <c r="BD25" s="676"/>
      <c r="BE25" s="676"/>
      <c r="BF25" s="676"/>
      <c r="BG25" s="676"/>
      <c r="BH25" s="676"/>
      <c r="BI25" s="676"/>
      <c r="BJ25" s="676"/>
      <c r="BK25" s="676"/>
      <c r="BL25" s="676"/>
      <c r="BM25" s="676"/>
      <c r="BN25" s="676"/>
      <c r="BO25" s="676"/>
      <c r="BP25" s="676"/>
      <c r="BQ25" s="676"/>
      <c r="BR25" s="676"/>
      <c r="BS25" s="676"/>
      <c r="BT25" s="676"/>
      <c r="BU25" s="676"/>
      <c r="BV25" s="676"/>
      <c r="BW25" s="676"/>
      <c r="BX25" s="676"/>
      <c r="BY25" s="676"/>
      <c r="BZ25" s="676"/>
      <c r="CA25" s="676"/>
      <c r="CB25" s="676"/>
      <c r="CC25" s="676"/>
      <c r="CD25" s="676"/>
      <c r="CE25" s="676"/>
      <c r="CF25" s="676"/>
      <c r="CG25" s="676"/>
      <c r="CH25" s="676"/>
      <c r="CI25" s="676"/>
      <c r="CJ25" s="676"/>
      <c r="CK25" s="676"/>
      <c r="CL25" s="676"/>
      <c r="CM25" s="676"/>
      <c r="CN25" s="676"/>
      <c r="CO25" s="676"/>
      <c r="CP25" s="676"/>
      <c r="CQ25" s="676"/>
      <c r="CR25" s="676"/>
      <c r="CS25" s="676"/>
      <c r="CT25" s="676"/>
      <c r="CU25" s="676"/>
      <c r="CV25" s="676"/>
      <c r="CW25" s="676"/>
      <c r="CX25" s="676"/>
      <c r="CY25" s="676"/>
      <c r="CZ25" s="676"/>
      <c r="DA25" s="676"/>
      <c r="DB25" s="676"/>
      <c r="DC25" s="676"/>
      <c r="DD25" s="676"/>
      <c r="DE25" s="676"/>
      <c r="DF25" s="676"/>
      <c r="DG25" s="676"/>
      <c r="DH25" s="676"/>
      <c r="DI25" s="676"/>
      <c r="DJ25" s="676"/>
      <c r="DK25" s="676"/>
      <c r="DL25" s="676"/>
      <c r="DM25" s="676"/>
      <c r="DN25" s="676"/>
      <c r="DO25" s="676"/>
      <c r="DP25" s="676"/>
      <c r="DQ25" s="676"/>
      <c r="DR25" s="676"/>
      <c r="DS25" s="676"/>
      <c r="DT25" s="676"/>
      <c r="DU25" s="676"/>
      <c r="DV25" s="676"/>
      <c r="DW25" s="676"/>
      <c r="DX25" s="676"/>
      <c r="DY25" s="676"/>
      <c r="DZ25" s="676"/>
      <c r="EA25" s="676"/>
      <c r="EB25" s="676"/>
      <c r="EC25" s="676"/>
      <c r="ED25" s="676"/>
      <c r="EE25" s="676"/>
      <c r="EF25" s="676"/>
      <c r="EG25" s="676"/>
      <c r="EH25" s="676"/>
      <c r="EI25" s="676"/>
      <c r="EJ25" s="676"/>
      <c r="EK25" s="676"/>
      <c r="EL25" s="676"/>
      <c r="EM25" s="676"/>
      <c r="EN25" s="676"/>
      <c r="EO25" s="676"/>
      <c r="EP25" s="676"/>
      <c r="EQ25" s="676"/>
      <c r="ER25" s="676"/>
      <c r="ES25" s="676"/>
      <c r="ET25" s="676"/>
      <c r="EU25" s="676"/>
      <c r="EV25" s="676"/>
      <c r="EW25" s="676"/>
      <c r="EX25" s="676"/>
      <c r="EY25" s="676"/>
      <c r="EZ25" s="676"/>
      <c r="FA25" s="676"/>
      <c r="FB25" s="676"/>
      <c r="FC25" s="676"/>
      <c r="FD25" s="676"/>
      <c r="FE25" s="676"/>
      <c r="FF25" s="676"/>
      <c r="FG25" s="676"/>
      <c r="FH25" s="676"/>
      <c r="FI25" s="676"/>
      <c r="FJ25" s="676"/>
      <c r="FK25" s="676"/>
      <c r="FL25" s="676"/>
      <c r="FM25" s="676"/>
      <c r="FN25" s="676"/>
      <c r="FO25" s="676"/>
      <c r="FP25" s="676"/>
      <c r="FQ25" s="676"/>
      <c r="FR25" s="676"/>
      <c r="FS25" s="676"/>
      <c r="FT25" s="676"/>
      <c r="FU25" s="676"/>
      <c r="FV25" s="676"/>
      <c r="FW25" s="676"/>
      <c r="FX25" s="676"/>
      <c r="FY25" s="676"/>
      <c r="FZ25" s="676"/>
      <c r="GA25" s="676"/>
      <c r="GB25" s="676"/>
      <c r="GC25" s="676"/>
      <c r="GD25" s="676"/>
      <c r="GE25" s="676"/>
      <c r="GF25" s="676"/>
      <c r="GG25" s="676"/>
      <c r="GH25" s="676"/>
      <c r="GI25" s="676"/>
      <c r="GJ25" s="676"/>
      <c r="GK25" s="676"/>
      <c r="GL25" s="676"/>
      <c r="GM25" s="676"/>
      <c r="GN25" s="676"/>
      <c r="GO25" s="676"/>
      <c r="GP25" s="676"/>
      <c r="GQ25" s="676"/>
      <c r="GR25" s="676"/>
      <c r="GS25" s="676"/>
      <c r="GT25" s="676"/>
      <c r="GU25" s="676"/>
      <c r="GV25" s="676"/>
      <c r="GW25" s="676"/>
      <c r="GX25" s="676"/>
      <c r="GY25" s="676"/>
      <c r="GZ25" s="676"/>
      <c r="HA25" s="676"/>
      <c r="HB25" s="676"/>
      <c r="HC25" s="676"/>
      <c r="HD25" s="676"/>
      <c r="HE25" s="676"/>
      <c r="HF25" s="676"/>
      <c r="HG25" s="676"/>
      <c r="HH25" s="676"/>
      <c r="HI25" s="676"/>
      <c r="HJ25" s="676"/>
      <c r="HK25" s="676"/>
      <c r="HL25" s="676"/>
      <c r="HM25" s="676"/>
      <c r="HN25" s="676"/>
      <c r="HO25" s="676"/>
      <c r="HP25" s="676"/>
      <c r="HQ25" s="676"/>
      <c r="HR25" s="676"/>
      <c r="HS25" s="676"/>
      <c r="HT25" s="676"/>
      <c r="HU25" s="676"/>
      <c r="HV25" s="676"/>
      <c r="HW25" s="676"/>
      <c r="HX25" s="676"/>
      <c r="HY25" s="676"/>
      <c r="HZ25" s="676"/>
      <c r="IA25" s="676"/>
      <c r="IB25" s="676"/>
      <c r="IC25" s="676"/>
      <c r="ID25" s="676"/>
      <c r="IE25" s="676"/>
      <c r="IF25" s="676"/>
      <c r="IG25" s="676"/>
      <c r="IH25" s="676"/>
      <c r="II25" s="676"/>
      <c r="IJ25" s="676"/>
      <c r="IK25" s="676"/>
      <c r="IL25" s="676"/>
      <c r="IM25" s="676"/>
      <c r="IN25" s="676"/>
      <c r="IO25" s="676"/>
    </row>
    <row r="26" spans="1:249" ht="18" customHeight="1">
      <c r="A26" s="761"/>
      <c r="B26" s="762"/>
      <c r="C26" s="762"/>
      <c r="D26" s="764"/>
      <c r="E26" s="4"/>
      <c r="F26" s="4"/>
      <c r="G26" s="4"/>
      <c r="H26" s="4"/>
      <c r="I26" s="4"/>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c r="AU26" s="676"/>
      <c r="AV26" s="676"/>
      <c r="AW26" s="676"/>
      <c r="AX26" s="676"/>
      <c r="AY26" s="676"/>
      <c r="AZ26" s="676"/>
      <c r="BA26" s="676"/>
      <c r="BB26" s="676"/>
      <c r="BC26" s="676"/>
      <c r="BD26" s="676"/>
      <c r="BE26" s="676"/>
      <c r="BF26" s="676"/>
      <c r="BG26" s="676"/>
      <c r="BH26" s="676"/>
      <c r="BI26" s="676"/>
      <c r="BJ26" s="676"/>
      <c r="BK26" s="676"/>
      <c r="BL26" s="676"/>
      <c r="BM26" s="676"/>
      <c r="BN26" s="676"/>
      <c r="BO26" s="676"/>
      <c r="BP26" s="676"/>
      <c r="BQ26" s="676"/>
      <c r="BR26" s="676"/>
      <c r="BS26" s="676"/>
      <c r="BT26" s="676"/>
      <c r="BU26" s="676"/>
      <c r="BV26" s="676"/>
      <c r="BW26" s="676"/>
      <c r="BX26" s="676"/>
      <c r="BY26" s="676"/>
      <c r="BZ26" s="676"/>
      <c r="CA26" s="676"/>
      <c r="CB26" s="676"/>
      <c r="CC26" s="676"/>
      <c r="CD26" s="676"/>
      <c r="CE26" s="676"/>
      <c r="CF26" s="676"/>
      <c r="CG26" s="676"/>
      <c r="CH26" s="676"/>
      <c r="CI26" s="676"/>
      <c r="CJ26" s="676"/>
      <c r="CK26" s="676"/>
      <c r="CL26" s="676"/>
      <c r="CM26" s="676"/>
      <c r="CN26" s="676"/>
      <c r="CO26" s="676"/>
      <c r="CP26" s="676"/>
      <c r="CQ26" s="676"/>
      <c r="CR26" s="676"/>
      <c r="CS26" s="676"/>
      <c r="CT26" s="676"/>
      <c r="CU26" s="676"/>
      <c r="CV26" s="676"/>
      <c r="CW26" s="676"/>
      <c r="CX26" s="676"/>
      <c r="CY26" s="676"/>
      <c r="CZ26" s="676"/>
      <c r="DA26" s="676"/>
      <c r="DB26" s="676"/>
      <c r="DC26" s="676"/>
      <c r="DD26" s="676"/>
      <c r="DE26" s="676"/>
      <c r="DF26" s="676"/>
      <c r="DG26" s="676"/>
      <c r="DH26" s="676"/>
      <c r="DI26" s="676"/>
      <c r="DJ26" s="676"/>
      <c r="DK26" s="676"/>
      <c r="DL26" s="676"/>
      <c r="DM26" s="676"/>
      <c r="DN26" s="676"/>
      <c r="DO26" s="676"/>
      <c r="DP26" s="676"/>
      <c r="DQ26" s="676"/>
      <c r="DR26" s="676"/>
      <c r="DS26" s="676"/>
      <c r="DT26" s="676"/>
      <c r="DU26" s="676"/>
      <c r="DV26" s="676"/>
      <c r="DW26" s="676"/>
      <c r="DX26" s="676"/>
      <c r="DY26" s="676"/>
      <c r="DZ26" s="676"/>
      <c r="EA26" s="676"/>
      <c r="EB26" s="676"/>
      <c r="EC26" s="676"/>
      <c r="ED26" s="676"/>
      <c r="EE26" s="676"/>
      <c r="EF26" s="676"/>
      <c r="EG26" s="676"/>
      <c r="EH26" s="676"/>
      <c r="EI26" s="676"/>
      <c r="EJ26" s="676"/>
      <c r="EK26" s="676"/>
      <c r="EL26" s="676"/>
      <c r="EM26" s="676"/>
      <c r="EN26" s="676"/>
      <c r="EO26" s="676"/>
      <c r="EP26" s="676"/>
      <c r="EQ26" s="676"/>
      <c r="ER26" s="676"/>
      <c r="ES26" s="676"/>
      <c r="ET26" s="676"/>
      <c r="EU26" s="676"/>
      <c r="EV26" s="676"/>
      <c r="EW26" s="676"/>
      <c r="EX26" s="676"/>
      <c r="EY26" s="676"/>
      <c r="EZ26" s="676"/>
      <c r="FA26" s="676"/>
      <c r="FB26" s="676"/>
      <c r="FC26" s="676"/>
      <c r="FD26" s="676"/>
      <c r="FE26" s="676"/>
      <c r="FF26" s="676"/>
      <c r="FG26" s="676"/>
      <c r="FH26" s="676"/>
      <c r="FI26" s="676"/>
      <c r="FJ26" s="676"/>
      <c r="FK26" s="676"/>
      <c r="FL26" s="676"/>
      <c r="FM26" s="676"/>
      <c r="FN26" s="676"/>
      <c r="FO26" s="676"/>
      <c r="FP26" s="676"/>
      <c r="FQ26" s="676"/>
      <c r="FR26" s="676"/>
      <c r="FS26" s="676"/>
      <c r="FT26" s="676"/>
      <c r="FU26" s="676"/>
      <c r="FV26" s="676"/>
      <c r="FW26" s="676"/>
      <c r="FX26" s="676"/>
      <c r="FY26" s="676"/>
      <c r="FZ26" s="676"/>
      <c r="GA26" s="676"/>
      <c r="GB26" s="676"/>
      <c r="GC26" s="676"/>
      <c r="GD26" s="676"/>
      <c r="GE26" s="676"/>
      <c r="GF26" s="676"/>
      <c r="GG26" s="676"/>
      <c r="GH26" s="676"/>
      <c r="GI26" s="676"/>
      <c r="GJ26" s="676"/>
      <c r="GK26" s="676"/>
      <c r="GL26" s="676"/>
      <c r="GM26" s="676"/>
      <c r="GN26" s="676"/>
      <c r="GO26" s="676"/>
      <c r="GP26" s="676"/>
      <c r="GQ26" s="676"/>
      <c r="GR26" s="676"/>
      <c r="GS26" s="676"/>
      <c r="GT26" s="676"/>
      <c r="GU26" s="676"/>
      <c r="GV26" s="676"/>
      <c r="GW26" s="676"/>
      <c r="GX26" s="676"/>
      <c r="GY26" s="676"/>
      <c r="GZ26" s="676"/>
      <c r="HA26" s="676"/>
      <c r="HB26" s="676"/>
      <c r="HC26" s="676"/>
      <c r="HD26" s="676"/>
      <c r="HE26" s="676"/>
      <c r="HF26" s="676"/>
      <c r="HG26" s="676"/>
      <c r="HH26" s="676"/>
      <c r="HI26" s="676"/>
      <c r="HJ26" s="676"/>
      <c r="HK26" s="676"/>
      <c r="HL26" s="676"/>
      <c r="HM26" s="676"/>
      <c r="HN26" s="676"/>
      <c r="HO26" s="676"/>
      <c r="HP26" s="676"/>
      <c r="HQ26" s="676"/>
      <c r="HR26" s="676"/>
      <c r="HS26" s="676"/>
      <c r="HT26" s="676"/>
      <c r="HU26" s="676"/>
      <c r="HV26" s="676"/>
      <c r="HW26" s="676"/>
      <c r="HX26" s="676"/>
      <c r="HY26" s="676"/>
      <c r="HZ26" s="676"/>
      <c r="IA26" s="676"/>
      <c r="IB26" s="676"/>
      <c r="IC26" s="676"/>
      <c r="ID26" s="676"/>
      <c r="IE26" s="676"/>
      <c r="IF26" s="676"/>
      <c r="IG26" s="676"/>
      <c r="IH26" s="676"/>
      <c r="II26" s="676"/>
      <c r="IJ26" s="676"/>
      <c r="IK26" s="676"/>
      <c r="IL26" s="676"/>
      <c r="IM26" s="676"/>
      <c r="IN26" s="676"/>
      <c r="IO26" s="676"/>
    </row>
    <row r="27" spans="1:249" ht="18" customHeight="1">
      <c r="A27" s="761" t="s">
        <v>2924</v>
      </c>
      <c r="B27" s="762"/>
      <c r="C27" s="763" t="s">
        <v>4724</v>
      </c>
      <c r="D27" s="764"/>
      <c r="E27" s="4"/>
      <c r="F27" s="4"/>
      <c r="G27" s="4"/>
      <c r="H27" s="4"/>
      <c r="I27" s="4"/>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6"/>
      <c r="FX27" s="676"/>
      <c r="FY27" s="676"/>
      <c r="FZ27" s="676"/>
      <c r="GA27" s="676"/>
      <c r="GB27" s="676"/>
      <c r="GC27" s="676"/>
      <c r="GD27" s="676"/>
      <c r="GE27" s="676"/>
      <c r="GF27" s="676"/>
      <c r="GG27" s="676"/>
      <c r="GH27" s="676"/>
      <c r="GI27" s="676"/>
      <c r="GJ27" s="676"/>
      <c r="GK27" s="676"/>
      <c r="GL27" s="676"/>
      <c r="GM27" s="676"/>
      <c r="GN27" s="676"/>
      <c r="GO27" s="676"/>
      <c r="GP27" s="676"/>
      <c r="GQ27" s="676"/>
      <c r="GR27" s="676"/>
      <c r="GS27" s="676"/>
      <c r="GT27" s="676"/>
      <c r="GU27" s="676"/>
      <c r="GV27" s="676"/>
      <c r="GW27" s="676"/>
      <c r="GX27" s="676"/>
      <c r="GY27" s="676"/>
      <c r="GZ27" s="676"/>
      <c r="HA27" s="676"/>
      <c r="HB27" s="676"/>
      <c r="HC27" s="676"/>
      <c r="HD27" s="676"/>
      <c r="HE27" s="676"/>
      <c r="HF27" s="676"/>
      <c r="HG27" s="676"/>
      <c r="HH27" s="676"/>
      <c r="HI27" s="676"/>
      <c r="HJ27" s="676"/>
      <c r="HK27" s="676"/>
      <c r="HL27" s="676"/>
      <c r="HM27" s="676"/>
      <c r="HN27" s="676"/>
      <c r="HO27" s="676"/>
      <c r="HP27" s="676"/>
      <c r="HQ27" s="676"/>
      <c r="HR27" s="676"/>
      <c r="HS27" s="676"/>
      <c r="HT27" s="676"/>
      <c r="HU27" s="676"/>
      <c r="HV27" s="676"/>
      <c r="HW27" s="676"/>
      <c r="HX27" s="676"/>
      <c r="HY27" s="676"/>
      <c r="HZ27" s="676"/>
      <c r="IA27" s="676"/>
      <c r="IB27" s="676"/>
      <c r="IC27" s="676"/>
      <c r="ID27" s="676"/>
      <c r="IE27" s="676"/>
      <c r="IF27" s="676"/>
      <c r="IG27" s="676"/>
      <c r="IH27" s="676"/>
      <c r="II27" s="676"/>
      <c r="IJ27" s="676"/>
      <c r="IK27" s="676"/>
      <c r="IL27" s="676"/>
      <c r="IM27" s="676"/>
      <c r="IN27" s="676"/>
      <c r="IO27" s="676"/>
    </row>
    <row r="28" spans="1:249" ht="18" customHeight="1">
      <c r="A28" s="761"/>
      <c r="B28" s="762"/>
      <c r="C28" s="762"/>
      <c r="D28" s="764"/>
      <c r="E28" s="4"/>
      <c r="F28" s="4"/>
      <c r="G28" s="4"/>
      <c r="H28" s="4"/>
      <c r="I28" s="4"/>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6"/>
      <c r="AV28" s="676"/>
      <c r="AW28" s="676"/>
      <c r="AX28" s="676"/>
      <c r="AY28" s="676"/>
      <c r="AZ28" s="676"/>
      <c r="BA28" s="676"/>
      <c r="BB28" s="676"/>
      <c r="BC28" s="676"/>
      <c r="BD28" s="676"/>
      <c r="BE28" s="676"/>
      <c r="BF28" s="676"/>
      <c r="BG28" s="676"/>
      <c r="BH28" s="676"/>
      <c r="BI28" s="676"/>
      <c r="BJ28" s="676"/>
      <c r="BK28" s="676"/>
      <c r="BL28" s="676"/>
      <c r="BM28" s="676"/>
      <c r="BN28" s="676"/>
      <c r="BO28" s="676"/>
      <c r="BP28" s="676"/>
      <c r="BQ28" s="676"/>
      <c r="BR28" s="676"/>
      <c r="BS28" s="676"/>
      <c r="BT28" s="676"/>
      <c r="BU28" s="676"/>
      <c r="BV28" s="676"/>
      <c r="BW28" s="676"/>
      <c r="BX28" s="676"/>
      <c r="BY28" s="676"/>
      <c r="BZ28" s="676"/>
      <c r="CA28" s="676"/>
      <c r="CB28" s="676"/>
      <c r="CC28" s="676"/>
      <c r="CD28" s="676"/>
      <c r="CE28" s="676"/>
      <c r="CF28" s="676"/>
      <c r="CG28" s="676"/>
      <c r="CH28" s="676"/>
      <c r="CI28" s="676"/>
      <c r="CJ28" s="676"/>
      <c r="CK28" s="676"/>
      <c r="CL28" s="676"/>
      <c r="CM28" s="676"/>
      <c r="CN28" s="676"/>
      <c r="CO28" s="676"/>
      <c r="CP28" s="676"/>
      <c r="CQ28" s="676"/>
      <c r="CR28" s="676"/>
      <c r="CS28" s="676"/>
      <c r="CT28" s="676"/>
      <c r="CU28" s="676"/>
      <c r="CV28" s="676"/>
      <c r="CW28" s="676"/>
      <c r="CX28" s="676"/>
      <c r="CY28" s="676"/>
      <c r="CZ28" s="676"/>
      <c r="DA28" s="676"/>
      <c r="DB28" s="676"/>
      <c r="DC28" s="676"/>
      <c r="DD28" s="676"/>
      <c r="DE28" s="676"/>
      <c r="DF28" s="676"/>
      <c r="DG28" s="676"/>
      <c r="DH28" s="676"/>
      <c r="DI28" s="676"/>
      <c r="DJ28" s="676"/>
      <c r="DK28" s="676"/>
      <c r="DL28" s="676"/>
      <c r="DM28" s="676"/>
      <c r="DN28" s="676"/>
      <c r="DO28" s="676"/>
      <c r="DP28" s="676"/>
      <c r="DQ28" s="676"/>
      <c r="DR28" s="676"/>
      <c r="DS28" s="676"/>
      <c r="DT28" s="676"/>
      <c r="DU28" s="676"/>
      <c r="DV28" s="676"/>
      <c r="DW28" s="676"/>
      <c r="DX28" s="676"/>
      <c r="DY28" s="676"/>
      <c r="DZ28" s="676"/>
      <c r="EA28" s="676"/>
      <c r="EB28" s="676"/>
      <c r="EC28" s="676"/>
      <c r="ED28" s="676"/>
      <c r="EE28" s="676"/>
      <c r="EF28" s="676"/>
      <c r="EG28" s="676"/>
      <c r="EH28" s="676"/>
      <c r="EI28" s="676"/>
      <c r="EJ28" s="676"/>
      <c r="EK28" s="676"/>
      <c r="EL28" s="676"/>
      <c r="EM28" s="676"/>
      <c r="EN28" s="676"/>
      <c r="EO28" s="676"/>
      <c r="EP28" s="676"/>
      <c r="EQ28" s="676"/>
      <c r="ER28" s="676"/>
      <c r="ES28" s="676"/>
      <c r="ET28" s="676"/>
      <c r="EU28" s="676"/>
      <c r="EV28" s="676"/>
      <c r="EW28" s="676"/>
      <c r="EX28" s="676"/>
      <c r="EY28" s="676"/>
      <c r="EZ28" s="676"/>
      <c r="FA28" s="676"/>
      <c r="FB28" s="676"/>
      <c r="FC28" s="676"/>
      <c r="FD28" s="676"/>
      <c r="FE28" s="676"/>
      <c r="FF28" s="676"/>
      <c r="FG28" s="676"/>
      <c r="FH28" s="676"/>
      <c r="FI28" s="676"/>
      <c r="FJ28" s="676"/>
      <c r="FK28" s="676"/>
      <c r="FL28" s="676"/>
      <c r="FM28" s="676"/>
      <c r="FN28" s="676"/>
      <c r="FO28" s="676"/>
      <c r="FP28" s="676"/>
      <c r="FQ28" s="676"/>
      <c r="FR28" s="676"/>
      <c r="FS28" s="676"/>
      <c r="FT28" s="676"/>
      <c r="FU28" s="676"/>
      <c r="FV28" s="676"/>
      <c r="FW28" s="676"/>
      <c r="FX28" s="676"/>
      <c r="FY28" s="676"/>
      <c r="FZ28" s="676"/>
      <c r="GA28" s="676"/>
      <c r="GB28" s="676"/>
      <c r="GC28" s="676"/>
      <c r="GD28" s="676"/>
      <c r="GE28" s="676"/>
      <c r="GF28" s="676"/>
      <c r="GG28" s="676"/>
      <c r="GH28" s="676"/>
      <c r="GI28" s="676"/>
      <c r="GJ28" s="676"/>
      <c r="GK28" s="676"/>
      <c r="GL28" s="676"/>
      <c r="GM28" s="676"/>
      <c r="GN28" s="676"/>
      <c r="GO28" s="676"/>
      <c r="GP28" s="676"/>
      <c r="GQ28" s="676"/>
      <c r="GR28" s="676"/>
      <c r="GS28" s="676"/>
      <c r="GT28" s="676"/>
      <c r="GU28" s="676"/>
      <c r="GV28" s="676"/>
      <c r="GW28" s="676"/>
      <c r="GX28" s="676"/>
      <c r="GY28" s="676"/>
      <c r="GZ28" s="676"/>
      <c r="HA28" s="676"/>
      <c r="HB28" s="676"/>
      <c r="HC28" s="676"/>
      <c r="HD28" s="676"/>
      <c r="HE28" s="676"/>
      <c r="HF28" s="676"/>
      <c r="HG28" s="676"/>
      <c r="HH28" s="676"/>
      <c r="HI28" s="676"/>
      <c r="HJ28" s="676"/>
      <c r="HK28" s="676"/>
      <c r="HL28" s="676"/>
      <c r="HM28" s="676"/>
      <c r="HN28" s="676"/>
      <c r="HO28" s="676"/>
      <c r="HP28" s="676"/>
      <c r="HQ28" s="676"/>
      <c r="HR28" s="676"/>
      <c r="HS28" s="676"/>
      <c r="HT28" s="676"/>
      <c r="HU28" s="676"/>
      <c r="HV28" s="676"/>
      <c r="HW28" s="676"/>
      <c r="HX28" s="676"/>
      <c r="HY28" s="676"/>
      <c r="HZ28" s="676"/>
      <c r="IA28" s="676"/>
      <c r="IB28" s="676"/>
      <c r="IC28" s="676"/>
      <c r="ID28" s="676"/>
      <c r="IE28" s="676"/>
      <c r="IF28" s="676"/>
      <c r="IG28" s="676"/>
      <c r="IH28" s="676"/>
      <c r="II28" s="676"/>
      <c r="IJ28" s="676"/>
      <c r="IK28" s="676"/>
      <c r="IL28" s="676"/>
      <c r="IM28" s="676"/>
      <c r="IN28" s="676"/>
      <c r="IO28" s="676"/>
    </row>
    <row r="29" spans="1:249" ht="18" customHeight="1">
      <c r="A29" s="761" t="s">
        <v>2925</v>
      </c>
      <c r="B29" s="762"/>
      <c r="C29" s="763" t="s">
        <v>5171</v>
      </c>
      <c r="D29" s="764"/>
      <c r="E29" s="4"/>
      <c r="F29" s="4"/>
      <c r="G29" s="4"/>
      <c r="H29" s="4"/>
      <c r="I29" s="4"/>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c r="AU29" s="676"/>
      <c r="AV29" s="676"/>
      <c r="AW29" s="676"/>
      <c r="AX29" s="676"/>
      <c r="AY29" s="676"/>
      <c r="AZ29" s="676"/>
      <c r="BA29" s="676"/>
      <c r="BB29" s="676"/>
      <c r="BC29" s="676"/>
      <c r="BD29" s="676"/>
      <c r="BE29" s="676"/>
      <c r="BF29" s="676"/>
      <c r="BG29" s="676"/>
      <c r="BH29" s="676"/>
      <c r="BI29" s="676"/>
      <c r="BJ29" s="676"/>
      <c r="BK29" s="676"/>
      <c r="BL29" s="676"/>
      <c r="BM29" s="676"/>
      <c r="BN29" s="676"/>
      <c r="BO29" s="676"/>
      <c r="BP29" s="676"/>
      <c r="BQ29" s="676"/>
      <c r="BR29" s="676"/>
      <c r="BS29" s="676"/>
      <c r="BT29" s="676"/>
      <c r="BU29" s="676"/>
      <c r="BV29" s="676"/>
      <c r="BW29" s="676"/>
      <c r="BX29" s="676"/>
      <c r="BY29" s="676"/>
      <c r="BZ29" s="676"/>
      <c r="CA29" s="676"/>
      <c r="CB29" s="676"/>
      <c r="CC29" s="676"/>
      <c r="CD29" s="676"/>
      <c r="CE29" s="676"/>
      <c r="CF29" s="676"/>
      <c r="CG29" s="676"/>
      <c r="CH29" s="676"/>
      <c r="CI29" s="676"/>
      <c r="CJ29" s="676"/>
      <c r="CK29" s="676"/>
      <c r="CL29" s="676"/>
      <c r="CM29" s="676"/>
      <c r="CN29" s="676"/>
      <c r="CO29" s="676"/>
      <c r="CP29" s="676"/>
      <c r="CQ29" s="676"/>
      <c r="CR29" s="676"/>
      <c r="CS29" s="676"/>
      <c r="CT29" s="676"/>
      <c r="CU29" s="676"/>
      <c r="CV29" s="676"/>
      <c r="CW29" s="676"/>
      <c r="CX29" s="676"/>
      <c r="CY29" s="676"/>
      <c r="CZ29" s="676"/>
      <c r="DA29" s="676"/>
      <c r="DB29" s="676"/>
      <c r="DC29" s="676"/>
      <c r="DD29" s="676"/>
      <c r="DE29" s="676"/>
      <c r="DF29" s="676"/>
      <c r="DG29" s="676"/>
      <c r="DH29" s="676"/>
      <c r="DI29" s="676"/>
      <c r="DJ29" s="676"/>
      <c r="DK29" s="676"/>
      <c r="DL29" s="676"/>
      <c r="DM29" s="676"/>
      <c r="DN29" s="676"/>
      <c r="DO29" s="676"/>
      <c r="DP29" s="676"/>
      <c r="DQ29" s="676"/>
      <c r="DR29" s="676"/>
      <c r="DS29" s="676"/>
      <c r="DT29" s="676"/>
      <c r="DU29" s="676"/>
      <c r="DV29" s="676"/>
      <c r="DW29" s="676"/>
      <c r="DX29" s="676"/>
      <c r="DY29" s="676"/>
      <c r="DZ29" s="676"/>
      <c r="EA29" s="676"/>
      <c r="EB29" s="676"/>
      <c r="EC29" s="676"/>
      <c r="ED29" s="676"/>
      <c r="EE29" s="676"/>
      <c r="EF29" s="676"/>
      <c r="EG29" s="676"/>
      <c r="EH29" s="676"/>
      <c r="EI29" s="676"/>
      <c r="EJ29" s="676"/>
      <c r="EK29" s="676"/>
      <c r="EL29" s="676"/>
      <c r="EM29" s="676"/>
      <c r="EN29" s="676"/>
      <c r="EO29" s="676"/>
      <c r="EP29" s="676"/>
      <c r="EQ29" s="676"/>
      <c r="ER29" s="676"/>
      <c r="ES29" s="676"/>
      <c r="ET29" s="676"/>
      <c r="EU29" s="676"/>
      <c r="EV29" s="676"/>
      <c r="EW29" s="676"/>
      <c r="EX29" s="676"/>
      <c r="EY29" s="676"/>
      <c r="EZ29" s="676"/>
      <c r="FA29" s="676"/>
      <c r="FB29" s="676"/>
      <c r="FC29" s="676"/>
      <c r="FD29" s="676"/>
      <c r="FE29" s="676"/>
      <c r="FF29" s="676"/>
      <c r="FG29" s="676"/>
      <c r="FH29" s="676"/>
      <c r="FI29" s="676"/>
      <c r="FJ29" s="676"/>
      <c r="FK29" s="676"/>
      <c r="FL29" s="676"/>
      <c r="FM29" s="676"/>
      <c r="FN29" s="676"/>
      <c r="FO29" s="676"/>
      <c r="FP29" s="676"/>
      <c r="FQ29" s="676"/>
      <c r="FR29" s="676"/>
      <c r="FS29" s="676"/>
      <c r="FT29" s="676"/>
      <c r="FU29" s="676"/>
      <c r="FV29" s="676"/>
      <c r="FW29" s="676"/>
      <c r="FX29" s="676"/>
      <c r="FY29" s="676"/>
      <c r="FZ29" s="676"/>
      <c r="GA29" s="676"/>
      <c r="GB29" s="676"/>
      <c r="GC29" s="676"/>
      <c r="GD29" s="676"/>
      <c r="GE29" s="676"/>
      <c r="GF29" s="676"/>
      <c r="GG29" s="676"/>
      <c r="GH29" s="676"/>
      <c r="GI29" s="676"/>
      <c r="GJ29" s="676"/>
      <c r="GK29" s="676"/>
      <c r="GL29" s="676"/>
      <c r="GM29" s="676"/>
      <c r="GN29" s="676"/>
      <c r="GO29" s="676"/>
      <c r="GP29" s="676"/>
      <c r="GQ29" s="676"/>
      <c r="GR29" s="676"/>
      <c r="GS29" s="676"/>
      <c r="GT29" s="676"/>
      <c r="GU29" s="676"/>
      <c r="GV29" s="676"/>
      <c r="GW29" s="676"/>
      <c r="GX29" s="676"/>
      <c r="GY29" s="676"/>
      <c r="GZ29" s="676"/>
      <c r="HA29" s="676"/>
      <c r="HB29" s="676"/>
      <c r="HC29" s="676"/>
      <c r="HD29" s="676"/>
      <c r="HE29" s="676"/>
      <c r="HF29" s="676"/>
      <c r="HG29" s="676"/>
      <c r="HH29" s="676"/>
      <c r="HI29" s="676"/>
      <c r="HJ29" s="676"/>
      <c r="HK29" s="676"/>
      <c r="HL29" s="676"/>
      <c r="HM29" s="676"/>
      <c r="HN29" s="676"/>
      <c r="HO29" s="676"/>
      <c r="HP29" s="676"/>
      <c r="HQ29" s="676"/>
      <c r="HR29" s="676"/>
      <c r="HS29" s="676"/>
      <c r="HT29" s="676"/>
      <c r="HU29" s="676"/>
      <c r="HV29" s="676"/>
      <c r="HW29" s="676"/>
      <c r="HX29" s="676"/>
      <c r="HY29" s="676"/>
      <c r="HZ29" s="676"/>
      <c r="IA29" s="676"/>
      <c r="IB29" s="676"/>
      <c r="IC29" s="676"/>
      <c r="ID29" s="676"/>
      <c r="IE29" s="676"/>
      <c r="IF29" s="676"/>
      <c r="IG29" s="676"/>
      <c r="IH29" s="676"/>
      <c r="II29" s="676"/>
      <c r="IJ29" s="676"/>
      <c r="IK29" s="676"/>
      <c r="IL29" s="676"/>
      <c r="IM29" s="676"/>
      <c r="IN29" s="676"/>
      <c r="IO29" s="676"/>
    </row>
    <row r="30" spans="1:249" ht="18" customHeight="1">
      <c r="A30" s="765"/>
      <c r="B30" s="760"/>
      <c r="C30" s="760"/>
      <c r="D30" s="760"/>
      <c r="E30" s="4"/>
      <c r="F30" s="4"/>
      <c r="G30" s="4"/>
      <c r="H30" s="4"/>
      <c r="I30" s="4"/>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676"/>
      <c r="BP30" s="676"/>
      <c r="BQ30" s="676"/>
      <c r="BR30" s="676"/>
      <c r="BS30" s="676"/>
      <c r="BT30" s="676"/>
      <c r="BU30" s="676"/>
      <c r="BV30" s="676"/>
      <c r="BW30" s="676"/>
      <c r="BX30" s="676"/>
      <c r="BY30" s="676"/>
      <c r="BZ30" s="676"/>
      <c r="CA30" s="676"/>
      <c r="CB30" s="676"/>
      <c r="CC30" s="676"/>
      <c r="CD30" s="676"/>
      <c r="CE30" s="676"/>
      <c r="CF30" s="676"/>
      <c r="CG30" s="676"/>
      <c r="CH30" s="676"/>
      <c r="CI30" s="676"/>
      <c r="CJ30" s="676"/>
      <c r="CK30" s="676"/>
      <c r="CL30" s="676"/>
      <c r="CM30" s="676"/>
      <c r="CN30" s="676"/>
      <c r="CO30" s="676"/>
      <c r="CP30" s="676"/>
      <c r="CQ30" s="676"/>
      <c r="CR30" s="676"/>
      <c r="CS30" s="676"/>
      <c r="CT30" s="676"/>
      <c r="CU30" s="676"/>
      <c r="CV30" s="676"/>
      <c r="CW30" s="676"/>
      <c r="CX30" s="676"/>
      <c r="CY30" s="676"/>
      <c r="CZ30" s="676"/>
      <c r="DA30" s="676"/>
      <c r="DB30" s="676"/>
      <c r="DC30" s="676"/>
      <c r="DD30" s="676"/>
      <c r="DE30" s="676"/>
      <c r="DF30" s="676"/>
      <c r="DG30" s="676"/>
      <c r="DH30" s="676"/>
      <c r="DI30" s="676"/>
      <c r="DJ30" s="676"/>
      <c r="DK30" s="676"/>
      <c r="DL30" s="676"/>
      <c r="DM30" s="676"/>
      <c r="DN30" s="676"/>
      <c r="DO30" s="676"/>
      <c r="DP30" s="676"/>
      <c r="DQ30" s="676"/>
      <c r="DR30" s="676"/>
      <c r="DS30" s="676"/>
      <c r="DT30" s="676"/>
      <c r="DU30" s="676"/>
      <c r="DV30" s="676"/>
      <c r="DW30" s="676"/>
      <c r="DX30" s="676"/>
      <c r="DY30" s="676"/>
      <c r="DZ30" s="676"/>
      <c r="EA30" s="676"/>
      <c r="EB30" s="676"/>
      <c r="EC30" s="676"/>
      <c r="ED30" s="676"/>
      <c r="EE30" s="676"/>
      <c r="EF30" s="676"/>
      <c r="EG30" s="676"/>
      <c r="EH30" s="676"/>
      <c r="EI30" s="676"/>
      <c r="EJ30" s="676"/>
      <c r="EK30" s="676"/>
      <c r="EL30" s="676"/>
      <c r="EM30" s="676"/>
      <c r="EN30" s="676"/>
      <c r="EO30" s="676"/>
      <c r="EP30" s="676"/>
      <c r="EQ30" s="676"/>
      <c r="ER30" s="676"/>
      <c r="ES30" s="676"/>
      <c r="ET30" s="676"/>
      <c r="EU30" s="676"/>
      <c r="EV30" s="676"/>
      <c r="EW30" s="676"/>
      <c r="EX30" s="676"/>
      <c r="EY30" s="676"/>
      <c r="EZ30" s="676"/>
      <c r="FA30" s="676"/>
      <c r="FB30" s="676"/>
      <c r="FC30" s="676"/>
      <c r="FD30" s="676"/>
      <c r="FE30" s="676"/>
      <c r="FF30" s="676"/>
      <c r="FG30" s="676"/>
      <c r="FH30" s="676"/>
      <c r="FI30" s="676"/>
      <c r="FJ30" s="676"/>
      <c r="FK30" s="676"/>
      <c r="FL30" s="676"/>
      <c r="FM30" s="676"/>
      <c r="FN30" s="676"/>
      <c r="FO30" s="676"/>
      <c r="FP30" s="676"/>
      <c r="FQ30" s="676"/>
      <c r="FR30" s="676"/>
      <c r="FS30" s="676"/>
      <c r="FT30" s="676"/>
      <c r="FU30" s="676"/>
      <c r="FV30" s="676"/>
      <c r="FW30" s="676"/>
      <c r="FX30" s="676"/>
      <c r="FY30" s="676"/>
      <c r="FZ30" s="676"/>
      <c r="GA30" s="676"/>
      <c r="GB30" s="676"/>
      <c r="GC30" s="676"/>
      <c r="GD30" s="676"/>
      <c r="GE30" s="676"/>
      <c r="GF30" s="676"/>
      <c r="GG30" s="676"/>
      <c r="GH30" s="676"/>
      <c r="GI30" s="676"/>
      <c r="GJ30" s="676"/>
      <c r="GK30" s="676"/>
      <c r="GL30" s="676"/>
      <c r="GM30" s="676"/>
      <c r="GN30" s="676"/>
      <c r="GO30" s="676"/>
      <c r="GP30" s="676"/>
      <c r="GQ30" s="676"/>
      <c r="GR30" s="676"/>
      <c r="GS30" s="676"/>
      <c r="GT30" s="676"/>
      <c r="GU30" s="676"/>
      <c r="GV30" s="676"/>
      <c r="GW30" s="676"/>
      <c r="GX30" s="676"/>
      <c r="GY30" s="676"/>
      <c r="GZ30" s="676"/>
      <c r="HA30" s="676"/>
      <c r="HB30" s="676"/>
      <c r="HC30" s="676"/>
      <c r="HD30" s="676"/>
      <c r="HE30" s="676"/>
      <c r="HF30" s="676"/>
      <c r="HG30" s="676"/>
      <c r="HH30" s="676"/>
      <c r="HI30" s="676"/>
      <c r="HJ30" s="676"/>
      <c r="HK30" s="676"/>
      <c r="HL30" s="676"/>
      <c r="HM30" s="676"/>
      <c r="HN30" s="676"/>
      <c r="HO30" s="676"/>
      <c r="HP30" s="676"/>
      <c r="HQ30" s="676"/>
      <c r="HR30" s="676"/>
      <c r="HS30" s="676"/>
      <c r="HT30" s="676"/>
      <c r="HU30" s="676"/>
      <c r="HV30" s="676"/>
      <c r="HW30" s="676"/>
      <c r="HX30" s="676"/>
      <c r="HY30" s="676"/>
      <c r="HZ30" s="676"/>
      <c r="IA30" s="676"/>
      <c r="IB30" s="676"/>
      <c r="IC30" s="676"/>
      <c r="ID30" s="676"/>
      <c r="IE30" s="676"/>
      <c r="IF30" s="676"/>
      <c r="IG30" s="676"/>
      <c r="IH30" s="676"/>
      <c r="II30" s="676"/>
      <c r="IJ30" s="676"/>
      <c r="IK30" s="676"/>
      <c r="IL30" s="676"/>
      <c r="IM30" s="676"/>
      <c r="IN30" s="676"/>
      <c r="IO30" s="676"/>
    </row>
    <row r="31" spans="1:249" ht="18" customHeight="1">
      <c r="A31" s="766"/>
      <c r="B31" s="767"/>
      <c r="C31" s="767"/>
      <c r="D31" s="768"/>
      <c r="E31" s="677"/>
      <c r="F31" s="677"/>
      <c r="G31" s="4"/>
      <c r="H31" s="4"/>
      <c r="I31" s="4"/>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676"/>
      <c r="BP31" s="676"/>
      <c r="BQ31" s="676"/>
      <c r="BR31" s="676"/>
      <c r="BS31" s="676"/>
      <c r="BT31" s="676"/>
      <c r="BU31" s="676"/>
      <c r="BV31" s="676"/>
      <c r="BW31" s="676"/>
      <c r="BX31" s="676"/>
      <c r="BY31" s="676"/>
      <c r="BZ31" s="676"/>
      <c r="CA31" s="676"/>
      <c r="CB31" s="676"/>
      <c r="CC31" s="676"/>
      <c r="CD31" s="676"/>
      <c r="CE31" s="676"/>
      <c r="CF31" s="676"/>
      <c r="CG31" s="676"/>
      <c r="CH31" s="676"/>
      <c r="CI31" s="676"/>
      <c r="CJ31" s="676"/>
      <c r="CK31" s="676"/>
      <c r="CL31" s="676"/>
      <c r="CM31" s="676"/>
      <c r="CN31" s="676"/>
      <c r="CO31" s="676"/>
      <c r="CP31" s="676"/>
      <c r="CQ31" s="676"/>
      <c r="CR31" s="676"/>
      <c r="CS31" s="676"/>
      <c r="CT31" s="676"/>
      <c r="CU31" s="676"/>
      <c r="CV31" s="676"/>
      <c r="CW31" s="676"/>
      <c r="CX31" s="676"/>
      <c r="CY31" s="676"/>
      <c r="CZ31" s="676"/>
      <c r="DA31" s="676"/>
      <c r="DB31" s="676"/>
      <c r="DC31" s="676"/>
      <c r="DD31" s="676"/>
      <c r="DE31" s="676"/>
      <c r="DF31" s="676"/>
      <c r="DG31" s="676"/>
      <c r="DH31" s="676"/>
      <c r="DI31" s="676"/>
      <c r="DJ31" s="676"/>
      <c r="DK31" s="676"/>
      <c r="DL31" s="676"/>
      <c r="DM31" s="676"/>
      <c r="DN31" s="676"/>
      <c r="DO31" s="676"/>
      <c r="DP31" s="676"/>
      <c r="DQ31" s="676"/>
      <c r="DR31" s="676"/>
      <c r="DS31" s="676"/>
      <c r="DT31" s="676"/>
      <c r="DU31" s="676"/>
      <c r="DV31" s="676"/>
      <c r="DW31" s="676"/>
      <c r="DX31" s="676"/>
      <c r="DY31" s="676"/>
      <c r="DZ31" s="676"/>
      <c r="EA31" s="676"/>
      <c r="EB31" s="676"/>
      <c r="EC31" s="676"/>
      <c r="ED31" s="676"/>
      <c r="EE31" s="676"/>
      <c r="EF31" s="676"/>
      <c r="EG31" s="676"/>
      <c r="EH31" s="676"/>
      <c r="EI31" s="676"/>
      <c r="EJ31" s="676"/>
      <c r="EK31" s="676"/>
      <c r="EL31" s="676"/>
      <c r="EM31" s="676"/>
      <c r="EN31" s="676"/>
      <c r="EO31" s="676"/>
      <c r="EP31" s="676"/>
      <c r="EQ31" s="676"/>
      <c r="ER31" s="676"/>
      <c r="ES31" s="676"/>
      <c r="ET31" s="676"/>
      <c r="EU31" s="676"/>
      <c r="EV31" s="676"/>
      <c r="EW31" s="676"/>
      <c r="EX31" s="676"/>
      <c r="EY31" s="676"/>
      <c r="EZ31" s="676"/>
      <c r="FA31" s="676"/>
      <c r="FB31" s="676"/>
      <c r="FC31" s="676"/>
      <c r="FD31" s="676"/>
      <c r="FE31" s="676"/>
      <c r="FF31" s="676"/>
      <c r="FG31" s="676"/>
      <c r="FH31" s="676"/>
      <c r="FI31" s="676"/>
      <c r="FJ31" s="676"/>
      <c r="FK31" s="676"/>
      <c r="FL31" s="676"/>
      <c r="FM31" s="676"/>
      <c r="FN31" s="676"/>
      <c r="FO31" s="676"/>
      <c r="FP31" s="676"/>
      <c r="FQ31" s="676"/>
      <c r="FR31" s="676"/>
      <c r="FS31" s="676"/>
      <c r="FT31" s="676"/>
      <c r="FU31" s="676"/>
      <c r="FV31" s="676"/>
      <c r="FW31" s="676"/>
      <c r="FX31" s="676"/>
      <c r="FY31" s="676"/>
      <c r="FZ31" s="676"/>
      <c r="GA31" s="676"/>
      <c r="GB31" s="676"/>
      <c r="GC31" s="676"/>
      <c r="GD31" s="676"/>
      <c r="GE31" s="676"/>
      <c r="GF31" s="676"/>
      <c r="GG31" s="676"/>
      <c r="GH31" s="676"/>
      <c r="GI31" s="676"/>
      <c r="GJ31" s="676"/>
      <c r="GK31" s="676"/>
      <c r="GL31" s="676"/>
      <c r="GM31" s="676"/>
      <c r="GN31" s="676"/>
      <c r="GO31" s="676"/>
      <c r="GP31" s="676"/>
      <c r="GQ31" s="676"/>
      <c r="GR31" s="676"/>
      <c r="GS31" s="676"/>
      <c r="GT31" s="676"/>
      <c r="GU31" s="676"/>
      <c r="GV31" s="676"/>
      <c r="GW31" s="676"/>
      <c r="GX31" s="676"/>
      <c r="GY31" s="676"/>
      <c r="GZ31" s="676"/>
      <c r="HA31" s="676"/>
      <c r="HB31" s="676"/>
      <c r="HC31" s="676"/>
      <c r="HD31" s="676"/>
      <c r="HE31" s="676"/>
      <c r="HF31" s="676"/>
      <c r="HG31" s="676"/>
      <c r="HH31" s="676"/>
      <c r="HI31" s="676"/>
      <c r="HJ31" s="676"/>
      <c r="HK31" s="676"/>
      <c r="HL31" s="676"/>
      <c r="HM31" s="676"/>
      <c r="HN31" s="676"/>
      <c r="HO31" s="676"/>
      <c r="HP31" s="676"/>
      <c r="HQ31" s="676"/>
      <c r="HR31" s="676"/>
      <c r="HS31" s="676"/>
      <c r="HT31" s="676"/>
      <c r="HU31" s="676"/>
      <c r="HV31" s="676"/>
      <c r="HW31" s="676"/>
      <c r="HX31" s="676"/>
      <c r="HY31" s="676"/>
      <c r="HZ31" s="676"/>
      <c r="IA31" s="676"/>
      <c r="IB31" s="676"/>
      <c r="IC31" s="676"/>
      <c r="ID31" s="676"/>
      <c r="IE31" s="676"/>
      <c r="IF31" s="676"/>
      <c r="IG31" s="676"/>
      <c r="IH31" s="676"/>
      <c r="II31" s="676"/>
      <c r="IJ31" s="676"/>
      <c r="IK31" s="676"/>
      <c r="IL31" s="676"/>
      <c r="IM31" s="676"/>
      <c r="IN31" s="676"/>
      <c r="IO31" s="676"/>
    </row>
    <row r="32" spans="1:249" ht="18" customHeight="1">
      <c r="A32" s="766"/>
      <c r="B32" s="767"/>
      <c r="C32" s="767"/>
      <c r="D32" s="768"/>
      <c r="E32" s="677"/>
      <c r="F32" s="677"/>
      <c r="G32" s="4"/>
      <c r="H32" s="4"/>
      <c r="I32" s="4"/>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c r="AU32" s="676"/>
      <c r="AV32" s="676"/>
      <c r="AW32" s="676"/>
      <c r="AX32" s="676"/>
      <c r="AY32" s="676"/>
      <c r="AZ32" s="676"/>
      <c r="BA32" s="676"/>
      <c r="BB32" s="676"/>
      <c r="BC32" s="676"/>
      <c r="BD32" s="676"/>
      <c r="BE32" s="676"/>
      <c r="BF32" s="676"/>
      <c r="BG32" s="676"/>
      <c r="BH32" s="676"/>
      <c r="BI32" s="676"/>
      <c r="BJ32" s="676"/>
      <c r="BK32" s="676"/>
      <c r="BL32" s="676"/>
      <c r="BM32" s="676"/>
      <c r="BN32" s="676"/>
      <c r="BO32" s="676"/>
      <c r="BP32" s="676"/>
      <c r="BQ32" s="676"/>
      <c r="BR32" s="676"/>
      <c r="BS32" s="676"/>
      <c r="BT32" s="676"/>
      <c r="BU32" s="676"/>
      <c r="BV32" s="676"/>
      <c r="BW32" s="676"/>
      <c r="BX32" s="676"/>
      <c r="BY32" s="676"/>
      <c r="BZ32" s="676"/>
      <c r="CA32" s="676"/>
      <c r="CB32" s="676"/>
      <c r="CC32" s="676"/>
      <c r="CD32" s="676"/>
      <c r="CE32" s="676"/>
      <c r="CF32" s="676"/>
      <c r="CG32" s="676"/>
      <c r="CH32" s="676"/>
      <c r="CI32" s="676"/>
      <c r="CJ32" s="676"/>
      <c r="CK32" s="676"/>
      <c r="CL32" s="676"/>
      <c r="CM32" s="676"/>
      <c r="CN32" s="676"/>
      <c r="CO32" s="676"/>
      <c r="CP32" s="676"/>
      <c r="CQ32" s="676"/>
      <c r="CR32" s="676"/>
      <c r="CS32" s="676"/>
      <c r="CT32" s="676"/>
      <c r="CU32" s="676"/>
      <c r="CV32" s="676"/>
      <c r="CW32" s="676"/>
      <c r="CX32" s="676"/>
      <c r="CY32" s="676"/>
      <c r="CZ32" s="676"/>
      <c r="DA32" s="676"/>
      <c r="DB32" s="676"/>
      <c r="DC32" s="676"/>
      <c r="DD32" s="676"/>
      <c r="DE32" s="676"/>
      <c r="DF32" s="676"/>
      <c r="DG32" s="676"/>
      <c r="DH32" s="676"/>
      <c r="DI32" s="676"/>
      <c r="DJ32" s="676"/>
      <c r="DK32" s="676"/>
      <c r="DL32" s="676"/>
      <c r="DM32" s="676"/>
      <c r="DN32" s="676"/>
      <c r="DO32" s="676"/>
      <c r="DP32" s="676"/>
      <c r="DQ32" s="676"/>
      <c r="DR32" s="676"/>
      <c r="DS32" s="676"/>
      <c r="DT32" s="676"/>
      <c r="DU32" s="676"/>
      <c r="DV32" s="676"/>
      <c r="DW32" s="676"/>
      <c r="DX32" s="676"/>
      <c r="DY32" s="676"/>
      <c r="DZ32" s="676"/>
      <c r="EA32" s="676"/>
      <c r="EB32" s="676"/>
      <c r="EC32" s="676"/>
      <c r="ED32" s="676"/>
      <c r="EE32" s="676"/>
      <c r="EF32" s="676"/>
      <c r="EG32" s="676"/>
      <c r="EH32" s="676"/>
      <c r="EI32" s="676"/>
      <c r="EJ32" s="676"/>
      <c r="EK32" s="676"/>
      <c r="EL32" s="676"/>
      <c r="EM32" s="676"/>
      <c r="EN32" s="676"/>
      <c r="EO32" s="676"/>
      <c r="EP32" s="676"/>
      <c r="EQ32" s="676"/>
      <c r="ER32" s="676"/>
      <c r="ES32" s="676"/>
      <c r="ET32" s="676"/>
      <c r="EU32" s="676"/>
      <c r="EV32" s="676"/>
      <c r="EW32" s="676"/>
      <c r="EX32" s="676"/>
      <c r="EY32" s="676"/>
      <c r="EZ32" s="676"/>
      <c r="FA32" s="676"/>
      <c r="FB32" s="676"/>
      <c r="FC32" s="676"/>
      <c r="FD32" s="676"/>
      <c r="FE32" s="676"/>
      <c r="FF32" s="676"/>
      <c r="FG32" s="676"/>
      <c r="FH32" s="676"/>
      <c r="FI32" s="676"/>
      <c r="FJ32" s="676"/>
      <c r="FK32" s="676"/>
      <c r="FL32" s="676"/>
      <c r="FM32" s="676"/>
      <c r="FN32" s="676"/>
      <c r="FO32" s="676"/>
      <c r="FP32" s="676"/>
      <c r="FQ32" s="676"/>
      <c r="FR32" s="676"/>
      <c r="FS32" s="676"/>
      <c r="FT32" s="676"/>
      <c r="FU32" s="676"/>
      <c r="FV32" s="676"/>
      <c r="FW32" s="676"/>
      <c r="FX32" s="676"/>
      <c r="FY32" s="676"/>
      <c r="FZ32" s="676"/>
      <c r="GA32" s="676"/>
      <c r="GB32" s="676"/>
      <c r="GC32" s="676"/>
      <c r="GD32" s="676"/>
      <c r="GE32" s="676"/>
      <c r="GF32" s="676"/>
      <c r="GG32" s="676"/>
      <c r="GH32" s="676"/>
      <c r="GI32" s="676"/>
      <c r="GJ32" s="676"/>
      <c r="GK32" s="676"/>
      <c r="GL32" s="676"/>
      <c r="GM32" s="676"/>
      <c r="GN32" s="676"/>
      <c r="GO32" s="676"/>
      <c r="GP32" s="676"/>
      <c r="GQ32" s="676"/>
      <c r="GR32" s="676"/>
      <c r="GS32" s="676"/>
      <c r="GT32" s="676"/>
      <c r="GU32" s="676"/>
      <c r="GV32" s="676"/>
      <c r="GW32" s="676"/>
      <c r="GX32" s="676"/>
      <c r="GY32" s="676"/>
      <c r="GZ32" s="676"/>
      <c r="HA32" s="676"/>
      <c r="HB32" s="676"/>
      <c r="HC32" s="676"/>
      <c r="HD32" s="676"/>
      <c r="HE32" s="676"/>
      <c r="HF32" s="676"/>
      <c r="HG32" s="676"/>
      <c r="HH32" s="676"/>
      <c r="HI32" s="676"/>
      <c r="HJ32" s="676"/>
      <c r="HK32" s="676"/>
      <c r="HL32" s="676"/>
      <c r="HM32" s="676"/>
      <c r="HN32" s="676"/>
      <c r="HO32" s="676"/>
      <c r="HP32" s="676"/>
      <c r="HQ32" s="676"/>
      <c r="HR32" s="676"/>
      <c r="HS32" s="676"/>
      <c r="HT32" s="676"/>
      <c r="HU32" s="676"/>
      <c r="HV32" s="676"/>
      <c r="HW32" s="676"/>
      <c r="HX32" s="676"/>
      <c r="HY32" s="676"/>
      <c r="HZ32" s="676"/>
      <c r="IA32" s="676"/>
      <c r="IB32" s="676"/>
      <c r="IC32" s="676"/>
      <c r="ID32" s="676"/>
      <c r="IE32" s="676"/>
      <c r="IF32" s="676"/>
      <c r="IG32" s="676"/>
      <c r="IH32" s="676"/>
      <c r="II32" s="676"/>
      <c r="IJ32" s="676"/>
      <c r="IK32" s="676"/>
      <c r="IL32" s="676"/>
      <c r="IM32" s="676"/>
      <c r="IN32" s="676"/>
      <c r="IO32" s="676"/>
    </row>
    <row r="33" spans="1:249" ht="18" customHeight="1">
      <c r="A33" s="766"/>
      <c r="B33" s="767"/>
      <c r="C33" s="767"/>
      <c r="D33" s="769"/>
      <c r="E33" s="5"/>
      <c r="F33" s="5"/>
      <c r="G33" s="677"/>
      <c r="H33" s="677"/>
      <c r="I33" s="677"/>
      <c r="J33" s="678"/>
      <c r="K33" s="678"/>
      <c r="L33" s="678"/>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78"/>
      <c r="DC33" s="678"/>
      <c r="DD33" s="678"/>
      <c r="DE33" s="678"/>
      <c r="DF33" s="678"/>
      <c r="DG33" s="678"/>
      <c r="DH33" s="678"/>
      <c r="DI33" s="678"/>
      <c r="DJ33" s="678"/>
      <c r="DK33" s="678"/>
      <c r="DL33" s="678"/>
      <c r="DM33" s="678"/>
      <c r="DN33" s="678"/>
      <c r="DO33" s="678"/>
      <c r="DP33" s="678"/>
      <c r="DQ33" s="678"/>
      <c r="DR33" s="678"/>
      <c r="DS33" s="678"/>
      <c r="DT33" s="678"/>
      <c r="DU33" s="678"/>
      <c r="DV33" s="678"/>
      <c r="DW33" s="678"/>
      <c r="DX33" s="678"/>
      <c r="DY33" s="678"/>
      <c r="DZ33" s="678"/>
      <c r="EA33" s="678"/>
      <c r="EB33" s="678"/>
      <c r="EC33" s="678"/>
      <c r="ED33" s="678"/>
      <c r="EE33" s="678"/>
      <c r="EF33" s="678"/>
      <c r="EG33" s="678"/>
      <c r="EH33" s="678"/>
      <c r="EI33" s="678"/>
      <c r="EJ33" s="678"/>
      <c r="EK33" s="678"/>
      <c r="EL33" s="678"/>
      <c r="EM33" s="678"/>
      <c r="EN33" s="678"/>
      <c r="EO33" s="678"/>
      <c r="EP33" s="678"/>
      <c r="EQ33" s="678"/>
      <c r="ER33" s="678"/>
      <c r="ES33" s="678"/>
      <c r="ET33" s="678"/>
      <c r="EU33" s="678"/>
      <c r="EV33" s="678"/>
      <c r="EW33" s="678"/>
      <c r="EX33" s="678"/>
      <c r="EY33" s="678"/>
      <c r="EZ33" s="678"/>
      <c r="FA33" s="678"/>
      <c r="FB33" s="678"/>
      <c r="FC33" s="678"/>
      <c r="FD33" s="678"/>
      <c r="FE33" s="678"/>
      <c r="FF33" s="678"/>
      <c r="FG33" s="678"/>
      <c r="FH33" s="678"/>
      <c r="FI33" s="678"/>
      <c r="FJ33" s="678"/>
      <c r="FK33" s="678"/>
      <c r="FL33" s="678"/>
      <c r="FM33" s="678"/>
      <c r="FN33" s="678"/>
      <c r="FO33" s="678"/>
      <c r="FP33" s="678"/>
      <c r="FQ33" s="678"/>
      <c r="FR33" s="678"/>
      <c r="FS33" s="678"/>
      <c r="FT33" s="678"/>
      <c r="FU33" s="678"/>
      <c r="FV33" s="678"/>
      <c r="FW33" s="678"/>
      <c r="FX33" s="678"/>
      <c r="FY33" s="678"/>
      <c r="FZ33" s="678"/>
      <c r="GA33" s="678"/>
      <c r="GB33" s="678"/>
      <c r="GC33" s="678"/>
      <c r="GD33" s="678"/>
      <c r="GE33" s="678"/>
      <c r="GF33" s="678"/>
      <c r="GG33" s="678"/>
      <c r="GH33" s="678"/>
      <c r="GI33" s="678"/>
      <c r="GJ33" s="678"/>
      <c r="GK33" s="678"/>
      <c r="GL33" s="678"/>
      <c r="GM33" s="678"/>
      <c r="GN33" s="678"/>
      <c r="GO33" s="678"/>
      <c r="GP33" s="678"/>
      <c r="GQ33" s="678"/>
      <c r="GR33" s="678"/>
      <c r="GS33" s="678"/>
      <c r="GT33" s="678"/>
      <c r="GU33" s="678"/>
      <c r="GV33" s="678"/>
      <c r="GW33" s="678"/>
      <c r="GX33" s="678"/>
      <c r="GY33" s="678"/>
      <c r="GZ33" s="678"/>
      <c r="HA33" s="678"/>
      <c r="HB33" s="678"/>
      <c r="HC33" s="678"/>
      <c r="HD33" s="678"/>
      <c r="HE33" s="678"/>
      <c r="HF33" s="678"/>
      <c r="HG33" s="678"/>
      <c r="HH33" s="678"/>
      <c r="HI33" s="678"/>
      <c r="HJ33" s="678"/>
      <c r="HK33" s="678"/>
      <c r="HL33" s="678"/>
      <c r="HM33" s="678"/>
      <c r="HN33" s="678"/>
      <c r="HO33" s="678"/>
      <c r="HP33" s="678"/>
      <c r="HQ33" s="678"/>
      <c r="HR33" s="678"/>
      <c r="HS33" s="678"/>
      <c r="HT33" s="678"/>
      <c r="HU33" s="678"/>
      <c r="HV33" s="678"/>
      <c r="HW33" s="678"/>
      <c r="HX33" s="678"/>
      <c r="HY33" s="678"/>
      <c r="HZ33" s="678"/>
      <c r="IA33" s="678"/>
      <c r="IB33" s="678"/>
      <c r="IC33" s="678"/>
      <c r="ID33" s="678"/>
      <c r="IE33" s="678"/>
      <c r="IF33" s="678"/>
      <c r="IG33" s="678"/>
      <c r="IH33" s="678"/>
      <c r="II33" s="678"/>
      <c r="IJ33" s="678"/>
      <c r="IK33" s="678"/>
      <c r="IL33" s="678"/>
      <c r="IM33" s="678"/>
      <c r="IN33" s="678"/>
      <c r="IO33" s="678"/>
    </row>
    <row r="34" spans="1:249" ht="18" customHeight="1">
      <c r="A34" s="766"/>
      <c r="B34" s="767"/>
      <c r="C34" s="767"/>
      <c r="D34" s="769"/>
      <c r="E34" s="5"/>
      <c r="F34" s="5"/>
      <c r="G34" s="677"/>
      <c r="H34" s="677"/>
      <c r="I34" s="677"/>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78"/>
      <c r="DT34" s="678"/>
      <c r="DU34" s="678"/>
      <c r="DV34" s="678"/>
      <c r="DW34" s="678"/>
      <c r="DX34" s="678"/>
      <c r="DY34" s="678"/>
      <c r="DZ34" s="678"/>
      <c r="EA34" s="678"/>
      <c r="EB34" s="678"/>
      <c r="EC34" s="678"/>
      <c r="ED34" s="678"/>
      <c r="EE34" s="678"/>
      <c r="EF34" s="678"/>
      <c r="EG34" s="678"/>
      <c r="EH34" s="678"/>
      <c r="EI34" s="678"/>
      <c r="EJ34" s="678"/>
      <c r="EK34" s="678"/>
      <c r="EL34" s="678"/>
      <c r="EM34" s="678"/>
      <c r="EN34" s="678"/>
      <c r="EO34" s="678"/>
      <c r="EP34" s="678"/>
      <c r="EQ34" s="678"/>
      <c r="ER34" s="678"/>
      <c r="ES34" s="678"/>
      <c r="ET34" s="678"/>
      <c r="EU34" s="678"/>
      <c r="EV34" s="678"/>
      <c r="EW34" s="678"/>
      <c r="EX34" s="678"/>
      <c r="EY34" s="678"/>
      <c r="EZ34" s="678"/>
      <c r="FA34" s="678"/>
      <c r="FB34" s="678"/>
      <c r="FC34" s="678"/>
      <c r="FD34" s="678"/>
      <c r="FE34" s="678"/>
      <c r="FF34" s="678"/>
      <c r="FG34" s="678"/>
      <c r="FH34" s="678"/>
      <c r="FI34" s="678"/>
      <c r="FJ34" s="678"/>
      <c r="FK34" s="678"/>
      <c r="FL34" s="678"/>
      <c r="FM34" s="678"/>
      <c r="FN34" s="678"/>
      <c r="FO34" s="678"/>
      <c r="FP34" s="678"/>
      <c r="FQ34" s="678"/>
      <c r="FR34" s="678"/>
      <c r="FS34" s="678"/>
      <c r="FT34" s="678"/>
      <c r="FU34" s="678"/>
      <c r="FV34" s="678"/>
      <c r="FW34" s="678"/>
      <c r="FX34" s="678"/>
      <c r="FY34" s="678"/>
      <c r="FZ34" s="678"/>
      <c r="GA34" s="678"/>
      <c r="GB34" s="678"/>
      <c r="GC34" s="678"/>
      <c r="GD34" s="678"/>
      <c r="GE34" s="678"/>
      <c r="GF34" s="678"/>
      <c r="GG34" s="678"/>
      <c r="GH34" s="678"/>
      <c r="GI34" s="678"/>
      <c r="GJ34" s="678"/>
      <c r="GK34" s="678"/>
      <c r="GL34" s="678"/>
      <c r="GM34" s="678"/>
      <c r="GN34" s="678"/>
      <c r="GO34" s="678"/>
      <c r="GP34" s="678"/>
      <c r="GQ34" s="678"/>
      <c r="GR34" s="678"/>
      <c r="GS34" s="678"/>
      <c r="GT34" s="678"/>
      <c r="GU34" s="678"/>
      <c r="GV34" s="678"/>
      <c r="GW34" s="678"/>
      <c r="GX34" s="678"/>
      <c r="GY34" s="678"/>
      <c r="GZ34" s="678"/>
      <c r="HA34" s="678"/>
      <c r="HB34" s="678"/>
      <c r="HC34" s="678"/>
      <c r="HD34" s="678"/>
      <c r="HE34" s="678"/>
      <c r="HF34" s="678"/>
      <c r="HG34" s="678"/>
      <c r="HH34" s="678"/>
      <c r="HI34" s="678"/>
      <c r="HJ34" s="678"/>
      <c r="HK34" s="678"/>
      <c r="HL34" s="678"/>
      <c r="HM34" s="678"/>
      <c r="HN34" s="678"/>
      <c r="HO34" s="678"/>
      <c r="HP34" s="678"/>
      <c r="HQ34" s="678"/>
      <c r="HR34" s="678"/>
      <c r="HS34" s="678"/>
      <c r="HT34" s="678"/>
      <c r="HU34" s="678"/>
      <c r="HV34" s="678"/>
      <c r="HW34" s="678"/>
      <c r="HX34" s="678"/>
      <c r="HY34" s="678"/>
      <c r="HZ34" s="678"/>
      <c r="IA34" s="678"/>
      <c r="IB34" s="678"/>
      <c r="IC34" s="678"/>
      <c r="ID34" s="678"/>
      <c r="IE34" s="678"/>
      <c r="IF34" s="678"/>
      <c r="IG34" s="678"/>
      <c r="IH34" s="678"/>
      <c r="II34" s="678"/>
      <c r="IJ34" s="678"/>
      <c r="IK34" s="678"/>
      <c r="IL34" s="678"/>
      <c r="IM34" s="678"/>
      <c r="IN34" s="678"/>
      <c r="IO34" s="678"/>
    </row>
    <row r="35" spans="1:249" ht="18" customHeight="1">
      <c r="A35" s="770"/>
      <c r="B35" s="769"/>
      <c r="C35" s="769"/>
      <c r="D35" s="769"/>
      <c r="E35" s="4" t="s">
        <v>2739</v>
      </c>
      <c r="F35" s="5"/>
      <c r="G35" s="5"/>
      <c r="H35" s="5"/>
      <c r="I35" s="5"/>
    </row>
    <row r="36" spans="1:249" ht="18" customHeight="1">
      <c r="A36" s="761" t="s">
        <v>2926</v>
      </c>
      <c r="B36" s="762"/>
      <c r="C36" s="1264" t="s">
        <v>4725</v>
      </c>
      <c r="D36" s="764"/>
      <c r="E36" s="2864" t="s">
        <v>4705</v>
      </c>
      <c r="F36" s="5"/>
      <c r="G36" s="5"/>
      <c r="H36" s="5"/>
      <c r="I36" s="5"/>
    </row>
    <row r="37" spans="1:249" ht="18" customHeight="1">
      <c r="A37" s="771"/>
      <c r="B37" s="772"/>
      <c r="C37" s="772"/>
      <c r="D37" s="764"/>
      <c r="E37" s="2864"/>
      <c r="F37" s="5"/>
      <c r="G37" s="5"/>
      <c r="H37" s="5"/>
      <c r="I37" s="5"/>
    </row>
    <row r="38" spans="1:249" ht="18" customHeight="1">
      <c r="A38" s="761" t="s">
        <v>2927</v>
      </c>
      <c r="B38" s="762"/>
      <c r="C38" s="1264" t="s">
        <v>4726</v>
      </c>
      <c r="D38" s="764"/>
      <c r="E38" s="2864" t="s">
        <v>4706</v>
      </c>
      <c r="F38" s="5"/>
      <c r="G38" s="5"/>
      <c r="H38" s="5"/>
      <c r="I38" s="5"/>
    </row>
    <row r="39" spans="1:249" ht="18" customHeight="1">
      <c r="A39" s="771"/>
      <c r="B39" s="772"/>
      <c r="C39" s="772" t="s">
        <v>1789</v>
      </c>
      <c r="D39" s="764"/>
      <c r="E39" s="2864"/>
      <c r="F39" s="5"/>
      <c r="G39" s="5"/>
      <c r="H39" s="5"/>
      <c r="I39" s="5"/>
    </row>
    <row r="40" spans="1:249" ht="18" customHeight="1">
      <c r="A40" s="761" t="s">
        <v>2928</v>
      </c>
      <c r="B40" s="762"/>
      <c r="C40" s="1264" t="s">
        <v>4727</v>
      </c>
      <c r="D40" s="764"/>
      <c r="E40" s="2864" t="s">
        <v>4707</v>
      </c>
      <c r="F40" s="5"/>
      <c r="G40" s="5"/>
      <c r="H40" s="5"/>
      <c r="I40" s="5"/>
    </row>
    <row r="41" spans="1:249" ht="18" customHeight="1">
      <c r="A41" s="765"/>
      <c r="B41" s="760"/>
      <c r="C41" s="769"/>
      <c r="D41" s="769"/>
      <c r="E41" s="5"/>
      <c r="F41" s="5"/>
      <c r="G41" s="5"/>
      <c r="H41" s="5"/>
      <c r="I41" s="5"/>
    </row>
    <row r="42" spans="1:249" ht="18" customHeight="1">
      <c r="A42" s="765"/>
      <c r="B42" s="760"/>
      <c r="C42" s="769"/>
      <c r="D42" s="769"/>
      <c r="E42" s="5"/>
      <c r="F42" s="5"/>
      <c r="G42" s="5"/>
      <c r="H42" s="5"/>
      <c r="I42" s="5"/>
    </row>
    <row r="43" spans="1:249" ht="18" customHeight="1">
      <c r="A43" s="765"/>
      <c r="B43" s="760"/>
      <c r="C43" s="769"/>
      <c r="D43" s="769"/>
      <c r="E43" s="5"/>
      <c r="F43" s="5"/>
      <c r="G43" s="5"/>
      <c r="H43" s="5"/>
      <c r="I43" s="5"/>
    </row>
    <row r="44" spans="1:249" ht="18" customHeight="1">
      <c r="A44" s="765"/>
      <c r="B44" s="760"/>
      <c r="C44" s="769"/>
      <c r="D44" s="769"/>
      <c r="E44" s="5"/>
      <c r="F44" s="5"/>
      <c r="G44" s="5"/>
      <c r="H44" s="5"/>
      <c r="I44" s="5"/>
    </row>
    <row r="45" spans="1:249" ht="18" customHeight="1">
      <c r="A45" s="765"/>
      <c r="B45" s="760"/>
      <c r="C45" s="769"/>
      <c r="D45" s="769"/>
      <c r="E45" s="5"/>
      <c r="F45" s="5"/>
      <c r="G45" s="5"/>
      <c r="H45" s="5"/>
      <c r="I45" s="5"/>
    </row>
    <row r="46" spans="1:249" ht="18" customHeight="1">
      <c r="A46" s="765" t="str">
        <f>"Year ended "&amp;C38</f>
        <v>Year ended  December 31, 2016</v>
      </c>
      <c r="B46" s="760"/>
      <c r="C46" s="769"/>
      <c r="D46" s="769"/>
      <c r="E46" s="5"/>
      <c r="F46" s="5"/>
      <c r="G46" s="5"/>
      <c r="H46" s="5"/>
      <c r="I46" s="5"/>
    </row>
    <row r="47" spans="1:249" ht="18" customHeight="1">
      <c r="A47" s="765"/>
      <c r="B47" s="760"/>
      <c r="C47" s="769"/>
      <c r="D47" s="769"/>
      <c r="E47" s="5"/>
      <c r="F47" s="5"/>
      <c r="G47" s="5"/>
      <c r="H47" s="5"/>
      <c r="I47" s="5"/>
    </row>
    <row r="48" spans="1:249" ht="18" customHeight="1">
      <c r="A48" s="765"/>
      <c r="B48" s="760"/>
      <c r="C48" s="769"/>
      <c r="D48" s="769"/>
      <c r="E48" s="5"/>
      <c r="F48" s="5"/>
      <c r="G48" s="5"/>
      <c r="H48" s="5"/>
      <c r="I48" s="5"/>
    </row>
    <row r="49" spans="1:9" ht="13.5" customHeight="1">
      <c r="A49" s="759"/>
      <c r="B49" s="4"/>
      <c r="C49" s="5"/>
      <c r="D49" s="5"/>
      <c r="E49" s="5"/>
      <c r="F49" s="5"/>
      <c r="G49" s="5"/>
      <c r="H49" s="5"/>
      <c r="I49" s="5"/>
    </row>
    <row r="50" spans="1:9" ht="15" customHeight="1">
      <c r="A50" s="759" t="str">
        <f>"Annual Report of "&amp;C25</f>
        <v xml:space="preserve">Annual Report of The Brooklyn Union Gas Company d/b/a National Grid New York </v>
      </c>
      <c r="B50" s="4"/>
      <c r="C50" s="5"/>
      <c r="D50" s="5"/>
      <c r="E50" s="5"/>
      <c r="F50" s="5"/>
      <c r="G50" s="5"/>
      <c r="H50" s="5"/>
      <c r="I50" s="5"/>
    </row>
    <row r="51" spans="1:9" ht="13.5" customHeight="1">
      <c r="A51" s="759"/>
      <c r="B51" s="4"/>
      <c r="C51" s="5"/>
      <c r="D51" s="5"/>
      <c r="E51" s="5"/>
      <c r="F51" s="5"/>
      <c r="G51" s="5"/>
      <c r="H51" s="5"/>
      <c r="I51" s="5"/>
    </row>
    <row r="52" spans="1:9" ht="15.6" customHeight="1">
      <c r="A52" s="759" t="str">
        <f>"Annual Report of "&amp;C25&amp;"                                                       "&amp;A6</f>
        <v>Annual Report of The Brooklyn Union Gas Company d/b/a National Grid New York                                                        Year ended  December 31, 2016</v>
      </c>
      <c r="B52" s="4"/>
      <c r="C52" s="5"/>
      <c r="D52" s="5"/>
      <c r="E52" s="5"/>
      <c r="F52" s="5"/>
      <c r="G52" s="5"/>
      <c r="H52" s="5"/>
      <c r="I52" s="5"/>
    </row>
    <row r="53" spans="1:9" ht="13.5" customHeight="1">
      <c r="A53" s="759"/>
      <c r="B53" s="4"/>
      <c r="C53" s="5"/>
      <c r="D53" s="5"/>
      <c r="E53" s="5"/>
      <c r="F53" s="5"/>
      <c r="G53" s="5"/>
      <c r="H53" s="5"/>
      <c r="I53" s="5"/>
    </row>
    <row r="54" spans="1:9" ht="15" customHeight="1">
      <c r="A54" s="759" t="str">
        <f>"Annual Report of "&amp;C25&amp;"                                                                           "&amp;A6</f>
        <v>Annual Report of The Brooklyn Union Gas Company d/b/a National Grid New York                                                                            Year ended  December 31, 2016</v>
      </c>
      <c r="B54" s="4"/>
      <c r="C54" s="5"/>
      <c r="D54" s="5"/>
      <c r="E54" s="5"/>
      <c r="F54" s="5"/>
      <c r="G54" s="5"/>
      <c r="H54" s="5"/>
      <c r="I54" s="5"/>
    </row>
    <row r="55" spans="1:9" ht="13.5" customHeight="1">
      <c r="A55" s="759"/>
      <c r="B55" s="4"/>
      <c r="C55" s="5"/>
      <c r="D55" s="5"/>
      <c r="E55" s="5"/>
      <c r="F55" s="5"/>
      <c r="G55" s="5"/>
      <c r="H55" s="5"/>
      <c r="I55" s="5"/>
    </row>
    <row r="56" spans="1:9" ht="15" customHeight="1">
      <c r="A56" s="759" t="str">
        <f>"Annual Report of "&amp;C25&amp;"                                                                                     "&amp;A6</f>
        <v>Annual Report of The Brooklyn Union Gas Company d/b/a National Grid New York                                                                                      Year ended  December 31, 2016</v>
      </c>
      <c r="B56" s="4"/>
      <c r="C56" s="5"/>
      <c r="D56" s="5"/>
      <c r="E56" s="5"/>
      <c r="F56" s="5"/>
      <c r="G56" s="5"/>
      <c r="H56" s="5"/>
      <c r="I56" s="5"/>
    </row>
    <row r="57" spans="1:9" ht="13.5" customHeight="1">
      <c r="A57" s="759"/>
      <c r="B57" s="4"/>
      <c r="C57" s="5"/>
      <c r="D57" s="5"/>
      <c r="E57" s="5"/>
      <c r="F57" s="5"/>
      <c r="G57" s="5"/>
      <c r="H57" s="5"/>
      <c r="I57" s="5"/>
    </row>
    <row r="58" spans="1:9" ht="15" customHeight="1">
      <c r="A58" s="759" t="str">
        <f>"Annual Report of "&amp;C25&amp;"                                                                                                 "&amp;A6</f>
        <v>Annual Report of The Brooklyn Union Gas Company d/b/a National Grid New York                                                                                                  Year ended  December 31, 2016</v>
      </c>
      <c r="B58" s="4"/>
      <c r="C58" s="5"/>
      <c r="D58" s="5"/>
      <c r="E58" s="5"/>
      <c r="F58" s="5"/>
      <c r="G58" s="5"/>
      <c r="H58" s="5"/>
      <c r="I58" s="5"/>
    </row>
    <row r="59" spans="1:9" ht="13.5" customHeight="1">
      <c r="A59" s="759"/>
      <c r="B59" s="4"/>
      <c r="C59" s="5"/>
      <c r="D59" s="5"/>
      <c r="E59" s="5"/>
      <c r="F59" s="5"/>
      <c r="G59" s="5"/>
      <c r="H59" s="5"/>
      <c r="I59" s="5"/>
    </row>
    <row r="60" spans="1:9" ht="15" customHeight="1">
      <c r="A60" s="759" t="str">
        <f>"Annual Report of "&amp;C25&amp;"                                                                                                              "&amp;A6</f>
        <v>Annual Report of The Brooklyn Union Gas Company d/b/a National Grid New York                                                                                                               Year ended  December 31, 2016</v>
      </c>
      <c r="B60" s="4"/>
      <c r="C60" s="5"/>
      <c r="D60" s="5"/>
      <c r="E60" s="5"/>
      <c r="F60" s="5"/>
      <c r="G60" s="5"/>
      <c r="H60" s="5"/>
      <c r="I60" s="5"/>
    </row>
    <row r="61" spans="1:9" ht="13.5" customHeight="1">
      <c r="A61" s="759"/>
      <c r="B61" s="4"/>
      <c r="C61" s="5"/>
      <c r="D61" s="5"/>
      <c r="E61" s="5"/>
      <c r="F61" s="5"/>
      <c r="G61" s="5"/>
      <c r="H61" s="5"/>
      <c r="I61" s="5"/>
    </row>
    <row r="62" spans="1:9" ht="15" customHeight="1">
      <c r="A62" s="759" t="str">
        <f>"Annual Report of "&amp;C25&amp;"                                                                                                                            "&amp;A6</f>
        <v>Annual Report of The Brooklyn Union Gas Company d/b/a National Grid New York                                                                                                                             Year ended  December 31, 2016</v>
      </c>
      <c r="B62" s="4"/>
      <c r="C62" s="5"/>
      <c r="D62" s="5"/>
      <c r="E62" s="5"/>
      <c r="F62" s="5"/>
      <c r="G62" s="5"/>
      <c r="H62" s="5"/>
      <c r="I62" s="5"/>
    </row>
    <row r="63" spans="1:9" ht="13.5" customHeight="1">
      <c r="A63" s="759"/>
      <c r="B63" s="4"/>
      <c r="C63" s="5"/>
      <c r="D63" s="5"/>
      <c r="E63" s="5"/>
      <c r="F63" s="5"/>
      <c r="G63" s="5"/>
      <c r="H63" s="5"/>
      <c r="I63" s="5"/>
    </row>
    <row r="64" spans="1:9" ht="15.6" customHeight="1">
      <c r="A64" s="759" t="str">
        <f>"Annual Report of "&amp;C25&amp;"                                                                                                                                       "&amp;A6</f>
        <v>Annual Report of The Brooklyn Union Gas Company d/b/a National Grid New York                                                                                                                                        Year ended  December 31, 2016</v>
      </c>
      <c r="B64" s="4"/>
      <c r="C64" s="5"/>
      <c r="D64" s="5"/>
      <c r="E64" s="5"/>
      <c r="F64" s="5"/>
      <c r="G64" s="5"/>
      <c r="H64" s="5"/>
      <c r="I64" s="5"/>
    </row>
    <row r="65" spans="1:9" ht="13.5" customHeight="1">
      <c r="A65" s="759"/>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79"/>
      <c r="B70" s="679"/>
      <c r="C70" s="679"/>
      <c r="D70" s="679"/>
      <c r="E70" s="679"/>
    </row>
  </sheetData>
  <pageMargins left="0.5" right="0.5" top="0.5" bottom="0.5" header="0.5" footer="0.5"/>
  <pageSetup scale="53" orientation="portrait"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39997558519241921"/>
  </sheetPr>
  <dimension ref="A1:I152"/>
  <sheetViews>
    <sheetView defaultGridColor="0" view="pageBreakPreview" colorId="22" zoomScale="50" zoomScaleNormal="73" zoomScaleSheetLayoutView="50" workbookViewId="0">
      <pane xSplit="2" topLeftCell="C1" activePane="topRight" state="frozen"/>
      <selection pane="topRight" activeCell="B28" sqref="B28"/>
    </sheetView>
  </sheetViews>
  <sheetFormatPr defaultColWidth="9.6640625" defaultRowHeight="15"/>
  <cols>
    <col min="1" max="1" width="4.6640625" style="9" customWidth="1"/>
    <col min="2" max="2" width="62.6640625" style="9" bestFit="1"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1800</v>
      </c>
      <c r="C1" s="45" t="s">
        <v>1344</v>
      </c>
      <c r="D1" s="44" t="s">
        <v>1722</v>
      </c>
      <c r="E1" s="60" t="s">
        <v>1723</v>
      </c>
      <c r="F1" s="197" t="s">
        <v>1800</v>
      </c>
      <c r="G1" s="59" t="s">
        <v>1344</v>
      </c>
      <c r="H1" s="45" t="s">
        <v>1803</v>
      </c>
      <c r="I1" s="67" t="s">
        <v>1802</v>
      </c>
    </row>
    <row r="2" spans="1:9" ht="17.649999999999999" customHeight="1">
      <c r="A2" s="34"/>
      <c r="B2" s="81" t="str">
        <f>'Data Sheet'!$C$25</f>
        <v xml:space="preserve">The Brooklyn Union Gas Company d/b/a National Grid New York </v>
      </c>
      <c r="C2" s="198" t="s">
        <v>1819</v>
      </c>
      <c r="D2" s="65" t="s">
        <v>1820</v>
      </c>
      <c r="E2" s="199"/>
      <c r="F2" s="80" t="str">
        <f>'Data Sheet'!$C$25</f>
        <v xml:space="preserve">The Brooklyn Union Gas Company d/b/a National Grid New York </v>
      </c>
      <c r="G2" s="57" t="s">
        <v>1819</v>
      </c>
      <c r="H2" s="48" t="s">
        <v>3180</v>
      </c>
      <c r="I2" s="200"/>
    </row>
    <row r="3" spans="1:9" ht="17.649999999999999" customHeight="1">
      <c r="A3" s="37"/>
      <c r="B3" s="201"/>
      <c r="C3" s="202" t="s">
        <v>2996</v>
      </c>
      <c r="D3" s="702" t="str">
        <f>'Data Sheet'!$C$40</f>
        <v xml:space="preserve"> March 29, 2017</v>
      </c>
      <c r="E3" s="130" t="str">
        <f>'Data Sheet'!$C$38</f>
        <v xml:space="preserve"> December 31, 2016</v>
      </c>
      <c r="F3" s="37"/>
      <c r="G3" s="114" t="s">
        <v>2996</v>
      </c>
      <c r="H3" s="695" t="str">
        <f>'Data Sheet'!$C$40</f>
        <v xml:space="preserve"> March 29, 2017</v>
      </c>
      <c r="I3" s="108" t="str">
        <f>'Data Sheet'!$C$38</f>
        <v xml:space="preserve"> December 31, 2016</v>
      </c>
    </row>
    <row r="4" spans="1:9" ht="21" customHeight="1">
      <c r="A4" s="31" t="s">
        <v>3181</v>
      </c>
      <c r="B4" s="32"/>
      <c r="C4" s="32"/>
      <c r="D4" s="32"/>
      <c r="E4" s="33"/>
      <c r="F4" s="31" t="s">
        <v>3182</v>
      </c>
      <c r="G4" s="32"/>
      <c r="H4" s="32"/>
      <c r="I4" s="452"/>
    </row>
    <row r="5" spans="1:9" ht="19.899999999999999" customHeight="1">
      <c r="A5" s="203"/>
      <c r="B5" s="117" t="s">
        <v>3183</v>
      </c>
      <c r="C5" s="809" t="s">
        <v>3184</v>
      </c>
      <c r="D5" s="118"/>
      <c r="E5" s="127"/>
      <c r="F5" s="116"/>
      <c r="G5" s="35"/>
      <c r="H5" s="30"/>
      <c r="I5" s="73"/>
    </row>
    <row r="6" spans="1:9" ht="17.649999999999999" customHeight="1">
      <c r="A6" s="203"/>
      <c r="B6" s="117" t="s">
        <v>3185</v>
      </c>
      <c r="C6" s="809" t="s">
        <v>3186</v>
      </c>
      <c r="D6" s="118"/>
      <c r="E6" s="127"/>
      <c r="F6" s="116"/>
      <c r="G6" s="35"/>
      <c r="H6" s="30"/>
      <c r="I6" s="73"/>
    </row>
    <row r="7" spans="1:9" ht="17.649999999999999" customHeight="1">
      <c r="A7" s="203"/>
      <c r="B7" s="117" t="s">
        <v>3187</v>
      </c>
      <c r="C7" s="809" t="s">
        <v>3188</v>
      </c>
      <c r="D7" s="118"/>
      <c r="E7" s="127"/>
      <c r="F7" s="116"/>
      <c r="G7" s="35"/>
      <c r="H7" s="30"/>
      <c r="I7" s="73"/>
    </row>
    <row r="8" spans="1:9" ht="17.649999999999999" customHeight="1">
      <c r="A8" s="204"/>
      <c r="B8" s="121" t="s">
        <v>3189</v>
      </c>
      <c r="C8" s="121" t="s">
        <v>3190</v>
      </c>
      <c r="D8" s="205"/>
      <c r="E8" s="129"/>
      <c r="F8" s="31"/>
      <c r="G8" s="206"/>
      <c r="H8" s="38"/>
      <c r="I8" s="73"/>
    </row>
    <row r="9" spans="1:9" ht="17.649999999999999" customHeight="1">
      <c r="A9" s="34"/>
      <c r="B9" s="52"/>
      <c r="C9" s="35"/>
      <c r="D9" s="61"/>
      <c r="E9" s="658" t="s">
        <v>3191</v>
      </c>
      <c r="F9" s="31" t="s">
        <v>3191</v>
      </c>
      <c r="G9" s="64"/>
      <c r="H9" s="207"/>
      <c r="I9" s="208"/>
    </row>
    <row r="10" spans="1:9" ht="17.649999999999999" customHeight="1">
      <c r="A10" s="51"/>
      <c r="B10" s="35"/>
      <c r="C10" s="35"/>
      <c r="D10" s="61"/>
      <c r="E10" s="39"/>
      <c r="F10" s="116"/>
      <c r="G10" s="61" t="s">
        <v>3192</v>
      </c>
      <c r="H10" s="651" t="s">
        <v>3193</v>
      </c>
      <c r="I10" s="172" t="s">
        <v>1729</v>
      </c>
    </row>
    <row r="11" spans="1:9" ht="17.649999999999999" customHeight="1">
      <c r="A11" s="148" t="s">
        <v>1729</v>
      </c>
      <c r="B11" s="35" t="s">
        <v>3194</v>
      </c>
      <c r="C11" s="35"/>
      <c r="D11" s="209" t="s">
        <v>3195</v>
      </c>
      <c r="E11" s="39"/>
      <c r="F11" s="659" t="s">
        <v>3196</v>
      </c>
      <c r="G11" s="209" t="s">
        <v>3197</v>
      </c>
      <c r="H11" s="651" t="s">
        <v>2518</v>
      </c>
      <c r="I11" s="172" t="s">
        <v>1732</v>
      </c>
    </row>
    <row r="12" spans="1:9" ht="17.649999999999999" customHeight="1">
      <c r="A12" s="148" t="s">
        <v>1732</v>
      </c>
      <c r="B12" s="52"/>
      <c r="C12" s="35"/>
      <c r="D12" s="209" t="s">
        <v>3198</v>
      </c>
      <c r="E12" s="660" t="s">
        <v>3199</v>
      </c>
      <c r="F12" s="116"/>
      <c r="G12" s="209" t="s">
        <v>3200</v>
      </c>
      <c r="H12" s="65"/>
      <c r="I12" s="49"/>
    </row>
    <row r="13" spans="1:9" ht="17.649999999999999" customHeight="1">
      <c r="A13" s="34"/>
      <c r="B13" s="57"/>
      <c r="C13" s="30"/>
      <c r="D13" s="209"/>
      <c r="E13" s="39"/>
      <c r="F13" s="659" t="s">
        <v>3027</v>
      </c>
      <c r="G13" s="209"/>
      <c r="H13" s="65"/>
      <c r="I13" s="49"/>
    </row>
    <row r="14" spans="1:9" ht="17.649999999999999" customHeight="1">
      <c r="A14" s="37"/>
      <c r="B14" s="55" t="s">
        <v>3024</v>
      </c>
      <c r="C14" s="32"/>
      <c r="D14" s="185" t="s">
        <v>3025</v>
      </c>
      <c r="E14" s="658" t="s">
        <v>3026</v>
      </c>
      <c r="F14" s="31"/>
      <c r="G14" s="185" t="s">
        <v>2347</v>
      </c>
      <c r="H14" s="655" t="s">
        <v>2348</v>
      </c>
      <c r="I14" s="131"/>
    </row>
    <row r="15" spans="1:9" ht="17.649999999999999" customHeight="1">
      <c r="A15" s="51"/>
      <c r="B15" s="1298" t="s">
        <v>3201</v>
      </c>
      <c r="C15" s="30"/>
      <c r="D15" s="209"/>
      <c r="E15" s="39"/>
      <c r="F15" s="176"/>
      <c r="G15" s="1307"/>
      <c r="H15" s="209"/>
      <c r="I15" s="49"/>
    </row>
    <row r="16" spans="1:9" ht="17.649999999999999" customHeight="1">
      <c r="A16" s="37">
        <v>1</v>
      </c>
      <c r="B16" s="1299" t="s">
        <v>3035</v>
      </c>
      <c r="C16" s="38"/>
      <c r="D16" s="210"/>
      <c r="E16" s="211"/>
      <c r="F16" s="212"/>
      <c r="G16" s="1308"/>
      <c r="H16" s="792">
        <f>D16+E16-G16</f>
        <v>0</v>
      </c>
      <c r="I16" s="131">
        <v>1</v>
      </c>
    </row>
    <row r="17" spans="1:9" ht="17.649999999999999" customHeight="1">
      <c r="A17" s="54">
        <v>2</v>
      </c>
      <c r="B17" s="1299" t="s">
        <v>3036</v>
      </c>
      <c r="C17" s="38"/>
      <c r="D17" s="1301"/>
      <c r="E17" s="1302"/>
      <c r="F17" s="176"/>
      <c r="G17" s="1308"/>
      <c r="H17" s="791">
        <f>D17+E17-G17</f>
        <v>0</v>
      </c>
      <c r="I17" s="131">
        <v>2</v>
      </c>
    </row>
    <row r="18" spans="1:9" ht="17.649999999999999" customHeight="1">
      <c r="A18" s="54">
        <v>3</v>
      </c>
      <c r="B18" s="1159" t="s">
        <v>3037</v>
      </c>
      <c r="C18" s="32"/>
      <c r="D18" s="213"/>
      <c r="E18" s="222"/>
      <c r="F18" s="214"/>
      <c r="G18" s="1308"/>
      <c r="H18" s="791">
        <f>D18+E18-G18</f>
        <v>0</v>
      </c>
      <c r="I18" s="131">
        <v>3</v>
      </c>
    </row>
    <row r="19" spans="1:9" ht="17.649999999999999" customHeight="1">
      <c r="A19" s="54">
        <v>4</v>
      </c>
      <c r="B19" s="1159" t="s">
        <v>3038</v>
      </c>
      <c r="C19" s="32"/>
      <c r="D19" s="213"/>
      <c r="E19" s="222"/>
      <c r="F19" s="176"/>
      <c r="G19" s="1308"/>
      <c r="H19" s="791">
        <f>D19+E19-G19</f>
        <v>0</v>
      </c>
      <c r="I19" s="131">
        <v>4</v>
      </c>
    </row>
    <row r="20" spans="1:9" ht="17.649999999999999" customHeight="1">
      <c r="A20" s="54">
        <v>5</v>
      </c>
      <c r="B20" s="1159" t="s">
        <v>3039</v>
      </c>
      <c r="C20" s="32"/>
      <c r="D20" s="213"/>
      <c r="E20" s="222"/>
      <c r="F20" s="214"/>
      <c r="G20" s="1308"/>
      <c r="H20" s="791">
        <f>D20+E20-G20</f>
        <v>0</v>
      </c>
      <c r="I20" s="131">
        <v>5</v>
      </c>
    </row>
    <row r="21" spans="1:9" ht="17.649999999999999" customHeight="1">
      <c r="A21" s="54">
        <v>6</v>
      </c>
      <c r="B21" s="1159" t="s">
        <v>3040</v>
      </c>
      <c r="C21" s="32"/>
      <c r="D21" s="150">
        <f>SUM(D16:D20)</f>
        <v>0</v>
      </c>
      <c r="E21" s="215"/>
      <c r="F21" s="176"/>
      <c r="G21" s="216"/>
      <c r="H21" s="791">
        <f>SUM(H16:H20)</f>
        <v>0</v>
      </c>
      <c r="I21" s="131">
        <v>6</v>
      </c>
    </row>
    <row r="22" spans="1:9" ht="17.649999999999999" customHeight="1">
      <c r="A22" s="54">
        <v>7</v>
      </c>
      <c r="B22" s="1159" t="s">
        <v>3041</v>
      </c>
      <c r="C22" s="32"/>
      <c r="D22" s="217"/>
      <c r="E22" s="218"/>
      <c r="F22" s="181"/>
      <c r="G22" s="219"/>
      <c r="H22" s="183"/>
      <c r="I22" s="131">
        <v>7</v>
      </c>
    </row>
    <row r="23" spans="1:9" ht="17.649999999999999" customHeight="1">
      <c r="A23" s="54">
        <v>8</v>
      </c>
      <c r="B23" s="1159" t="s">
        <v>3042</v>
      </c>
      <c r="C23" s="32"/>
      <c r="D23" s="213"/>
      <c r="E23" s="1303"/>
      <c r="F23" s="1309"/>
      <c r="G23" s="213"/>
      <c r="H23" s="791">
        <f>D23+E23-F23-G23</f>
        <v>0</v>
      </c>
      <c r="I23" s="131">
        <v>8</v>
      </c>
    </row>
    <row r="24" spans="1:9" ht="17.649999999999999" customHeight="1">
      <c r="A24" s="54">
        <v>9</v>
      </c>
      <c r="B24" s="1159" t="s">
        <v>3043</v>
      </c>
      <c r="C24" s="32"/>
      <c r="D24" s="213"/>
      <c r="E24" s="1303"/>
      <c r="F24" s="1309"/>
      <c r="G24" s="213"/>
      <c r="H24" s="791">
        <f>D24+E24-F24-G24</f>
        <v>0</v>
      </c>
      <c r="I24" s="131">
        <v>9</v>
      </c>
    </row>
    <row r="25" spans="1:9" ht="17.649999999999999" customHeight="1">
      <c r="A25" s="54">
        <v>10</v>
      </c>
      <c r="B25" s="1159" t="s">
        <v>3044</v>
      </c>
      <c r="C25" s="32"/>
      <c r="D25" s="150">
        <f>D23+D24</f>
        <v>0</v>
      </c>
      <c r="E25" s="1304"/>
      <c r="F25" s="220"/>
      <c r="G25" s="221"/>
      <c r="H25" s="791">
        <f>H23+H24</f>
        <v>0</v>
      </c>
      <c r="I25" s="131">
        <v>10</v>
      </c>
    </row>
    <row r="26" spans="1:9" ht="17.649999999999999" customHeight="1">
      <c r="A26" s="54">
        <v>11</v>
      </c>
      <c r="B26" s="1159" t="s">
        <v>3045</v>
      </c>
      <c r="C26" s="32"/>
      <c r="D26" s="213"/>
      <c r="E26" s="1303"/>
      <c r="F26" s="1309"/>
      <c r="G26" s="213"/>
      <c r="H26" s="791">
        <f>D26+E26-F26-G26</f>
        <v>0</v>
      </c>
      <c r="I26" s="131">
        <v>11</v>
      </c>
    </row>
    <row r="27" spans="1:9" ht="17.649999999999999" customHeight="1">
      <c r="A27" s="54">
        <v>12</v>
      </c>
      <c r="B27" s="1159" t="s">
        <v>3046</v>
      </c>
      <c r="C27" s="32"/>
      <c r="D27" s="213"/>
      <c r="E27" s="1303"/>
      <c r="F27" s="1309"/>
      <c r="G27" s="213"/>
      <c r="H27" s="791">
        <f>D27+E27-F27-G27</f>
        <v>0</v>
      </c>
      <c r="I27" s="131">
        <v>12</v>
      </c>
    </row>
    <row r="28" spans="1:9" ht="17.649999999999999" customHeight="1">
      <c r="A28" s="54">
        <v>13</v>
      </c>
      <c r="B28" s="1159" t="s">
        <v>3047</v>
      </c>
      <c r="C28" s="32"/>
      <c r="D28" s="213"/>
      <c r="E28" s="222"/>
      <c r="F28" s="1310"/>
      <c r="G28" s="213"/>
      <c r="H28" s="791">
        <f>D28+E28-F28-G28</f>
        <v>0</v>
      </c>
      <c r="I28" s="131">
        <v>13</v>
      </c>
    </row>
    <row r="29" spans="1:9" ht="17.649999999999999" customHeight="1">
      <c r="A29" s="51">
        <v>14</v>
      </c>
      <c r="B29" s="1300" t="s">
        <v>3048</v>
      </c>
      <c r="C29" s="35"/>
      <c r="D29" s="223">
        <f>D21+D25+D26+D27-D28</f>
        <v>0</v>
      </c>
      <c r="E29" s="1305"/>
      <c r="F29" s="224"/>
      <c r="G29" s="225"/>
      <c r="H29" s="1311">
        <f>H21+H25+H26+H27-H28</f>
        <v>0</v>
      </c>
      <c r="I29" s="49">
        <v>14</v>
      </c>
    </row>
    <row r="30" spans="1:9" ht="17.649999999999999" customHeight="1">
      <c r="A30" s="132"/>
      <c r="B30" s="1159" t="s">
        <v>3049</v>
      </c>
      <c r="C30" s="32"/>
      <c r="D30" s="150"/>
      <c r="E30" s="1305"/>
      <c r="F30" s="214"/>
      <c r="G30" s="216"/>
      <c r="H30" s="791"/>
      <c r="I30" s="108"/>
    </row>
    <row r="31" spans="1:9" ht="17.649999999999999" customHeight="1">
      <c r="A31" s="54">
        <v>15</v>
      </c>
      <c r="B31" s="1159" t="s">
        <v>3050</v>
      </c>
      <c r="C31" s="32"/>
      <c r="D31" s="213"/>
      <c r="E31" s="1305"/>
      <c r="F31" s="214"/>
      <c r="G31" s="216"/>
      <c r="H31" s="1308"/>
      <c r="I31" s="131">
        <v>15</v>
      </c>
    </row>
    <row r="32" spans="1:9" ht="17.649999999999999" customHeight="1">
      <c r="A32" s="54">
        <v>16</v>
      </c>
      <c r="B32" s="1159" t="s">
        <v>3051</v>
      </c>
      <c r="C32" s="32"/>
      <c r="D32" s="213"/>
      <c r="E32" s="1305"/>
      <c r="F32" s="214"/>
      <c r="G32" s="216"/>
      <c r="H32" s="1308"/>
      <c r="I32" s="131">
        <v>16</v>
      </c>
    </row>
    <row r="33" spans="1:9" ht="17.649999999999999" customHeight="1">
      <c r="A33" s="54">
        <v>17</v>
      </c>
      <c r="B33" s="1159" t="s">
        <v>3052</v>
      </c>
      <c r="C33" s="32"/>
      <c r="D33" s="213"/>
      <c r="E33" s="1306"/>
      <c r="F33" s="181"/>
      <c r="G33" s="221"/>
      <c r="H33" s="1312"/>
      <c r="I33" s="131">
        <v>17</v>
      </c>
    </row>
    <row r="34" spans="1:9" ht="17.649999999999999" customHeight="1">
      <c r="A34" s="54">
        <v>18</v>
      </c>
      <c r="B34" s="1159" t="s">
        <v>3053</v>
      </c>
      <c r="C34" s="32"/>
      <c r="D34" s="213"/>
      <c r="E34" s="1303"/>
      <c r="F34" s="1309"/>
      <c r="G34" s="213"/>
      <c r="H34" s="1312">
        <f>D34+E34-F34-G34</f>
        <v>0</v>
      </c>
      <c r="I34" s="131">
        <v>18</v>
      </c>
    </row>
    <row r="35" spans="1:9" ht="17.649999999999999" customHeight="1">
      <c r="A35" s="54">
        <v>19</v>
      </c>
      <c r="B35" s="1159" t="s">
        <v>3054</v>
      </c>
      <c r="C35" s="32"/>
      <c r="D35" s="213"/>
      <c r="E35" s="1303"/>
      <c r="F35" s="1309"/>
      <c r="G35" s="213"/>
      <c r="H35" s="1312">
        <f>D35+E35-F35-G35</f>
        <v>0</v>
      </c>
      <c r="I35" s="131">
        <v>19</v>
      </c>
    </row>
    <row r="36" spans="1:9" ht="17.649999999999999" customHeight="1">
      <c r="A36" s="54">
        <v>20</v>
      </c>
      <c r="B36" s="1159" t="s">
        <v>3055</v>
      </c>
      <c r="C36" s="32"/>
      <c r="D36" s="213"/>
      <c r="E36" s="1303"/>
      <c r="F36" s="1309"/>
      <c r="G36" s="213"/>
      <c r="H36" s="1312">
        <f>D36+E36-F36-G36</f>
        <v>0</v>
      </c>
      <c r="I36" s="131">
        <v>20</v>
      </c>
    </row>
    <row r="37" spans="1:9" ht="17.649999999999999" customHeight="1">
      <c r="A37" s="54">
        <v>21</v>
      </c>
      <c r="B37" s="1159" t="s">
        <v>2331</v>
      </c>
      <c r="C37" s="32"/>
      <c r="D37" s="213"/>
      <c r="E37" s="1303"/>
      <c r="F37" s="1309"/>
      <c r="G37" s="213"/>
      <c r="H37" s="1312">
        <f>D37+E37-F37-G37</f>
        <v>0</v>
      </c>
      <c r="I37" s="131">
        <v>21</v>
      </c>
    </row>
    <row r="38" spans="1:9" ht="17.649999999999999" customHeight="1">
      <c r="A38" s="51">
        <v>22</v>
      </c>
      <c r="B38" s="1300" t="s">
        <v>3056</v>
      </c>
      <c r="C38" s="35"/>
      <c r="D38" s="223">
        <f>SUM(D35:D37)</f>
        <v>0</v>
      </c>
      <c r="E38" s="1305"/>
      <c r="F38" s="224"/>
      <c r="G38" s="225"/>
      <c r="H38" s="1313">
        <f>SUM(H35:H37)</f>
        <v>0</v>
      </c>
      <c r="I38" s="49">
        <v>22</v>
      </c>
    </row>
    <row r="39" spans="1:9" ht="17.649999999999999" customHeight="1">
      <c r="A39" s="132"/>
      <c r="B39" s="1159" t="s">
        <v>3057</v>
      </c>
      <c r="C39" s="32"/>
      <c r="D39" s="150"/>
      <c r="E39" s="1306"/>
      <c r="F39" s="181"/>
      <c r="G39" s="221"/>
      <c r="H39" s="1312"/>
      <c r="I39" s="108"/>
    </row>
    <row r="40" spans="1:9">
      <c r="A40" s="72"/>
      <c r="B40" s="35"/>
      <c r="C40" s="35"/>
      <c r="D40" s="141"/>
      <c r="E40" s="39"/>
      <c r="F40" s="116"/>
      <c r="G40" s="141"/>
      <c r="H40" s="30"/>
      <c r="I40" s="73"/>
    </row>
    <row r="41" spans="1:9">
      <c r="A41" s="72"/>
      <c r="B41" s="35"/>
      <c r="C41" s="35"/>
      <c r="D41" s="141"/>
      <c r="E41" s="39"/>
      <c r="F41" s="116"/>
      <c r="G41" s="141"/>
      <c r="H41" s="30"/>
      <c r="I41" s="73"/>
    </row>
    <row r="42" spans="1:9">
      <c r="A42" s="34"/>
      <c r="B42" s="35"/>
      <c r="C42" s="35"/>
      <c r="D42" s="141"/>
      <c r="E42" s="39"/>
      <c r="F42" s="116"/>
      <c r="G42" s="141"/>
      <c r="H42" s="30"/>
      <c r="I42" s="73"/>
    </row>
    <row r="43" spans="1:9">
      <c r="A43" s="34"/>
      <c r="B43" s="30"/>
      <c r="C43" s="35"/>
      <c r="D43" s="141"/>
      <c r="E43" s="39"/>
      <c r="F43" s="34"/>
      <c r="G43" s="141"/>
      <c r="H43" s="30"/>
      <c r="I43" s="73"/>
    </row>
    <row r="44" spans="1:9">
      <c r="A44" s="34"/>
      <c r="B44" s="35"/>
      <c r="C44" s="35"/>
      <c r="D44" s="141"/>
      <c r="E44" s="39"/>
      <c r="F44" s="34"/>
      <c r="G44" s="141"/>
      <c r="H44" s="30"/>
      <c r="I44" s="73"/>
    </row>
    <row r="45" spans="1:9">
      <c r="A45" s="34"/>
      <c r="B45" s="30"/>
      <c r="C45" s="35"/>
      <c r="D45" s="141"/>
      <c r="E45" s="39"/>
      <c r="F45" s="116"/>
      <c r="G45" s="141"/>
      <c r="H45" s="30"/>
      <c r="I45" s="73"/>
    </row>
    <row r="46" spans="1:9">
      <c r="A46" s="34"/>
      <c r="B46" s="30"/>
      <c r="C46" s="35"/>
      <c r="D46" s="141"/>
      <c r="E46" s="39"/>
      <c r="F46" s="34"/>
      <c r="G46" s="141"/>
      <c r="H46" s="30"/>
      <c r="I46" s="73"/>
    </row>
    <row r="47" spans="1:9">
      <c r="A47" s="34"/>
      <c r="B47" s="30"/>
      <c r="C47" s="35"/>
      <c r="D47" s="141"/>
      <c r="E47" s="39"/>
      <c r="F47" s="34"/>
      <c r="G47" s="141"/>
      <c r="H47" s="30"/>
      <c r="I47" s="73"/>
    </row>
    <row r="48" spans="1:9">
      <c r="A48" s="34"/>
      <c r="B48" s="30"/>
      <c r="C48" s="35"/>
      <c r="D48" s="141"/>
      <c r="E48" s="39"/>
      <c r="F48" s="34"/>
      <c r="G48" s="141"/>
      <c r="H48" s="30"/>
      <c r="I48" s="73"/>
    </row>
    <row r="49" spans="1:9">
      <c r="A49" s="34"/>
      <c r="B49" s="30"/>
      <c r="C49" s="35"/>
      <c r="D49" s="141"/>
      <c r="E49" s="39"/>
      <c r="F49" s="34"/>
      <c r="G49" s="141"/>
      <c r="H49" s="30"/>
      <c r="I49" s="73"/>
    </row>
    <row r="50" spans="1:9">
      <c r="A50" s="34"/>
      <c r="B50" s="30"/>
      <c r="C50" s="35"/>
      <c r="D50" s="141"/>
      <c r="E50" s="39"/>
      <c r="F50" s="34"/>
      <c r="G50" s="141"/>
      <c r="H50" s="30"/>
      <c r="I50" s="73"/>
    </row>
    <row r="51" spans="1:9">
      <c r="A51" s="34"/>
      <c r="B51" s="30"/>
      <c r="C51" s="35"/>
      <c r="D51" s="141"/>
      <c r="E51" s="39"/>
      <c r="F51" s="34"/>
      <c r="G51" s="141"/>
      <c r="H51" s="30"/>
      <c r="I51" s="73"/>
    </row>
    <row r="52" spans="1:9">
      <c r="A52" s="34"/>
      <c r="B52" s="30"/>
      <c r="C52" s="35"/>
      <c r="D52" s="141"/>
      <c r="E52" s="39"/>
      <c r="F52" s="34"/>
      <c r="G52" s="141"/>
      <c r="H52" s="30"/>
      <c r="I52" s="73"/>
    </row>
    <row r="53" spans="1:9">
      <c r="A53" s="34"/>
      <c r="B53" s="30"/>
      <c r="C53" s="35"/>
      <c r="D53" s="141"/>
      <c r="E53" s="39"/>
      <c r="F53" s="34"/>
      <c r="G53" s="141"/>
      <c r="H53" s="30"/>
      <c r="I53" s="73"/>
    </row>
    <row r="54" spans="1:9" ht="15.75" thickBot="1">
      <c r="A54" s="40"/>
      <c r="B54" s="41"/>
      <c r="C54" s="42"/>
      <c r="D54" s="143"/>
      <c r="E54" s="161"/>
      <c r="F54" s="40"/>
      <c r="G54" s="143"/>
      <c r="H54" s="41"/>
      <c r="I54" s="111"/>
    </row>
    <row r="55" spans="1:9">
      <c r="A55" s="30"/>
      <c r="B55" s="30"/>
      <c r="C55" s="35"/>
      <c r="D55" s="141"/>
      <c r="E55" s="30"/>
      <c r="F55" s="30"/>
      <c r="G55" s="141"/>
      <c r="H55" s="30"/>
    </row>
    <row r="56" spans="1:9">
      <c r="A56" s="17" t="s">
        <v>2434</v>
      </c>
      <c r="B56" s="30"/>
      <c r="C56" s="35"/>
      <c r="D56" s="141"/>
      <c r="E56" s="30"/>
      <c r="F56" s="17" t="s">
        <v>2434</v>
      </c>
      <c r="G56" s="141"/>
      <c r="H56" s="30"/>
    </row>
    <row r="57" spans="1:9">
      <c r="A57" s="35" t="s">
        <v>3058</v>
      </c>
      <c r="B57" s="69"/>
      <c r="C57" s="69"/>
      <c r="D57" s="145"/>
      <c r="E57" s="35"/>
      <c r="F57" s="145" t="s">
        <v>3059</v>
      </c>
      <c r="G57" s="69"/>
      <c r="H57" s="35"/>
      <c r="I57" s="69"/>
    </row>
    <row r="58" spans="1:9">
      <c r="A58" s="30"/>
      <c r="B58" s="30"/>
      <c r="C58" s="30"/>
      <c r="D58" s="141"/>
      <c r="E58" s="30"/>
      <c r="F58" s="30"/>
      <c r="G58" s="141"/>
      <c r="H58" s="30"/>
    </row>
    <row r="59" spans="1:9">
      <c r="A59" s="30"/>
      <c r="B59" s="30"/>
      <c r="C59" s="30"/>
      <c r="D59" s="141"/>
      <c r="E59" s="30"/>
      <c r="F59" s="30"/>
      <c r="G59" s="141"/>
      <c r="H59" s="30"/>
    </row>
    <row r="60" spans="1:9">
      <c r="A60" s="30"/>
      <c r="B60" s="30"/>
      <c r="C60" s="30"/>
      <c r="D60" s="141"/>
      <c r="E60" s="30"/>
      <c r="F60" s="30"/>
      <c r="G60" s="141"/>
      <c r="H60" s="30"/>
    </row>
    <row r="61" spans="1:9">
      <c r="A61" s="30"/>
      <c r="B61" s="30"/>
      <c r="C61" s="30"/>
      <c r="D61" s="141"/>
      <c r="E61" s="30"/>
      <c r="F61" s="30"/>
      <c r="G61" s="141"/>
      <c r="H61" s="30"/>
    </row>
    <row r="62" spans="1:9">
      <c r="A62" s="30"/>
      <c r="B62" s="30"/>
      <c r="C62" s="30"/>
      <c r="D62" s="141"/>
      <c r="E62" s="30"/>
      <c r="F62" s="30"/>
      <c r="G62" s="141"/>
      <c r="H62" s="30"/>
    </row>
    <row r="63" spans="1:9">
      <c r="A63" s="30"/>
      <c r="B63" s="30"/>
      <c r="C63" s="30"/>
      <c r="D63" s="141"/>
      <c r="E63" s="30"/>
      <c r="F63" s="30"/>
      <c r="G63" s="141"/>
      <c r="H63" s="30"/>
    </row>
    <row r="64" spans="1:9">
      <c r="A64" s="30"/>
      <c r="B64" s="30"/>
      <c r="C64" s="30"/>
      <c r="D64" s="141"/>
      <c r="E64" s="30"/>
      <c r="F64" s="30"/>
      <c r="G64" s="141"/>
      <c r="H64" s="30"/>
    </row>
    <row r="65" spans="1:8">
      <c r="A65" s="30"/>
      <c r="B65"/>
      <c r="C65" s="30"/>
      <c r="D65" s="141"/>
      <c r="E65" s="30"/>
      <c r="F65" s="30"/>
      <c r="G65" s="141"/>
      <c r="H65" s="30"/>
    </row>
    <row r="66" spans="1:8">
      <c r="A66" s="30"/>
      <c r="B66"/>
      <c r="C66" s="30"/>
      <c r="D66" s="141"/>
      <c r="E66" s="30"/>
      <c r="F66" s="30"/>
      <c r="G66" s="141"/>
      <c r="H66" s="30"/>
    </row>
    <row r="67" spans="1:8">
      <c r="A67" s="30"/>
      <c r="B67"/>
      <c r="C67" s="30"/>
      <c r="D67" s="141"/>
      <c r="E67" s="30"/>
      <c r="F67" s="30"/>
      <c r="G67" s="141"/>
      <c r="H67" s="30"/>
    </row>
    <row r="68" spans="1:8">
      <c r="A68" s="30"/>
      <c r="B68"/>
      <c r="C68" s="30"/>
      <c r="D68" s="141"/>
      <c r="E68" s="30"/>
      <c r="F68" s="30"/>
      <c r="G68" s="141"/>
      <c r="H68" s="30"/>
    </row>
    <row r="69" spans="1:8">
      <c r="A69" s="30"/>
      <c r="B69"/>
      <c r="C69" s="30"/>
      <c r="D69" s="141"/>
      <c r="E69" s="30"/>
      <c r="F69" s="30"/>
      <c r="G69" s="141"/>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06"/>
      <c r="C152" s="17"/>
      <c r="D152" s="17"/>
      <c r="E152" s="17"/>
      <c r="F152" s="406"/>
    </row>
  </sheetData>
  <printOptions horizontalCentered="1" verticalCentered="1"/>
  <pageMargins left="0.5" right="0.5" top="0.5" bottom="0.5" header="0.5" footer="0.5"/>
  <pageSetup scale="62" fitToWidth="2" orientation="portrait" r:id="rId1"/>
  <headerFooter alignWithMargins="0"/>
  <colBreaks count="1" manualBreakCount="1">
    <brk id="5" max="5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39997558519241921"/>
  </sheetPr>
  <dimension ref="A1:L169"/>
  <sheetViews>
    <sheetView defaultGridColor="0" view="pageBreakPreview" topLeftCell="A88" colorId="22" zoomScale="40" zoomScaleNormal="100" zoomScaleSheetLayoutView="40" workbookViewId="0">
      <selection activeCell="A83" sqref="A83:XFD83"/>
    </sheetView>
  </sheetViews>
  <sheetFormatPr defaultColWidth="9.6640625" defaultRowHeight="15"/>
  <cols>
    <col min="1" max="1" width="4.6640625" style="1566" customWidth="1"/>
    <col min="2" max="2" width="35.6640625" style="1566" customWidth="1"/>
    <col min="3" max="3" width="28.6640625" style="1566" customWidth="1"/>
    <col min="4" max="4" width="20.6640625" style="1566" customWidth="1"/>
    <col min="5" max="5" width="17.44140625" style="1566" customWidth="1"/>
    <col min="6" max="9" width="23.6640625" style="1566" customWidth="1"/>
    <col min="10" max="10" width="7.44140625" style="1566" bestFit="1" customWidth="1"/>
    <col min="11" max="11" width="4.6640625" style="1566" customWidth="1"/>
    <col min="12" max="16384" width="9.6640625" style="1566"/>
  </cols>
  <sheetData>
    <row r="1" spans="1:11" ht="15.2" customHeight="1">
      <c r="A1" s="1563" t="s">
        <v>3293</v>
      </c>
      <c r="B1" s="1564"/>
      <c r="C1" s="1718" t="s">
        <v>3294</v>
      </c>
      <c r="D1" s="1930" t="s">
        <v>1802</v>
      </c>
      <c r="E1" s="1931" t="s">
        <v>1803</v>
      </c>
      <c r="F1" s="1563" t="s">
        <v>1800</v>
      </c>
      <c r="G1" s="1932" t="s">
        <v>3294</v>
      </c>
      <c r="H1" s="1932" t="s">
        <v>1802</v>
      </c>
      <c r="I1" s="1932" t="s">
        <v>1803</v>
      </c>
      <c r="J1" s="1718"/>
      <c r="K1" s="1931"/>
    </row>
    <row r="2" spans="1:11" ht="15.2" customHeight="1">
      <c r="A2" s="1567" t="str">
        <f>'Data Sheet'!$C$25</f>
        <v xml:space="preserve">The Brooklyn Union Gas Company d/b/a National Grid New York </v>
      </c>
      <c r="B2" s="1568"/>
      <c r="C2" s="1589" t="s">
        <v>3295</v>
      </c>
      <c r="D2" s="1597" t="s">
        <v>3313</v>
      </c>
      <c r="E2" s="1569"/>
      <c r="F2" s="1567" t="str">
        <f>'Data Sheet'!$C$25</f>
        <v xml:space="preserve">The Brooklyn Union Gas Company d/b/a National Grid New York </v>
      </c>
      <c r="G2" s="1837" t="s">
        <v>3295</v>
      </c>
      <c r="H2" s="1837" t="s">
        <v>3313</v>
      </c>
      <c r="I2" s="1837"/>
      <c r="J2" s="1589"/>
      <c r="K2" s="1569"/>
    </row>
    <row r="3" spans="1:11" ht="15.2" customHeight="1">
      <c r="A3" s="1570" t="s">
        <v>3296</v>
      </c>
      <c r="B3" s="1568"/>
      <c r="C3" s="1589" t="s">
        <v>3297</v>
      </c>
      <c r="D3" s="1627" t="str">
        <f>'Data Sheet'!$C$40</f>
        <v xml:space="preserve"> March 29, 2017</v>
      </c>
      <c r="E3" s="1933" t="str">
        <f>'Data Sheet'!$C$38</f>
        <v xml:space="preserve"> December 31, 2016</v>
      </c>
      <c r="F3" s="1570"/>
      <c r="G3" s="1934" t="s">
        <v>3297</v>
      </c>
      <c r="H3" s="1671" t="str">
        <f>'Data Sheet'!$C$40</f>
        <v xml:space="preserve"> March 29, 2017</v>
      </c>
      <c r="I3" s="1734" t="str">
        <f>'Data Sheet'!$C$38</f>
        <v xml:space="preserve"> December 31, 2016</v>
      </c>
      <c r="J3" s="1732"/>
      <c r="K3" s="1935"/>
    </row>
    <row r="4" spans="1:11" ht="15.2" customHeight="1">
      <c r="A4" s="1936" t="s">
        <v>3298</v>
      </c>
      <c r="B4" s="1842"/>
      <c r="C4" s="1842"/>
      <c r="D4" s="1842"/>
      <c r="E4" s="1843"/>
      <c r="F4" s="1936" t="s">
        <v>3299</v>
      </c>
      <c r="G4" s="1842"/>
      <c r="H4" s="1842"/>
      <c r="I4" s="1842"/>
      <c r="J4" s="1842"/>
      <c r="K4" s="1843"/>
    </row>
    <row r="5" spans="1:11" ht="15.2" customHeight="1">
      <c r="A5" s="1567"/>
      <c r="B5" s="1589"/>
      <c r="C5" s="1589"/>
      <c r="D5" s="1589"/>
      <c r="E5" s="1569"/>
      <c r="F5" s="1567"/>
      <c r="G5" s="1589"/>
      <c r="H5" s="1589"/>
      <c r="I5" s="1589"/>
      <c r="J5" s="1589"/>
      <c r="K5" s="1569"/>
    </row>
    <row r="6" spans="1:11" ht="15.2" customHeight="1">
      <c r="A6" s="1937" t="s">
        <v>2120</v>
      </c>
      <c r="B6" s="1938"/>
      <c r="C6" s="1938"/>
      <c r="D6" s="1938"/>
      <c r="E6" s="1939"/>
      <c r="F6" s="1937" t="s">
        <v>303</v>
      </c>
      <c r="J6" s="1938"/>
      <c r="K6" s="1569"/>
    </row>
    <row r="7" spans="1:11" ht="15.2" customHeight="1">
      <c r="A7" s="1937"/>
      <c r="B7" s="1938"/>
      <c r="C7" s="1938"/>
      <c r="D7" s="1938"/>
      <c r="E7" s="1939"/>
      <c r="F7" s="1937" t="s">
        <v>305</v>
      </c>
      <c r="H7" s="1938"/>
      <c r="I7" s="1938"/>
      <c r="J7" s="1938"/>
      <c r="K7" s="1569"/>
    </row>
    <row r="8" spans="1:11" ht="15.2" customHeight="1">
      <c r="A8" s="1937" t="s">
        <v>777</v>
      </c>
      <c r="B8" s="1938"/>
      <c r="C8" s="1938"/>
      <c r="D8" s="1938"/>
      <c r="E8" s="1939"/>
      <c r="F8" s="1937" t="s">
        <v>775</v>
      </c>
      <c r="G8" s="1938"/>
      <c r="H8" s="1938"/>
      <c r="I8" s="1938"/>
      <c r="J8" s="1938"/>
      <c r="K8" s="1569"/>
    </row>
    <row r="9" spans="1:11" ht="15.2" customHeight="1">
      <c r="A9" s="1937" t="s">
        <v>779</v>
      </c>
      <c r="B9" s="1938"/>
      <c r="C9" s="1938"/>
      <c r="D9" s="1938"/>
      <c r="E9" s="1939"/>
      <c r="F9" s="1937" t="s">
        <v>776</v>
      </c>
      <c r="G9" s="1938"/>
      <c r="H9" s="1938"/>
      <c r="I9" s="1938"/>
      <c r="J9" s="1938"/>
      <c r="K9" s="1569"/>
    </row>
    <row r="10" spans="1:11" ht="15.2" customHeight="1">
      <c r="A10" s="1937" t="s">
        <v>780</v>
      </c>
      <c r="B10" s="1938"/>
      <c r="C10" s="1938"/>
      <c r="D10" s="1938"/>
      <c r="E10" s="1939"/>
      <c r="F10" s="1937" t="s">
        <v>778</v>
      </c>
      <c r="G10" s="1938"/>
      <c r="J10" s="1938"/>
      <c r="K10" s="1569"/>
    </row>
    <row r="11" spans="1:11" ht="15.2" customHeight="1">
      <c r="A11" s="1937"/>
      <c r="B11" s="1938"/>
      <c r="C11" s="1938"/>
      <c r="D11" s="1938"/>
      <c r="E11" s="1939"/>
      <c r="F11" s="1937"/>
      <c r="H11" s="1938"/>
      <c r="I11" s="1938"/>
      <c r="J11" s="1938"/>
      <c r="K11" s="1569"/>
    </row>
    <row r="12" spans="1:11" ht="15.2" customHeight="1">
      <c r="A12" s="1937" t="s">
        <v>782</v>
      </c>
      <c r="B12" s="1938"/>
      <c r="C12" s="1938"/>
      <c r="D12" s="1938"/>
      <c r="E12" s="1939"/>
      <c r="F12" s="1937" t="s">
        <v>3930</v>
      </c>
      <c r="G12" s="1938"/>
      <c r="H12" s="1938"/>
      <c r="I12" s="1938"/>
      <c r="J12" s="1938"/>
      <c r="K12" s="1569"/>
    </row>
    <row r="13" spans="1:11" ht="15.2" customHeight="1">
      <c r="A13" s="1937"/>
      <c r="B13" s="1938"/>
      <c r="C13" s="1938"/>
      <c r="D13" s="1938"/>
      <c r="E13" s="1939"/>
      <c r="F13" s="1937" t="s">
        <v>781</v>
      </c>
      <c r="G13" s="1938"/>
      <c r="H13" s="1938"/>
      <c r="I13" s="1938"/>
      <c r="J13" s="1938"/>
      <c r="K13" s="1569"/>
    </row>
    <row r="14" spans="1:11" ht="15.2" customHeight="1">
      <c r="A14" s="2570" t="s">
        <v>3957</v>
      </c>
      <c r="B14" s="2622"/>
      <c r="C14" s="2622"/>
      <c r="D14" s="2622"/>
      <c r="E14" s="2623"/>
      <c r="F14" s="2570" t="s">
        <v>783</v>
      </c>
      <c r="G14" s="1938"/>
      <c r="H14" s="1938"/>
      <c r="I14" s="1938"/>
      <c r="J14" s="1938"/>
      <c r="K14" s="1569"/>
    </row>
    <row r="15" spans="1:11" ht="15.2" customHeight="1">
      <c r="A15" s="2570" t="s">
        <v>3956</v>
      </c>
      <c r="B15" s="2622"/>
      <c r="C15" s="2622"/>
      <c r="D15" s="2622"/>
      <c r="E15" s="2623"/>
      <c r="F15" s="2570" t="s">
        <v>784</v>
      </c>
      <c r="G15" s="1938"/>
      <c r="H15" s="1938"/>
      <c r="I15" s="1938"/>
      <c r="J15" s="1938"/>
      <c r="K15" s="1569"/>
    </row>
    <row r="16" spans="1:11" ht="15.2" customHeight="1">
      <c r="A16" s="1937"/>
      <c r="B16" s="1938"/>
      <c r="C16" s="1938"/>
      <c r="D16" s="1938"/>
      <c r="E16" s="1939"/>
      <c r="F16" s="1937"/>
      <c r="G16" s="1938"/>
      <c r="H16" s="1938"/>
      <c r="I16" s="1938"/>
      <c r="J16" s="1938"/>
      <c r="K16" s="1569"/>
    </row>
    <row r="17" spans="1:11" ht="15.2" customHeight="1">
      <c r="A17" s="1937" t="s">
        <v>3928</v>
      </c>
      <c r="B17" s="1938"/>
      <c r="C17" s="1938"/>
      <c r="D17" s="1938"/>
      <c r="E17" s="1939"/>
      <c r="F17" s="1937" t="s">
        <v>3931</v>
      </c>
      <c r="G17" s="1938"/>
      <c r="H17" s="1938"/>
      <c r="I17" s="1938"/>
      <c r="J17" s="1938"/>
      <c r="K17" s="1569"/>
    </row>
    <row r="18" spans="1:11" ht="15.2" customHeight="1">
      <c r="A18" s="1937"/>
      <c r="B18" s="1938"/>
      <c r="C18" s="1938"/>
      <c r="D18" s="1938"/>
      <c r="E18" s="1939"/>
      <c r="F18" s="1937" t="s">
        <v>626</v>
      </c>
      <c r="G18" s="1938"/>
      <c r="H18" s="1938"/>
      <c r="I18" s="1938"/>
      <c r="J18" s="1938"/>
      <c r="K18" s="1569"/>
    </row>
    <row r="19" spans="1:11" ht="15.2" customHeight="1">
      <c r="A19" s="1937" t="s">
        <v>3929</v>
      </c>
      <c r="B19" s="1938"/>
      <c r="C19" s="1938"/>
      <c r="D19" s="1938"/>
      <c r="E19" s="1939"/>
      <c r="F19" s="1937"/>
      <c r="G19" s="1938"/>
      <c r="H19" s="1938"/>
      <c r="I19" s="1938"/>
      <c r="J19" s="1938"/>
      <c r="K19" s="1569"/>
    </row>
    <row r="20" spans="1:11" ht="15.2" customHeight="1">
      <c r="A20" s="1937" t="s">
        <v>627</v>
      </c>
      <c r="B20" s="1938"/>
      <c r="C20" s="1938"/>
      <c r="D20" s="1938"/>
      <c r="E20" s="1939"/>
      <c r="F20" s="1937" t="s">
        <v>3932</v>
      </c>
      <c r="G20" s="1938"/>
      <c r="H20" s="1938"/>
      <c r="I20" s="1938"/>
      <c r="J20" s="1938"/>
      <c r="K20" s="1569"/>
    </row>
    <row r="21" spans="1:11" ht="15.2" customHeight="1">
      <c r="A21" s="1937" t="s">
        <v>628</v>
      </c>
      <c r="B21" s="1938"/>
      <c r="C21" s="1938"/>
      <c r="D21" s="1938"/>
      <c r="E21" s="1939"/>
      <c r="F21" s="1937" t="s">
        <v>302</v>
      </c>
      <c r="G21" s="1938"/>
      <c r="H21" s="1938"/>
      <c r="I21" s="1938"/>
      <c r="J21" s="1938"/>
      <c r="K21" s="1569"/>
    </row>
    <row r="22" spans="1:11" ht="15.2" customHeight="1">
      <c r="A22" s="1937" t="s">
        <v>301</v>
      </c>
      <c r="B22" s="1938"/>
      <c r="C22" s="1938"/>
      <c r="D22" s="1938"/>
      <c r="E22" s="1939"/>
      <c r="F22" s="1937" t="s">
        <v>304</v>
      </c>
      <c r="G22" s="1938"/>
      <c r="H22" s="1938"/>
      <c r="I22" s="1938"/>
      <c r="J22" s="1938"/>
      <c r="K22" s="1569"/>
    </row>
    <row r="23" spans="1:11" ht="15.2" customHeight="1">
      <c r="A23" s="1567"/>
      <c r="B23" s="1589"/>
      <c r="C23" s="1589"/>
      <c r="D23" s="1589"/>
      <c r="E23" s="1569"/>
      <c r="F23" s="2303"/>
      <c r="G23" s="1732"/>
      <c r="H23" s="1732"/>
      <c r="I23" s="1732"/>
      <c r="J23" s="1732"/>
      <c r="K23" s="1935"/>
    </row>
    <row r="24" spans="1:11" ht="15.2" customHeight="1">
      <c r="A24" s="1940"/>
      <c r="B24" s="1941"/>
      <c r="C24" s="1942"/>
      <c r="D24" s="1581" t="s">
        <v>1837</v>
      </c>
      <c r="E24" s="1605"/>
      <c r="F24" s="1567"/>
      <c r="G24" s="1597"/>
      <c r="H24" s="1589"/>
      <c r="I24" s="1584" t="s">
        <v>1837</v>
      </c>
      <c r="J24" s="1568"/>
      <c r="K24" s="1943"/>
    </row>
    <row r="25" spans="1:11" ht="15.2" customHeight="1">
      <c r="A25" s="1595" t="s">
        <v>1729</v>
      </c>
      <c r="B25" s="1856" t="s">
        <v>176</v>
      </c>
      <c r="C25" s="1568"/>
      <c r="D25" s="1584" t="s">
        <v>3198</v>
      </c>
      <c r="E25" s="1593" t="s">
        <v>306</v>
      </c>
      <c r="F25" s="1595" t="s">
        <v>307</v>
      </c>
      <c r="G25" s="1584" t="s">
        <v>308</v>
      </c>
      <c r="H25" s="1583" t="s">
        <v>309</v>
      </c>
      <c r="I25" s="1584" t="s">
        <v>2518</v>
      </c>
      <c r="J25" s="1568"/>
      <c r="K25" s="1943" t="s">
        <v>1729</v>
      </c>
    </row>
    <row r="26" spans="1:11" ht="15.2" customHeight="1">
      <c r="A26" s="1944" t="s">
        <v>1732</v>
      </c>
      <c r="B26" s="1945" t="s">
        <v>3024</v>
      </c>
      <c r="C26" s="1571"/>
      <c r="D26" s="1587" t="s">
        <v>3025</v>
      </c>
      <c r="E26" s="1572" t="s">
        <v>3026</v>
      </c>
      <c r="F26" s="1944" t="s">
        <v>3027</v>
      </c>
      <c r="G26" s="1587" t="s">
        <v>2347</v>
      </c>
      <c r="H26" s="1586" t="s">
        <v>2348</v>
      </c>
      <c r="I26" s="1587" t="s">
        <v>2349</v>
      </c>
      <c r="J26" s="1571"/>
      <c r="K26" s="1946" t="s">
        <v>1732</v>
      </c>
    </row>
    <row r="27" spans="1:11" ht="15.2" customHeight="1">
      <c r="A27" s="1947">
        <v>1</v>
      </c>
      <c r="B27" s="1948" t="s">
        <v>310</v>
      </c>
      <c r="C27" s="1949"/>
      <c r="D27" s="1950"/>
      <c r="E27" s="1951"/>
      <c r="F27" s="1952"/>
      <c r="G27" s="1953"/>
      <c r="H27" s="1953"/>
      <c r="I27" s="1954"/>
      <c r="J27" s="1955"/>
      <c r="K27" s="1956">
        <v>1</v>
      </c>
    </row>
    <row r="28" spans="1:11" ht="15.2" customHeight="1">
      <c r="A28" s="1947">
        <v>2</v>
      </c>
      <c r="B28" s="1948" t="s">
        <v>311</v>
      </c>
      <c r="C28" s="1949"/>
      <c r="D28" s="1957"/>
      <c r="E28" s="1958"/>
      <c r="F28" s="1959"/>
      <c r="G28" s="1960"/>
      <c r="H28" s="1960"/>
      <c r="I28" s="1960">
        <f>D28+E28-F28+G28+H28</f>
        <v>0</v>
      </c>
      <c r="J28" s="1961" t="s">
        <v>312</v>
      </c>
      <c r="K28" s="1956">
        <v>2</v>
      </c>
    </row>
    <row r="29" spans="1:11" ht="15.2" customHeight="1">
      <c r="A29" s="1947">
        <v>3</v>
      </c>
      <c r="B29" s="1948" t="s">
        <v>313</v>
      </c>
      <c r="C29" s="1949"/>
      <c r="D29" s="1957"/>
      <c r="E29" s="1962"/>
      <c r="F29" s="1963"/>
      <c r="G29" s="1892"/>
      <c r="H29" s="1892"/>
      <c r="I29" s="1892">
        <f>D29+E29-F29+G29+H29</f>
        <v>0</v>
      </c>
      <c r="J29" s="1961" t="s">
        <v>314</v>
      </c>
      <c r="K29" s="1956">
        <v>3</v>
      </c>
    </row>
    <row r="30" spans="1:11" ht="15.2" customHeight="1">
      <c r="A30" s="1947">
        <v>4</v>
      </c>
      <c r="B30" s="1948" t="s">
        <v>315</v>
      </c>
      <c r="C30" s="1949"/>
      <c r="D30" s="1964"/>
      <c r="E30" s="1962"/>
      <c r="F30" s="1963"/>
      <c r="G30" s="1892"/>
      <c r="H30" s="1892"/>
      <c r="I30" s="1892">
        <f>D30+E30-F30+G30+H30</f>
        <v>0</v>
      </c>
      <c r="J30" s="1961" t="s">
        <v>316</v>
      </c>
      <c r="K30" s="1956">
        <v>4</v>
      </c>
    </row>
    <row r="31" spans="1:11" ht="15.2" customHeight="1">
      <c r="A31" s="1947">
        <v>5</v>
      </c>
      <c r="B31" s="1948" t="s">
        <v>317</v>
      </c>
      <c r="C31" s="1949"/>
      <c r="D31" s="1964">
        <f t="shared" ref="D31:I31" si="0">SUM(D28:D30)</f>
        <v>0</v>
      </c>
      <c r="E31" s="1962">
        <f t="shared" si="0"/>
        <v>0</v>
      </c>
      <c r="F31" s="1963">
        <f t="shared" si="0"/>
        <v>0</v>
      </c>
      <c r="G31" s="1892">
        <f t="shared" si="0"/>
        <v>0</v>
      </c>
      <c r="H31" s="1892">
        <f t="shared" si="0"/>
        <v>0</v>
      </c>
      <c r="I31" s="1892">
        <f t="shared" si="0"/>
        <v>0</v>
      </c>
      <c r="J31" s="1965"/>
      <c r="K31" s="1956">
        <v>5</v>
      </c>
    </row>
    <row r="32" spans="1:11" ht="15.2" customHeight="1">
      <c r="A32" s="1947">
        <v>6</v>
      </c>
      <c r="B32" s="1948" t="s">
        <v>318</v>
      </c>
      <c r="C32" s="1949"/>
      <c r="D32" s="1966"/>
      <c r="E32" s="1967"/>
      <c r="F32" s="1968"/>
      <c r="G32" s="1969"/>
      <c r="H32" s="1969"/>
      <c r="I32" s="1970" t="s">
        <v>1789</v>
      </c>
      <c r="J32" s="1965"/>
      <c r="K32" s="1956">
        <v>6</v>
      </c>
    </row>
    <row r="33" spans="1:12" ht="15.2" customHeight="1">
      <c r="A33" s="1947">
        <v>7</v>
      </c>
      <c r="B33" s="1948" t="s">
        <v>319</v>
      </c>
      <c r="C33" s="1949"/>
      <c r="D33" s="1971"/>
      <c r="E33" s="1972"/>
      <c r="F33" s="1973"/>
      <c r="G33" s="1974"/>
      <c r="H33" s="1974"/>
      <c r="I33" s="1975" t="s">
        <v>1789</v>
      </c>
      <c r="J33" s="1965"/>
      <c r="K33" s="1956">
        <v>7</v>
      </c>
    </row>
    <row r="34" spans="1:12" ht="15.2" customHeight="1">
      <c r="A34" s="1947">
        <v>8</v>
      </c>
      <c r="B34" s="1948" t="s">
        <v>320</v>
      </c>
      <c r="C34" s="1949"/>
      <c r="D34" s="1964"/>
      <c r="E34" s="1958"/>
      <c r="F34" s="1963"/>
      <c r="G34" s="1892"/>
      <c r="H34" s="1892"/>
      <c r="I34" s="1892">
        <f t="shared" ref="I34:I41" si="1">D34+E34-F34+G34+H34</f>
        <v>0</v>
      </c>
      <c r="J34" s="1961" t="s">
        <v>321</v>
      </c>
      <c r="K34" s="1956">
        <v>8</v>
      </c>
    </row>
    <row r="35" spans="1:12" ht="15.2" customHeight="1">
      <c r="A35" s="1947">
        <v>9</v>
      </c>
      <c r="B35" s="1948" t="s">
        <v>322</v>
      </c>
      <c r="C35" s="1949"/>
      <c r="D35" s="1964"/>
      <c r="E35" s="1962"/>
      <c r="F35" s="1959"/>
      <c r="G35" s="1892"/>
      <c r="H35" s="1892"/>
      <c r="I35" s="1892">
        <f t="shared" si="1"/>
        <v>0</v>
      </c>
      <c r="J35" s="1961" t="s">
        <v>323</v>
      </c>
      <c r="K35" s="1956">
        <v>9</v>
      </c>
    </row>
    <row r="36" spans="1:12" ht="15.2" customHeight="1">
      <c r="A36" s="1947">
        <v>10</v>
      </c>
      <c r="B36" s="1948" t="s">
        <v>324</v>
      </c>
      <c r="C36" s="1949"/>
      <c r="D36" s="1964"/>
      <c r="E36" s="1962"/>
      <c r="F36" s="1963"/>
      <c r="G36" s="1892"/>
      <c r="H36" s="1892"/>
      <c r="I36" s="1892">
        <f t="shared" si="1"/>
        <v>0</v>
      </c>
      <c r="J36" s="1961" t="s">
        <v>325</v>
      </c>
      <c r="K36" s="1956">
        <v>10</v>
      </c>
    </row>
    <row r="37" spans="1:12" ht="15.2" customHeight="1">
      <c r="A37" s="1947">
        <v>11</v>
      </c>
      <c r="B37" s="1948" t="s">
        <v>326</v>
      </c>
      <c r="C37" s="1949"/>
      <c r="D37" s="1964"/>
      <c r="E37" s="1962"/>
      <c r="F37" s="1963"/>
      <c r="G37" s="1892"/>
      <c r="H37" s="1892"/>
      <c r="I37" s="1892">
        <f t="shared" si="1"/>
        <v>0</v>
      </c>
      <c r="J37" s="1961" t="s">
        <v>327</v>
      </c>
      <c r="K37" s="1956">
        <v>11</v>
      </c>
    </row>
    <row r="38" spans="1:12" ht="15.2" customHeight="1">
      <c r="A38" s="1947">
        <v>12</v>
      </c>
      <c r="B38" s="1948" t="s">
        <v>4413</v>
      </c>
      <c r="C38" s="1949"/>
      <c r="D38" s="1964"/>
      <c r="E38" s="1962"/>
      <c r="F38" s="1963"/>
      <c r="G38" s="1892"/>
      <c r="H38" s="1892"/>
      <c r="I38" s="1892">
        <f t="shared" si="1"/>
        <v>0</v>
      </c>
      <c r="J38" s="1961" t="s">
        <v>328</v>
      </c>
      <c r="K38" s="1956">
        <v>12</v>
      </c>
    </row>
    <row r="39" spans="1:12" ht="15.2" customHeight="1">
      <c r="A39" s="1947">
        <v>13</v>
      </c>
      <c r="B39" s="1948" t="s">
        <v>329</v>
      </c>
      <c r="C39" s="1949"/>
      <c r="D39" s="1964"/>
      <c r="E39" s="1962"/>
      <c r="F39" s="1963"/>
      <c r="G39" s="1892"/>
      <c r="H39" s="1892"/>
      <c r="I39" s="1892">
        <f t="shared" si="1"/>
        <v>0</v>
      </c>
      <c r="J39" s="1961" t="s">
        <v>330</v>
      </c>
      <c r="K39" s="1956">
        <v>13</v>
      </c>
    </row>
    <row r="40" spans="1:12" ht="15.2" customHeight="1">
      <c r="A40" s="1947">
        <v>14</v>
      </c>
      <c r="B40" s="1948" t="s">
        <v>331</v>
      </c>
      <c r="C40" s="1949"/>
      <c r="D40" s="1964"/>
      <c r="E40" s="1962"/>
      <c r="F40" s="1963"/>
      <c r="G40" s="1892"/>
      <c r="H40" s="1892"/>
      <c r="I40" s="1892">
        <f t="shared" si="1"/>
        <v>0</v>
      </c>
      <c r="J40" s="1961" t="s">
        <v>332</v>
      </c>
      <c r="K40" s="1956">
        <v>14</v>
      </c>
    </row>
    <row r="41" spans="1:12" s="1977" customFormat="1" ht="15.2" customHeight="1">
      <c r="A41" s="2624">
        <v>15</v>
      </c>
      <c r="B41" s="2625" t="s">
        <v>3933</v>
      </c>
      <c r="C41" s="2626"/>
      <c r="D41" s="2627"/>
      <c r="E41" s="2628"/>
      <c r="F41" s="2629"/>
      <c r="G41" s="2630"/>
      <c r="H41" s="2630"/>
      <c r="I41" s="2630">
        <f t="shared" si="1"/>
        <v>0</v>
      </c>
      <c r="J41" s="2631">
        <v>-317</v>
      </c>
      <c r="K41" s="2632">
        <v>15</v>
      </c>
      <c r="L41" s="1976"/>
    </row>
    <row r="42" spans="1:12" ht="15.2" customHeight="1">
      <c r="A42" s="2624">
        <v>16</v>
      </c>
      <c r="B42" s="2625" t="s">
        <v>4606</v>
      </c>
      <c r="C42" s="2626"/>
      <c r="D42" s="2627">
        <f t="shared" ref="D42:I42" si="2">SUM(D34:D41)</f>
        <v>0</v>
      </c>
      <c r="E42" s="2628">
        <f t="shared" si="2"/>
        <v>0</v>
      </c>
      <c r="F42" s="2629">
        <f t="shared" si="2"/>
        <v>0</v>
      </c>
      <c r="G42" s="2630">
        <f t="shared" si="2"/>
        <v>0</v>
      </c>
      <c r="H42" s="2630">
        <f t="shared" si="2"/>
        <v>0</v>
      </c>
      <c r="I42" s="2630">
        <f t="shared" si="2"/>
        <v>0</v>
      </c>
      <c r="J42" s="2633"/>
      <c r="K42" s="2632">
        <v>16</v>
      </c>
    </row>
    <row r="43" spans="1:12" ht="15.2" customHeight="1">
      <c r="A43" s="1947">
        <v>17</v>
      </c>
      <c r="B43" s="1948" t="s">
        <v>333</v>
      </c>
      <c r="C43" s="1949"/>
      <c r="D43" s="1978"/>
      <c r="E43" s="1979"/>
      <c r="F43" s="1980"/>
      <c r="G43" s="1981"/>
      <c r="H43" s="1981"/>
      <c r="I43" s="1982" t="s">
        <v>1789</v>
      </c>
      <c r="J43" s="1965"/>
      <c r="K43" s="1956">
        <v>17</v>
      </c>
    </row>
    <row r="44" spans="1:12" ht="15.2" customHeight="1">
      <c r="A44" s="1947">
        <v>18</v>
      </c>
      <c r="B44" s="1948" t="s">
        <v>334</v>
      </c>
      <c r="C44" s="1949"/>
      <c r="D44" s="1964"/>
      <c r="E44" s="1962"/>
      <c r="F44" s="1963"/>
      <c r="G44" s="1892"/>
      <c r="H44" s="1892"/>
      <c r="I44" s="1892">
        <f t="shared" ref="I44:I50" si="3">D44+E44-F44+G44+H44</f>
        <v>0</v>
      </c>
      <c r="J44" s="1961" t="s">
        <v>335</v>
      </c>
      <c r="K44" s="1956">
        <v>18</v>
      </c>
    </row>
    <row r="45" spans="1:12" ht="15.2" customHeight="1">
      <c r="A45" s="1947">
        <v>19</v>
      </c>
      <c r="B45" s="1948" t="s">
        <v>336</v>
      </c>
      <c r="C45" s="1949"/>
      <c r="D45" s="1964"/>
      <c r="E45" s="1962"/>
      <c r="F45" s="1963"/>
      <c r="G45" s="1892"/>
      <c r="H45" s="1892" t="s">
        <v>1789</v>
      </c>
      <c r="I45" s="1892">
        <f t="shared" si="3"/>
        <v>0</v>
      </c>
      <c r="J45" s="1961" t="s">
        <v>337</v>
      </c>
      <c r="K45" s="1956">
        <v>19</v>
      </c>
    </row>
    <row r="46" spans="1:12" ht="15.2" customHeight="1">
      <c r="A46" s="1947">
        <v>20</v>
      </c>
      <c r="B46" s="1948" t="s">
        <v>338</v>
      </c>
      <c r="C46" s="1949"/>
      <c r="D46" s="1964"/>
      <c r="E46" s="1962"/>
      <c r="F46" s="1963"/>
      <c r="G46" s="1892"/>
      <c r="H46" s="1892" t="s">
        <v>1789</v>
      </c>
      <c r="I46" s="1892">
        <f t="shared" si="3"/>
        <v>0</v>
      </c>
      <c r="J46" s="1961" t="s">
        <v>339</v>
      </c>
      <c r="K46" s="1956">
        <v>20</v>
      </c>
    </row>
    <row r="47" spans="1:12" ht="15.2" customHeight="1">
      <c r="A47" s="1947">
        <v>21</v>
      </c>
      <c r="B47" s="1948" t="s">
        <v>340</v>
      </c>
      <c r="C47" s="1949"/>
      <c r="D47" s="1964"/>
      <c r="E47" s="1962"/>
      <c r="F47" s="1963"/>
      <c r="G47" s="1892"/>
      <c r="H47" s="1892" t="s">
        <v>1789</v>
      </c>
      <c r="I47" s="1892">
        <f t="shared" si="3"/>
        <v>0</v>
      </c>
      <c r="J47" s="1961" t="s">
        <v>341</v>
      </c>
      <c r="K47" s="1956">
        <v>21</v>
      </c>
    </row>
    <row r="48" spans="1:12" ht="15.2" customHeight="1">
      <c r="A48" s="1947">
        <v>22</v>
      </c>
      <c r="B48" s="1948" t="s">
        <v>342</v>
      </c>
      <c r="C48" s="1949"/>
      <c r="D48" s="1964"/>
      <c r="E48" s="1962"/>
      <c r="F48" s="1963"/>
      <c r="G48" s="1892"/>
      <c r="H48" s="1892" t="s">
        <v>1789</v>
      </c>
      <c r="I48" s="1892">
        <f t="shared" si="3"/>
        <v>0</v>
      </c>
      <c r="J48" s="1961" t="s">
        <v>343</v>
      </c>
      <c r="K48" s="1956">
        <v>22</v>
      </c>
    </row>
    <row r="49" spans="1:11" ht="15.2" customHeight="1">
      <c r="A49" s="1947">
        <v>23</v>
      </c>
      <c r="B49" s="1948" t="s">
        <v>344</v>
      </c>
      <c r="C49" s="1949"/>
      <c r="D49" s="1964"/>
      <c r="E49" s="1962"/>
      <c r="F49" s="1963"/>
      <c r="G49" s="1892"/>
      <c r="H49" s="1892" t="s">
        <v>1789</v>
      </c>
      <c r="I49" s="1892">
        <f t="shared" si="3"/>
        <v>0</v>
      </c>
      <c r="J49" s="1961" t="s">
        <v>345</v>
      </c>
      <c r="K49" s="1956">
        <v>23</v>
      </c>
    </row>
    <row r="50" spans="1:11" ht="15.2" customHeight="1">
      <c r="A50" s="2624">
        <v>24</v>
      </c>
      <c r="B50" s="2625" t="s">
        <v>3934</v>
      </c>
      <c r="C50" s="2626"/>
      <c r="D50" s="2627"/>
      <c r="E50" s="2628"/>
      <c r="F50" s="2629"/>
      <c r="G50" s="2630"/>
      <c r="H50" s="2630"/>
      <c r="I50" s="2630">
        <f t="shared" si="3"/>
        <v>0</v>
      </c>
      <c r="J50" s="2631">
        <v>-326</v>
      </c>
      <c r="K50" s="2632">
        <v>24</v>
      </c>
    </row>
    <row r="51" spans="1:11" ht="15.2" customHeight="1">
      <c r="A51" s="2624">
        <v>25</v>
      </c>
      <c r="B51" s="2625" t="s">
        <v>4607</v>
      </c>
      <c r="C51" s="2626"/>
      <c r="D51" s="2627">
        <f t="shared" ref="D51:I51" si="4">SUM(D44:D50)</f>
        <v>0</v>
      </c>
      <c r="E51" s="2628">
        <f t="shared" si="4"/>
        <v>0</v>
      </c>
      <c r="F51" s="2629">
        <f t="shared" si="4"/>
        <v>0</v>
      </c>
      <c r="G51" s="2630">
        <f t="shared" si="4"/>
        <v>0</v>
      </c>
      <c r="H51" s="2630">
        <f t="shared" si="4"/>
        <v>0</v>
      </c>
      <c r="I51" s="2630">
        <f t="shared" si="4"/>
        <v>0</v>
      </c>
      <c r="J51" s="2633"/>
      <c r="K51" s="2632">
        <v>25</v>
      </c>
    </row>
    <row r="52" spans="1:11" ht="15.2" customHeight="1">
      <c r="A52" s="1947">
        <v>26</v>
      </c>
      <c r="B52" s="1948" t="s">
        <v>346</v>
      </c>
      <c r="C52" s="1949"/>
      <c r="D52" s="1978"/>
      <c r="E52" s="1979"/>
      <c r="F52" s="1980"/>
      <c r="G52" s="1981"/>
      <c r="H52" s="1981"/>
      <c r="I52" s="1982" t="s">
        <v>1789</v>
      </c>
      <c r="J52" s="1965"/>
      <c r="K52" s="1956">
        <v>26</v>
      </c>
    </row>
    <row r="53" spans="1:11" ht="15.2" customHeight="1">
      <c r="A53" s="1947">
        <v>27</v>
      </c>
      <c r="B53" s="1948" t="s">
        <v>347</v>
      </c>
      <c r="C53" s="1949"/>
      <c r="D53" s="1964"/>
      <c r="E53" s="1962"/>
      <c r="F53" s="1963"/>
      <c r="G53" s="1892" t="s">
        <v>1789</v>
      </c>
      <c r="H53" s="1892"/>
      <c r="I53" s="1892">
        <f t="shared" ref="I53:I60" si="5">D53+E53-F53+G53+H53</f>
        <v>0</v>
      </c>
      <c r="J53" s="1961" t="s">
        <v>348</v>
      </c>
      <c r="K53" s="1956">
        <v>27</v>
      </c>
    </row>
    <row r="54" spans="1:11" ht="15.2" customHeight="1">
      <c r="A54" s="1947">
        <v>28</v>
      </c>
      <c r="B54" s="1948" t="s">
        <v>1638</v>
      </c>
      <c r="C54" s="1949"/>
      <c r="D54" s="1964"/>
      <c r="E54" s="1962"/>
      <c r="F54" s="1963"/>
      <c r="G54" s="1892"/>
      <c r="H54" s="1892" t="s">
        <v>1789</v>
      </c>
      <c r="I54" s="1892">
        <f t="shared" si="5"/>
        <v>0</v>
      </c>
      <c r="J54" s="1961" t="s">
        <v>1639</v>
      </c>
      <c r="K54" s="1956">
        <v>28</v>
      </c>
    </row>
    <row r="55" spans="1:11" ht="15.2" customHeight="1">
      <c r="A55" s="1947">
        <v>29</v>
      </c>
      <c r="B55" s="1948" t="s">
        <v>1640</v>
      </c>
      <c r="C55" s="1949"/>
      <c r="D55" s="1964"/>
      <c r="E55" s="1962"/>
      <c r="F55" s="1963"/>
      <c r="G55" s="1892"/>
      <c r="H55" s="1892" t="s">
        <v>1789</v>
      </c>
      <c r="I55" s="1892">
        <f t="shared" si="5"/>
        <v>0</v>
      </c>
      <c r="J55" s="1961" t="s">
        <v>1641</v>
      </c>
      <c r="K55" s="1956">
        <v>29</v>
      </c>
    </row>
    <row r="56" spans="1:11" ht="15.2" customHeight="1">
      <c r="A56" s="1947">
        <v>30</v>
      </c>
      <c r="B56" s="1948" t="s">
        <v>1642</v>
      </c>
      <c r="C56" s="1949"/>
      <c r="D56" s="1964"/>
      <c r="E56" s="1962"/>
      <c r="F56" s="1963"/>
      <c r="G56" s="1892" t="s">
        <v>1789</v>
      </c>
      <c r="H56" s="1892" t="s">
        <v>1789</v>
      </c>
      <c r="I56" s="1892">
        <f t="shared" si="5"/>
        <v>0</v>
      </c>
      <c r="J56" s="1961" t="s">
        <v>1643</v>
      </c>
      <c r="K56" s="1956">
        <v>30</v>
      </c>
    </row>
    <row r="57" spans="1:11" ht="15.2" customHeight="1">
      <c r="A57" s="1947">
        <v>31</v>
      </c>
      <c r="B57" s="1948" t="s">
        <v>1644</v>
      </c>
      <c r="C57" s="1949"/>
      <c r="D57" s="1964"/>
      <c r="E57" s="1962"/>
      <c r="F57" s="1963"/>
      <c r="G57" s="1892" t="s">
        <v>1789</v>
      </c>
      <c r="H57" s="1892"/>
      <c r="I57" s="1892">
        <f t="shared" si="5"/>
        <v>0</v>
      </c>
      <c r="J57" s="1961" t="s">
        <v>1645</v>
      </c>
      <c r="K57" s="1956">
        <v>31</v>
      </c>
    </row>
    <row r="58" spans="1:11" ht="15.2" customHeight="1">
      <c r="A58" s="1947">
        <v>32</v>
      </c>
      <c r="B58" s="1948" t="s">
        <v>1646</v>
      </c>
      <c r="C58" s="1949"/>
      <c r="D58" s="1964"/>
      <c r="E58" s="1962"/>
      <c r="F58" s="1963"/>
      <c r="G58" s="1892"/>
      <c r="H58" s="1892"/>
      <c r="I58" s="1892">
        <f t="shared" si="5"/>
        <v>0</v>
      </c>
      <c r="J58" s="1961" t="s">
        <v>1647</v>
      </c>
      <c r="K58" s="1956">
        <v>32</v>
      </c>
    </row>
    <row r="59" spans="1:11" ht="15.2" customHeight="1">
      <c r="A59" s="1947">
        <v>33</v>
      </c>
      <c r="B59" s="1948" t="s">
        <v>1648</v>
      </c>
      <c r="C59" s="1949"/>
      <c r="D59" s="1964"/>
      <c r="E59" s="1962"/>
      <c r="F59" s="1963"/>
      <c r="G59" s="1892"/>
      <c r="H59" s="1892"/>
      <c r="I59" s="1892">
        <f t="shared" si="5"/>
        <v>0</v>
      </c>
      <c r="J59" s="1961" t="s">
        <v>1649</v>
      </c>
      <c r="K59" s="1956">
        <v>33</v>
      </c>
    </row>
    <row r="60" spans="1:11" ht="15.2" customHeight="1">
      <c r="A60" s="2624">
        <v>34</v>
      </c>
      <c r="B60" s="2625" t="s">
        <v>3935</v>
      </c>
      <c r="C60" s="2626"/>
      <c r="D60" s="2627"/>
      <c r="E60" s="2628"/>
      <c r="F60" s="2629"/>
      <c r="G60" s="2630"/>
      <c r="H60" s="2630"/>
      <c r="I60" s="2630">
        <f t="shared" si="5"/>
        <v>0</v>
      </c>
      <c r="J60" s="2631">
        <v>-337</v>
      </c>
      <c r="K60" s="2632">
        <v>34</v>
      </c>
    </row>
    <row r="61" spans="1:11" ht="15.2" customHeight="1">
      <c r="A61" s="2624">
        <v>35</v>
      </c>
      <c r="B61" s="2625" t="s">
        <v>4608</v>
      </c>
      <c r="C61" s="2626"/>
      <c r="D61" s="2627">
        <f t="shared" ref="D61:I61" si="6">SUM(D53:D60)</f>
        <v>0</v>
      </c>
      <c r="E61" s="2628">
        <f t="shared" si="6"/>
        <v>0</v>
      </c>
      <c r="F61" s="2636">
        <f t="shared" si="6"/>
        <v>0</v>
      </c>
      <c r="G61" s="2637">
        <f t="shared" si="6"/>
        <v>0</v>
      </c>
      <c r="H61" s="2637">
        <f t="shared" si="6"/>
        <v>0</v>
      </c>
      <c r="I61" s="2630">
        <f t="shared" si="6"/>
        <v>0</v>
      </c>
      <c r="J61" s="2633"/>
      <c r="K61" s="2632">
        <v>35</v>
      </c>
    </row>
    <row r="62" spans="1:11" ht="15.2" customHeight="1">
      <c r="A62" s="1947">
        <v>36</v>
      </c>
      <c r="B62" s="1948" t="s">
        <v>3119</v>
      </c>
      <c r="C62" s="1949"/>
      <c r="D62" s="1978"/>
      <c r="E62" s="1979"/>
      <c r="F62" s="1980"/>
      <c r="G62" s="1981"/>
      <c r="H62" s="1981"/>
      <c r="I62" s="1982" t="s">
        <v>1789</v>
      </c>
      <c r="J62" s="1965"/>
      <c r="K62" s="1956">
        <v>36</v>
      </c>
    </row>
    <row r="63" spans="1:11" ht="15.2" customHeight="1">
      <c r="A63" s="1947">
        <v>37</v>
      </c>
      <c r="B63" s="1948" t="s">
        <v>3120</v>
      </c>
      <c r="C63" s="1949"/>
      <c r="D63" s="1964"/>
      <c r="E63" s="1962"/>
      <c r="F63" s="1963"/>
      <c r="G63" s="1892"/>
      <c r="H63" s="1892"/>
      <c r="I63" s="1892">
        <f t="shared" ref="I63:I68" si="7">D63+E63-F63+G63+H63</f>
        <v>0</v>
      </c>
      <c r="J63" s="1961" t="s">
        <v>3121</v>
      </c>
      <c r="K63" s="1956">
        <v>37</v>
      </c>
    </row>
    <row r="64" spans="1:11" ht="15.2" customHeight="1">
      <c r="A64" s="1947">
        <v>38</v>
      </c>
      <c r="B64" s="1948" t="s">
        <v>3122</v>
      </c>
      <c r="C64" s="1949"/>
      <c r="D64" s="1964"/>
      <c r="E64" s="1962"/>
      <c r="F64" s="1963"/>
      <c r="G64" s="1892"/>
      <c r="H64" s="1892"/>
      <c r="I64" s="1892">
        <f t="shared" si="7"/>
        <v>0</v>
      </c>
      <c r="J64" s="1961" t="s">
        <v>3123</v>
      </c>
      <c r="K64" s="1956">
        <v>38</v>
      </c>
    </row>
    <row r="65" spans="1:11" ht="15.2" customHeight="1">
      <c r="A65" s="1947">
        <v>39</v>
      </c>
      <c r="B65" s="1948" t="s">
        <v>3124</v>
      </c>
      <c r="C65" s="1949"/>
      <c r="D65" s="1964"/>
      <c r="E65" s="1962"/>
      <c r="F65" s="1963"/>
      <c r="G65" s="1892"/>
      <c r="H65" s="1892"/>
      <c r="I65" s="1892">
        <f t="shared" si="7"/>
        <v>0</v>
      </c>
      <c r="J65" s="1961" t="s">
        <v>3125</v>
      </c>
      <c r="K65" s="1956">
        <v>39</v>
      </c>
    </row>
    <row r="66" spans="1:11" ht="15.2" customHeight="1">
      <c r="A66" s="1947">
        <v>40</v>
      </c>
      <c r="B66" s="1948" t="s">
        <v>3126</v>
      </c>
      <c r="C66" s="1949"/>
      <c r="D66" s="1964"/>
      <c r="E66" s="1962"/>
      <c r="F66" s="1963"/>
      <c r="G66" s="1892"/>
      <c r="H66" s="1892"/>
      <c r="I66" s="1892">
        <f t="shared" si="7"/>
        <v>0</v>
      </c>
      <c r="J66" s="1961" t="s">
        <v>3101</v>
      </c>
      <c r="K66" s="1956">
        <v>40</v>
      </c>
    </row>
    <row r="67" spans="1:11" ht="15.2" customHeight="1">
      <c r="A67" s="1947">
        <v>41</v>
      </c>
      <c r="B67" s="1948" t="s">
        <v>3102</v>
      </c>
      <c r="C67" s="1949"/>
      <c r="D67" s="1964"/>
      <c r="E67" s="1962"/>
      <c r="F67" s="1963"/>
      <c r="G67" s="1892"/>
      <c r="H67" s="1892"/>
      <c r="I67" s="1892">
        <f t="shared" si="7"/>
        <v>0</v>
      </c>
      <c r="J67" s="1961" t="s">
        <v>3103</v>
      </c>
      <c r="K67" s="1956">
        <v>41</v>
      </c>
    </row>
    <row r="68" spans="1:11" ht="15.2" customHeight="1" thickBot="1">
      <c r="A68" s="1983">
        <v>42</v>
      </c>
      <c r="B68" s="1984" t="s">
        <v>3104</v>
      </c>
      <c r="C68" s="1985"/>
      <c r="D68" s="1986"/>
      <c r="E68" s="1987"/>
      <c r="F68" s="1988"/>
      <c r="G68" s="1989"/>
      <c r="H68" s="1989"/>
      <c r="I68" s="1989">
        <f t="shared" si="7"/>
        <v>0</v>
      </c>
      <c r="J68" s="1990" t="s">
        <v>3105</v>
      </c>
      <c r="K68" s="1991">
        <v>42</v>
      </c>
    </row>
    <row r="69" spans="1:11" ht="15.2" customHeight="1">
      <c r="A69" s="1604"/>
      <c r="B69" s="1604"/>
      <c r="C69" s="1604"/>
      <c r="D69" s="1992"/>
      <c r="E69" s="1992"/>
      <c r="F69" s="1992"/>
      <c r="G69" s="1992"/>
      <c r="H69" s="1992"/>
      <c r="I69" s="1992"/>
      <c r="J69" s="1589"/>
      <c r="K69" s="1589"/>
    </row>
    <row r="70" spans="1:11" ht="15.2" customHeight="1">
      <c r="A70" s="2522" t="s">
        <v>4673</v>
      </c>
      <c r="B70" s="2522"/>
      <c r="C70" s="1589"/>
      <c r="D70" s="1589"/>
      <c r="E70" s="1589"/>
      <c r="F70" s="2522" t="s">
        <v>4673</v>
      </c>
      <c r="G70" s="2522"/>
      <c r="H70" s="1589"/>
      <c r="I70" s="1589"/>
      <c r="J70" s="1589"/>
      <c r="K70" s="1589"/>
    </row>
    <row r="71" spans="1:11" ht="15.2" customHeight="1">
      <c r="A71" s="1603" t="s">
        <v>3106</v>
      </c>
      <c r="B71" s="1603"/>
      <c r="C71" s="1603"/>
      <c r="D71" s="1603"/>
      <c r="E71" s="1603"/>
      <c r="F71" s="1603" t="s">
        <v>3107</v>
      </c>
      <c r="G71" s="1603"/>
      <c r="H71" s="1603"/>
      <c r="I71" s="1603"/>
      <c r="J71" s="1603"/>
      <c r="K71" s="1603"/>
    </row>
    <row r="72" spans="1:11" ht="15.6" customHeight="1" thickBot="1">
      <c r="A72" s="1589"/>
      <c r="B72" s="1589"/>
      <c r="C72" s="1589"/>
      <c r="D72" s="1589"/>
      <c r="E72" s="1589"/>
      <c r="F72" s="1589"/>
      <c r="G72" s="1589"/>
      <c r="H72" s="1589"/>
      <c r="I72" s="1589"/>
      <c r="J72" s="1589"/>
      <c r="K72" s="1589"/>
    </row>
    <row r="73" spans="1:11" ht="15.6" customHeight="1">
      <c r="A73" s="1563" t="s">
        <v>3293</v>
      </c>
      <c r="B73" s="1564"/>
      <c r="C73" s="1930" t="s">
        <v>3294</v>
      </c>
      <c r="D73" s="1930" t="s">
        <v>1802</v>
      </c>
      <c r="E73" s="1993" t="s">
        <v>1803</v>
      </c>
      <c r="F73" s="1563" t="s">
        <v>3293</v>
      </c>
      <c r="G73" s="1932" t="s">
        <v>3294</v>
      </c>
      <c r="H73" s="1932" t="s">
        <v>1802</v>
      </c>
      <c r="I73" s="1932" t="s">
        <v>1803</v>
      </c>
      <c r="J73" s="1718"/>
      <c r="K73" s="1931"/>
    </row>
    <row r="74" spans="1:11" ht="15.6" customHeight="1">
      <c r="A74" s="1567" t="str">
        <f>'Data Sheet'!$C$25</f>
        <v xml:space="preserve">The Brooklyn Union Gas Company d/b/a National Grid New York </v>
      </c>
      <c r="B74" s="1589"/>
      <c r="C74" s="1597" t="s">
        <v>3295</v>
      </c>
      <c r="D74" s="1597" t="s">
        <v>3313</v>
      </c>
      <c r="E74" s="1994"/>
      <c r="F74" s="1567" t="str">
        <f>'Data Sheet'!$C$25</f>
        <v xml:space="preserve">The Brooklyn Union Gas Company d/b/a National Grid New York </v>
      </c>
      <c r="G74" s="1837" t="s">
        <v>3295</v>
      </c>
      <c r="H74" s="1837" t="s">
        <v>3313</v>
      </c>
      <c r="I74" s="1837"/>
      <c r="J74" s="1589"/>
      <c r="K74" s="1569"/>
    </row>
    <row r="75" spans="1:11" ht="15.6" customHeight="1">
      <c r="A75" s="1570"/>
      <c r="B75" s="1571"/>
      <c r="C75" s="1995" t="s">
        <v>3297</v>
      </c>
      <c r="D75" s="1671" t="str">
        <f>'Data Sheet'!$C$40</f>
        <v xml:space="preserve"> March 29, 2017</v>
      </c>
      <c r="E75" s="1933" t="str">
        <f>'Data Sheet'!$C$38</f>
        <v xml:space="preserve"> December 31, 2016</v>
      </c>
      <c r="F75" s="1570"/>
      <c r="G75" s="1934" t="s">
        <v>3297</v>
      </c>
      <c r="H75" s="1627" t="str">
        <f>'Data Sheet'!$C$40</f>
        <v xml:space="preserve"> March 29, 2017</v>
      </c>
      <c r="I75" s="1934" t="str">
        <f>'Data Sheet'!$C$38</f>
        <v xml:space="preserve"> December 31, 2016</v>
      </c>
      <c r="J75" s="1732"/>
      <c r="K75" s="1935"/>
    </row>
    <row r="76" spans="1:11" ht="15.6" customHeight="1">
      <c r="A76" s="1996"/>
      <c r="B76" s="1997" t="s">
        <v>3108</v>
      </c>
      <c r="C76" s="1997"/>
      <c r="D76" s="1997"/>
      <c r="E76" s="1998"/>
      <c r="F76" s="1996" t="s">
        <v>3109</v>
      </c>
      <c r="G76" s="1997"/>
      <c r="H76" s="1997"/>
      <c r="I76" s="1997"/>
      <c r="J76" s="1997"/>
      <c r="K76" s="1998"/>
    </row>
    <row r="77" spans="1:11" ht="15.6" customHeight="1">
      <c r="A77" s="1940"/>
      <c r="B77" s="1941"/>
      <c r="C77" s="1942"/>
      <c r="D77" s="1580" t="s">
        <v>1837</v>
      </c>
      <c r="E77" s="1999"/>
      <c r="F77" s="1567"/>
      <c r="G77" s="1837"/>
      <c r="H77" s="1837"/>
      <c r="I77" s="1584" t="s">
        <v>1837</v>
      </c>
      <c r="J77" s="1589"/>
      <c r="K77" s="1943"/>
    </row>
    <row r="78" spans="1:11" ht="15.6" customHeight="1">
      <c r="A78" s="1595" t="s">
        <v>1729</v>
      </c>
      <c r="B78" s="1856" t="s">
        <v>176</v>
      </c>
      <c r="C78" s="1568"/>
      <c r="D78" s="1583" t="s">
        <v>3198</v>
      </c>
      <c r="E78" s="1943" t="s">
        <v>3199</v>
      </c>
      <c r="F78" s="1595" t="s">
        <v>307</v>
      </c>
      <c r="G78" s="1856" t="s">
        <v>308</v>
      </c>
      <c r="H78" s="1856" t="s">
        <v>309</v>
      </c>
      <c r="I78" s="1584" t="s">
        <v>2518</v>
      </c>
      <c r="J78" s="1589"/>
      <c r="K78" s="1943" t="s">
        <v>1729</v>
      </c>
    </row>
    <row r="79" spans="1:11" ht="15.6" customHeight="1">
      <c r="A79" s="1944" t="s">
        <v>1732</v>
      </c>
      <c r="B79" s="1945" t="s">
        <v>3024</v>
      </c>
      <c r="C79" s="1571"/>
      <c r="D79" s="1586" t="s">
        <v>3025</v>
      </c>
      <c r="E79" s="1946" t="s">
        <v>3026</v>
      </c>
      <c r="F79" s="1944" t="s">
        <v>3027</v>
      </c>
      <c r="G79" s="1945" t="s">
        <v>2347</v>
      </c>
      <c r="H79" s="1945" t="s">
        <v>2348</v>
      </c>
      <c r="I79" s="1587" t="s">
        <v>2349</v>
      </c>
      <c r="J79" s="1732"/>
      <c r="K79" s="1946" t="s">
        <v>1732</v>
      </c>
    </row>
    <row r="80" spans="1:11" ht="15.6" customHeight="1">
      <c r="A80" s="1947">
        <v>43</v>
      </c>
      <c r="B80" s="1997" t="s">
        <v>3110</v>
      </c>
      <c r="C80" s="1949"/>
      <c r="D80" s="1957"/>
      <c r="E80" s="2000"/>
      <c r="F80" s="1959"/>
      <c r="G80" s="2001"/>
      <c r="H80" s="2001"/>
      <c r="I80" s="1964">
        <f>D80+E80-F80+G80+H80</f>
        <v>0</v>
      </c>
      <c r="J80" s="2002" t="s">
        <v>3111</v>
      </c>
      <c r="K80" s="2003">
        <v>43</v>
      </c>
    </row>
    <row r="81" spans="1:11" ht="15.6" customHeight="1">
      <c r="A81" s="2624">
        <v>44</v>
      </c>
      <c r="B81" s="2625" t="s">
        <v>3936</v>
      </c>
      <c r="C81" s="2626"/>
      <c r="D81" s="2627"/>
      <c r="E81" s="2628"/>
      <c r="F81" s="2629"/>
      <c r="G81" s="2630"/>
      <c r="H81" s="2630"/>
      <c r="I81" s="2627">
        <f>D81+E81-F81+G81+H81</f>
        <v>0</v>
      </c>
      <c r="J81" s="2651">
        <v>-347</v>
      </c>
      <c r="K81" s="2632">
        <v>44</v>
      </c>
    </row>
    <row r="82" spans="1:11" ht="15.6" customHeight="1">
      <c r="A82" s="2624">
        <v>45</v>
      </c>
      <c r="B82" s="2527" t="s">
        <v>4224</v>
      </c>
      <c r="C82" s="2642"/>
      <c r="D82" s="2627"/>
      <c r="E82" s="2628"/>
      <c r="F82" s="2629"/>
      <c r="G82" s="2630"/>
      <c r="H82" s="2630"/>
      <c r="I82" s="2627">
        <f>D82+E82-F82+G82+H82</f>
        <v>0</v>
      </c>
      <c r="J82" s="2631">
        <v>-348</v>
      </c>
      <c r="K82" s="2632">
        <v>45</v>
      </c>
    </row>
    <row r="83" spans="1:11" ht="15.6" customHeight="1">
      <c r="A83" s="2624">
        <v>46</v>
      </c>
      <c r="B83" s="2527" t="s">
        <v>4615</v>
      </c>
      <c r="C83" s="2642"/>
      <c r="D83" s="2627">
        <f t="shared" ref="D83:I83" si="8">SUM(D63:D68)+SUM(D80:D82)</f>
        <v>0</v>
      </c>
      <c r="E83" s="2652">
        <f t="shared" si="8"/>
        <v>0</v>
      </c>
      <c r="F83" s="2630">
        <f t="shared" si="8"/>
        <v>0</v>
      </c>
      <c r="G83" s="2627">
        <f t="shared" si="8"/>
        <v>0</v>
      </c>
      <c r="H83" s="2627">
        <f t="shared" si="8"/>
        <v>0</v>
      </c>
      <c r="I83" s="2627">
        <f t="shared" si="8"/>
        <v>0</v>
      </c>
      <c r="J83" s="2644"/>
      <c r="K83" s="2645">
        <v>46</v>
      </c>
    </row>
    <row r="84" spans="1:11" ht="15.6" customHeight="1">
      <c r="A84" s="2624">
        <v>47</v>
      </c>
      <c r="B84" s="2527" t="s">
        <v>4616</v>
      </c>
      <c r="C84" s="2642"/>
      <c r="D84" s="2627">
        <f t="shared" ref="D84:I84" si="9">D42+D51+D61+D83</f>
        <v>0</v>
      </c>
      <c r="E84" s="2643">
        <f t="shared" si="9"/>
        <v>0</v>
      </c>
      <c r="F84" s="2629">
        <f t="shared" si="9"/>
        <v>0</v>
      </c>
      <c r="G84" s="2634">
        <f t="shared" si="9"/>
        <v>0</v>
      </c>
      <c r="H84" s="2634">
        <f t="shared" si="9"/>
        <v>0</v>
      </c>
      <c r="I84" s="2627">
        <f t="shared" si="9"/>
        <v>0</v>
      </c>
      <c r="J84" s="2644"/>
      <c r="K84" s="2645">
        <v>47</v>
      </c>
    </row>
    <row r="85" spans="1:11" ht="15.6" customHeight="1">
      <c r="A85" s="1947">
        <v>48</v>
      </c>
      <c r="B85" s="1732" t="s">
        <v>3112</v>
      </c>
      <c r="C85" s="1571"/>
      <c r="D85" s="1978"/>
      <c r="E85" s="1979"/>
      <c r="F85" s="1980"/>
      <c r="G85" s="1981"/>
      <c r="H85" s="1981"/>
      <c r="I85" s="1982"/>
      <c r="J85" s="1997"/>
      <c r="K85" s="2003">
        <v>48</v>
      </c>
    </row>
    <row r="86" spans="1:11" ht="15.6" customHeight="1">
      <c r="A86" s="1947">
        <v>49</v>
      </c>
      <c r="B86" s="1732" t="s">
        <v>3113</v>
      </c>
      <c r="C86" s="1571"/>
      <c r="D86" s="1964"/>
      <c r="E86" s="2004"/>
      <c r="F86" s="1963"/>
      <c r="G86" s="2006"/>
      <c r="H86" s="2005"/>
      <c r="I86" s="1964">
        <f t="shared" ref="I86:I96" si="10">D86+E86-F86+G86+H86</f>
        <v>0</v>
      </c>
      <c r="J86" s="2002" t="s">
        <v>3114</v>
      </c>
      <c r="K86" s="2003">
        <v>49</v>
      </c>
    </row>
    <row r="87" spans="1:11" ht="15.6" customHeight="1">
      <c r="A87" s="2624">
        <v>50</v>
      </c>
      <c r="B87" s="2527" t="s">
        <v>4225</v>
      </c>
      <c r="C87" s="2642"/>
      <c r="D87" s="2627"/>
      <c r="E87" s="2643"/>
      <c r="F87" s="2629"/>
      <c r="G87" s="2635"/>
      <c r="H87" s="2634"/>
      <c r="I87" s="2627">
        <f t="shared" si="10"/>
        <v>0</v>
      </c>
      <c r="J87" s="2650" t="s">
        <v>4226</v>
      </c>
      <c r="K87" s="2645">
        <v>50</v>
      </c>
    </row>
    <row r="88" spans="1:11" ht="15.6" customHeight="1">
      <c r="A88" s="1947">
        <v>51</v>
      </c>
      <c r="B88" s="1732" t="s">
        <v>3115</v>
      </c>
      <c r="C88" s="1571"/>
      <c r="D88" s="1964"/>
      <c r="E88" s="2004"/>
      <c r="F88" s="1963"/>
      <c r="G88" s="2006"/>
      <c r="H88" s="2005"/>
      <c r="I88" s="1964">
        <f t="shared" si="10"/>
        <v>0</v>
      </c>
      <c r="J88" s="2002" t="s">
        <v>3116</v>
      </c>
      <c r="K88" s="2003">
        <v>51</v>
      </c>
    </row>
    <row r="89" spans="1:11" ht="15.6" customHeight="1">
      <c r="A89" s="1947">
        <v>52</v>
      </c>
      <c r="B89" s="1732" t="s">
        <v>3117</v>
      </c>
      <c r="C89" s="1571"/>
      <c r="D89" s="1964"/>
      <c r="E89" s="2004"/>
      <c r="F89" s="1963"/>
      <c r="G89" s="2006"/>
      <c r="H89" s="2001"/>
      <c r="I89" s="1964">
        <f t="shared" si="10"/>
        <v>0</v>
      </c>
      <c r="J89" s="2002" t="s">
        <v>3118</v>
      </c>
      <c r="K89" s="2003">
        <v>52</v>
      </c>
    </row>
    <row r="90" spans="1:11" ht="15.6" customHeight="1">
      <c r="A90" s="1947">
        <v>53</v>
      </c>
      <c r="B90" s="1732" t="s">
        <v>1912</v>
      </c>
      <c r="C90" s="1571"/>
      <c r="D90" s="1964"/>
      <c r="E90" s="2004"/>
      <c r="F90" s="1963"/>
      <c r="G90" s="2006"/>
      <c r="H90" s="2005"/>
      <c r="I90" s="1964">
        <f t="shared" si="10"/>
        <v>0</v>
      </c>
      <c r="J90" s="2002" t="s">
        <v>1913</v>
      </c>
      <c r="K90" s="2003">
        <v>53</v>
      </c>
    </row>
    <row r="91" spans="1:11" ht="15.6" customHeight="1">
      <c r="A91" s="1947">
        <v>54</v>
      </c>
      <c r="B91" s="1732" t="s">
        <v>1914</v>
      </c>
      <c r="C91" s="1571"/>
      <c r="D91" s="1964"/>
      <c r="E91" s="2004"/>
      <c r="F91" s="1963"/>
      <c r="G91" s="2006"/>
      <c r="H91" s="2005"/>
      <c r="I91" s="1964">
        <f t="shared" si="10"/>
        <v>0</v>
      </c>
      <c r="J91" s="2002" t="s">
        <v>641</v>
      </c>
      <c r="K91" s="2003">
        <v>54</v>
      </c>
    </row>
    <row r="92" spans="1:11" ht="15.6" customHeight="1">
      <c r="A92" s="1947">
        <v>55</v>
      </c>
      <c r="B92" s="1732" t="s">
        <v>642</v>
      </c>
      <c r="C92" s="1571"/>
      <c r="D92" s="1964"/>
      <c r="E92" s="2004"/>
      <c r="F92" s="1963"/>
      <c r="G92" s="2006"/>
      <c r="H92" s="2005"/>
      <c r="I92" s="1964">
        <f t="shared" si="10"/>
        <v>0</v>
      </c>
      <c r="J92" s="2002" t="s">
        <v>643</v>
      </c>
      <c r="K92" s="2003">
        <v>55</v>
      </c>
    </row>
    <row r="93" spans="1:11" ht="15.6" customHeight="1">
      <c r="A93" s="1947">
        <v>56</v>
      </c>
      <c r="B93" s="1732" t="s">
        <v>644</v>
      </c>
      <c r="C93" s="1571"/>
      <c r="D93" s="1964"/>
      <c r="E93" s="2004"/>
      <c r="F93" s="1963"/>
      <c r="G93" s="2006"/>
      <c r="H93" s="2005"/>
      <c r="I93" s="1964">
        <f t="shared" si="10"/>
        <v>0</v>
      </c>
      <c r="J93" s="2002" t="s">
        <v>645</v>
      </c>
      <c r="K93" s="2003">
        <v>56</v>
      </c>
    </row>
    <row r="94" spans="1:11" ht="15.6" customHeight="1">
      <c r="A94" s="1947">
        <v>57</v>
      </c>
      <c r="B94" s="1732" t="s">
        <v>646</v>
      </c>
      <c r="C94" s="1571"/>
      <c r="D94" s="1964"/>
      <c r="E94" s="2004"/>
      <c r="F94" s="1963"/>
      <c r="G94" s="2006"/>
      <c r="H94" s="2005"/>
      <c r="I94" s="1964">
        <f t="shared" si="10"/>
        <v>0</v>
      </c>
      <c r="J94" s="2002" t="s">
        <v>647</v>
      </c>
      <c r="K94" s="2003">
        <v>57</v>
      </c>
    </row>
    <row r="95" spans="1:11" ht="15.6" customHeight="1">
      <c r="A95" s="1947">
        <v>58</v>
      </c>
      <c r="B95" s="1732" t="s">
        <v>648</v>
      </c>
      <c r="C95" s="1571"/>
      <c r="D95" s="1964"/>
      <c r="E95" s="2004"/>
      <c r="F95" s="1963"/>
      <c r="G95" s="2006"/>
      <c r="H95" s="2005"/>
      <c r="I95" s="1964">
        <f t="shared" si="10"/>
        <v>0</v>
      </c>
      <c r="J95" s="2002" t="s">
        <v>649</v>
      </c>
      <c r="K95" s="2003">
        <v>58</v>
      </c>
    </row>
    <row r="96" spans="1:11" ht="15.6" customHeight="1">
      <c r="A96" s="2624">
        <v>59</v>
      </c>
      <c r="B96" s="2625" t="s">
        <v>3937</v>
      </c>
      <c r="C96" s="2626"/>
      <c r="D96" s="2627"/>
      <c r="E96" s="2628"/>
      <c r="F96" s="2629"/>
      <c r="G96" s="2630"/>
      <c r="H96" s="2630"/>
      <c r="I96" s="2627">
        <f t="shared" si="10"/>
        <v>0</v>
      </c>
      <c r="J96" s="2646" t="s">
        <v>3954</v>
      </c>
      <c r="K96" s="2624">
        <v>59</v>
      </c>
    </row>
    <row r="97" spans="1:11" ht="15.6" customHeight="1">
      <c r="A97" s="2624">
        <v>60</v>
      </c>
      <c r="B97" s="2527" t="s">
        <v>4614</v>
      </c>
      <c r="C97" s="2642"/>
      <c r="D97" s="2627">
        <f t="shared" ref="D97:I97" si="11">SUM(D86:D96)</f>
        <v>0</v>
      </c>
      <c r="E97" s="2643">
        <f t="shared" si="11"/>
        <v>0</v>
      </c>
      <c r="F97" s="2629">
        <f t="shared" si="11"/>
        <v>0</v>
      </c>
      <c r="G97" s="2635">
        <f t="shared" si="11"/>
        <v>0</v>
      </c>
      <c r="H97" s="2634">
        <f t="shared" si="11"/>
        <v>0</v>
      </c>
      <c r="I97" s="2627">
        <f t="shared" si="11"/>
        <v>0</v>
      </c>
      <c r="J97" s="2644"/>
      <c r="K97" s="2645">
        <v>60</v>
      </c>
    </row>
    <row r="98" spans="1:11" ht="15.6" customHeight="1">
      <c r="A98" s="1947">
        <v>61</v>
      </c>
      <c r="B98" s="1732" t="s">
        <v>650</v>
      </c>
      <c r="C98" s="1571"/>
      <c r="D98" s="1978"/>
      <c r="E98" s="1979"/>
      <c r="F98" s="1980"/>
      <c r="G98" s="1981"/>
      <c r="H98" s="1981"/>
      <c r="I98" s="1982"/>
      <c r="J98" s="1997"/>
      <c r="K98" s="2003">
        <v>61</v>
      </c>
    </row>
    <row r="99" spans="1:11" ht="15.6" customHeight="1">
      <c r="A99" s="1947">
        <v>62</v>
      </c>
      <c r="B99" s="1732" t="s">
        <v>651</v>
      </c>
      <c r="C99" s="1571"/>
      <c r="D99" s="1964"/>
      <c r="E99" s="2004"/>
      <c r="F99" s="1963"/>
      <c r="G99" s="2006" t="s">
        <v>1789</v>
      </c>
      <c r="H99" s="2005"/>
      <c r="I99" s="1964">
        <f t="shared" ref="I99:I113" si="12">D99+E99-F99+G99+H99</f>
        <v>0</v>
      </c>
      <c r="J99" s="2002" t="s">
        <v>652</v>
      </c>
      <c r="K99" s="2003">
        <v>62</v>
      </c>
    </row>
    <row r="100" spans="1:11" ht="15.6" customHeight="1">
      <c r="A100" s="1947">
        <v>63</v>
      </c>
      <c r="B100" s="1732" t="s">
        <v>653</v>
      </c>
      <c r="C100" s="1571"/>
      <c r="D100" s="1964"/>
      <c r="E100" s="2004"/>
      <c r="F100" s="1963"/>
      <c r="G100" s="2006"/>
      <c r="H100" s="2005"/>
      <c r="I100" s="1964">
        <f t="shared" si="12"/>
        <v>0</v>
      </c>
      <c r="J100" s="2002" t="s">
        <v>654</v>
      </c>
      <c r="K100" s="2003">
        <v>63</v>
      </c>
    </row>
    <row r="101" spans="1:11" ht="15.6" customHeight="1">
      <c r="A101" s="1947">
        <v>64</v>
      </c>
      <c r="B101" s="1732" t="s">
        <v>655</v>
      </c>
      <c r="C101" s="1571"/>
      <c r="D101" s="1964"/>
      <c r="E101" s="2004"/>
      <c r="F101" s="1963"/>
      <c r="G101" s="2006"/>
      <c r="H101" s="2005"/>
      <c r="I101" s="1964">
        <f t="shared" si="12"/>
        <v>0</v>
      </c>
      <c r="J101" s="2002" t="s">
        <v>656</v>
      </c>
      <c r="K101" s="2003">
        <v>64</v>
      </c>
    </row>
    <row r="102" spans="1:11" ht="15.6" customHeight="1">
      <c r="A102" s="2624">
        <v>65</v>
      </c>
      <c r="B102" s="2527" t="s">
        <v>4613</v>
      </c>
      <c r="C102" s="2642"/>
      <c r="D102" s="2627"/>
      <c r="E102" s="2643"/>
      <c r="F102" s="2629"/>
      <c r="G102" s="2635"/>
      <c r="H102" s="2634"/>
      <c r="I102" s="2627">
        <f t="shared" si="12"/>
        <v>0</v>
      </c>
      <c r="J102" s="2649" t="s">
        <v>657</v>
      </c>
      <c r="K102" s="2645">
        <v>65</v>
      </c>
    </row>
    <row r="103" spans="1:11" ht="15.6" customHeight="1">
      <c r="A103" s="1947">
        <v>66</v>
      </c>
      <c r="B103" s="1732" t="s">
        <v>658</v>
      </c>
      <c r="C103" s="1571"/>
      <c r="D103" s="1964"/>
      <c r="E103" s="2004"/>
      <c r="F103" s="1963"/>
      <c r="G103" s="2006"/>
      <c r="H103" s="2005"/>
      <c r="I103" s="1964">
        <f t="shared" si="12"/>
        <v>0</v>
      </c>
      <c r="J103" s="2002" t="s">
        <v>659</v>
      </c>
      <c r="K103" s="2003">
        <v>66</v>
      </c>
    </row>
    <row r="104" spans="1:11" ht="15.6" customHeight="1">
      <c r="A104" s="1947">
        <v>67</v>
      </c>
      <c r="B104" s="1732" t="s">
        <v>660</v>
      </c>
      <c r="C104" s="1571"/>
      <c r="D104" s="1964"/>
      <c r="E104" s="2004"/>
      <c r="F104" s="1963"/>
      <c r="G104" s="2006"/>
      <c r="H104" s="2005"/>
      <c r="I104" s="1964">
        <f t="shared" si="12"/>
        <v>0</v>
      </c>
      <c r="J104" s="2002" t="s">
        <v>661</v>
      </c>
      <c r="K104" s="2003">
        <v>67</v>
      </c>
    </row>
    <row r="105" spans="1:11" ht="15.6" customHeight="1">
      <c r="A105" s="1947">
        <v>68</v>
      </c>
      <c r="B105" s="1732" t="s">
        <v>662</v>
      </c>
      <c r="C105" s="1571"/>
      <c r="D105" s="1964"/>
      <c r="E105" s="2004"/>
      <c r="F105" s="1963"/>
      <c r="G105" s="2006"/>
      <c r="H105" s="2005"/>
      <c r="I105" s="1964">
        <f t="shared" si="12"/>
        <v>0</v>
      </c>
      <c r="J105" s="2002" t="s">
        <v>663</v>
      </c>
      <c r="K105" s="2003">
        <v>68</v>
      </c>
    </row>
    <row r="106" spans="1:11" ht="15.6" customHeight="1">
      <c r="A106" s="1947">
        <v>69</v>
      </c>
      <c r="B106" s="1732" t="s">
        <v>664</v>
      </c>
      <c r="C106" s="1571"/>
      <c r="D106" s="1964"/>
      <c r="E106" s="2004"/>
      <c r="F106" s="1963"/>
      <c r="G106" s="2006"/>
      <c r="H106" s="2005"/>
      <c r="I106" s="1964">
        <f t="shared" si="12"/>
        <v>0</v>
      </c>
      <c r="J106" s="2002" t="s">
        <v>665</v>
      </c>
      <c r="K106" s="2003">
        <v>69</v>
      </c>
    </row>
    <row r="107" spans="1:11" ht="15.6" customHeight="1">
      <c r="A107" s="1947">
        <v>70</v>
      </c>
      <c r="B107" s="1732" t="s">
        <v>666</v>
      </c>
      <c r="C107" s="1571"/>
      <c r="D107" s="1964"/>
      <c r="E107" s="2004"/>
      <c r="F107" s="1963"/>
      <c r="G107" s="2006"/>
      <c r="H107" s="2005"/>
      <c r="I107" s="1964">
        <f t="shared" si="12"/>
        <v>0</v>
      </c>
      <c r="J107" s="2002" t="s">
        <v>667</v>
      </c>
      <c r="K107" s="2003">
        <v>70</v>
      </c>
    </row>
    <row r="108" spans="1:11" ht="15.6" customHeight="1">
      <c r="A108" s="1947">
        <v>71</v>
      </c>
      <c r="B108" s="1732" t="s">
        <v>668</v>
      </c>
      <c r="C108" s="1571"/>
      <c r="D108" s="1964"/>
      <c r="E108" s="2004"/>
      <c r="F108" s="1963"/>
      <c r="G108" s="2006"/>
      <c r="H108" s="2005"/>
      <c r="I108" s="1964">
        <f t="shared" si="12"/>
        <v>0</v>
      </c>
      <c r="J108" s="2002" t="s">
        <v>669</v>
      </c>
      <c r="K108" s="2003">
        <v>71</v>
      </c>
    </row>
    <row r="109" spans="1:11" ht="15.6" customHeight="1">
      <c r="A109" s="1947">
        <v>72</v>
      </c>
      <c r="B109" s="1732" t="s">
        <v>670</v>
      </c>
      <c r="C109" s="1571"/>
      <c r="D109" s="1964"/>
      <c r="E109" s="2004"/>
      <c r="F109" s="1963"/>
      <c r="G109" s="2006"/>
      <c r="H109" s="2005"/>
      <c r="I109" s="1964">
        <f t="shared" si="12"/>
        <v>0</v>
      </c>
      <c r="J109" s="2002" t="s">
        <v>671</v>
      </c>
      <c r="K109" s="2003">
        <v>72</v>
      </c>
    </row>
    <row r="110" spans="1:11" ht="15.6" customHeight="1">
      <c r="A110" s="1947">
        <v>73</v>
      </c>
      <c r="B110" s="1732" t="s">
        <v>672</v>
      </c>
      <c r="C110" s="1571"/>
      <c r="D110" s="1964"/>
      <c r="E110" s="2004"/>
      <c r="F110" s="1963"/>
      <c r="G110" s="2006"/>
      <c r="H110" s="2005"/>
      <c r="I110" s="1964">
        <f t="shared" si="12"/>
        <v>0</v>
      </c>
      <c r="J110" s="2002" t="s">
        <v>673</v>
      </c>
      <c r="K110" s="2003">
        <v>73</v>
      </c>
    </row>
    <row r="111" spans="1:11" ht="15.6" customHeight="1">
      <c r="A111" s="1947">
        <v>74</v>
      </c>
      <c r="B111" s="1732" t="s">
        <v>674</v>
      </c>
      <c r="C111" s="1571"/>
      <c r="D111" s="2007"/>
      <c r="E111" s="2004"/>
      <c r="F111" s="1963"/>
      <c r="G111" s="2006"/>
      <c r="H111" s="2005"/>
      <c r="I111" s="1964">
        <f t="shared" si="12"/>
        <v>0</v>
      </c>
      <c r="J111" s="2002" t="s">
        <v>675</v>
      </c>
      <c r="K111" s="2003">
        <v>74</v>
      </c>
    </row>
    <row r="112" spans="1:11" ht="15.6" customHeight="1">
      <c r="A112" s="1947">
        <v>75</v>
      </c>
      <c r="B112" s="1732" t="s">
        <v>676</v>
      </c>
      <c r="C112" s="1571"/>
      <c r="D112" s="1964"/>
      <c r="E112" s="2004"/>
      <c r="F112" s="1963"/>
      <c r="G112" s="2006"/>
      <c r="H112" s="2005"/>
      <c r="I112" s="1964">
        <f t="shared" si="12"/>
        <v>0</v>
      </c>
      <c r="J112" s="2002" t="s">
        <v>677</v>
      </c>
      <c r="K112" s="2003">
        <v>75</v>
      </c>
    </row>
    <row r="113" spans="1:12" ht="15.6" customHeight="1">
      <c r="A113" s="2624">
        <v>76</v>
      </c>
      <c r="B113" s="2625" t="s">
        <v>3938</v>
      </c>
      <c r="C113" s="2626"/>
      <c r="D113" s="2627"/>
      <c r="E113" s="2628"/>
      <c r="F113" s="2629"/>
      <c r="G113" s="2630"/>
      <c r="H113" s="2630"/>
      <c r="I113" s="2627">
        <f t="shared" si="12"/>
        <v>0</v>
      </c>
      <c r="J113" s="2646" t="s">
        <v>3947</v>
      </c>
      <c r="K113" s="2624">
        <v>76</v>
      </c>
    </row>
    <row r="114" spans="1:12" ht="15.6" customHeight="1">
      <c r="A114" s="2624">
        <v>77</v>
      </c>
      <c r="B114" s="2527" t="s">
        <v>4612</v>
      </c>
      <c r="C114" s="2642"/>
      <c r="D114" s="2627">
        <f t="shared" ref="D114:I114" si="13">SUM(D99:D113)</f>
        <v>0</v>
      </c>
      <c r="E114" s="2643">
        <f t="shared" si="13"/>
        <v>0</v>
      </c>
      <c r="F114" s="2629">
        <f t="shared" si="13"/>
        <v>0</v>
      </c>
      <c r="G114" s="2635">
        <f t="shared" si="13"/>
        <v>0</v>
      </c>
      <c r="H114" s="2634">
        <f t="shared" si="13"/>
        <v>0</v>
      </c>
      <c r="I114" s="2627">
        <f t="shared" si="13"/>
        <v>0</v>
      </c>
      <c r="J114" s="2644"/>
      <c r="K114" s="2645">
        <v>77</v>
      </c>
    </row>
    <row r="115" spans="1:12" ht="15.6" customHeight="1">
      <c r="A115" s="2624">
        <v>78</v>
      </c>
      <c r="B115" s="2527" t="s">
        <v>3940</v>
      </c>
      <c r="C115" s="2642"/>
      <c r="D115" s="1978"/>
      <c r="E115" s="1979"/>
      <c r="F115" s="1980"/>
      <c r="G115" s="1981"/>
      <c r="H115" s="1981"/>
      <c r="I115" s="1982"/>
      <c r="J115" s="2641"/>
      <c r="K115" s="2645">
        <v>78</v>
      </c>
    </row>
    <row r="116" spans="1:12" ht="15.6" customHeight="1">
      <c r="A116" s="2624">
        <v>79</v>
      </c>
      <c r="B116" s="2527" t="s">
        <v>3941</v>
      </c>
      <c r="C116" s="2642"/>
      <c r="D116" s="2647"/>
      <c r="E116" s="2628"/>
      <c r="F116" s="2636"/>
      <c r="G116" s="2648"/>
      <c r="H116" s="2648"/>
      <c r="I116" s="2630"/>
      <c r="J116" s="2646" t="s">
        <v>3946</v>
      </c>
      <c r="K116" s="2645">
        <v>79</v>
      </c>
    </row>
    <row r="117" spans="1:12" ht="15.6" customHeight="1">
      <c r="A117" s="2624">
        <v>80</v>
      </c>
      <c r="B117" s="2527" t="s">
        <v>3942</v>
      </c>
      <c r="C117" s="2642"/>
      <c r="D117" s="2647"/>
      <c r="E117" s="2628"/>
      <c r="F117" s="2636"/>
      <c r="G117" s="2648"/>
      <c r="H117" s="2648"/>
      <c r="I117" s="2630"/>
      <c r="J117" s="2646" t="s">
        <v>3948</v>
      </c>
      <c r="K117" s="2645">
        <v>80</v>
      </c>
      <c r="L117" s="2008"/>
    </row>
    <row r="118" spans="1:12" ht="15.6" customHeight="1">
      <c r="A118" s="2624">
        <v>81</v>
      </c>
      <c r="B118" s="2527" t="s">
        <v>3943</v>
      </c>
      <c r="C118" s="2642"/>
      <c r="D118" s="2647"/>
      <c r="E118" s="2628"/>
      <c r="F118" s="2636"/>
      <c r="G118" s="2648"/>
      <c r="H118" s="2648"/>
      <c r="I118" s="2630"/>
      <c r="J118" s="2646" t="s">
        <v>3949</v>
      </c>
      <c r="K118" s="2645">
        <v>81</v>
      </c>
      <c r="L118" s="2008"/>
    </row>
    <row r="119" spans="1:12" ht="15.6" customHeight="1">
      <c r="A119" s="2624">
        <v>82</v>
      </c>
      <c r="B119" s="2527" t="s">
        <v>3944</v>
      </c>
      <c r="C119" s="2642"/>
      <c r="D119" s="2647"/>
      <c r="E119" s="2628"/>
      <c r="F119" s="2636"/>
      <c r="G119" s="2648"/>
      <c r="H119" s="2648"/>
      <c r="I119" s="2630"/>
      <c r="J119" s="2646" t="s">
        <v>3950</v>
      </c>
      <c r="K119" s="2645">
        <v>82</v>
      </c>
      <c r="L119" s="2008"/>
    </row>
    <row r="120" spans="1:12" ht="15.6" customHeight="1">
      <c r="A120" s="2624">
        <v>83</v>
      </c>
      <c r="B120" s="2527" t="s">
        <v>3945</v>
      </c>
      <c r="C120" s="2642"/>
      <c r="D120" s="2647"/>
      <c r="E120" s="2628"/>
      <c r="F120" s="2636"/>
      <c r="G120" s="2648"/>
      <c r="H120" s="2648"/>
      <c r="I120" s="2630"/>
      <c r="J120" s="2646" t="s">
        <v>3951</v>
      </c>
      <c r="K120" s="2645">
        <v>83</v>
      </c>
      <c r="L120" s="2008"/>
    </row>
    <row r="121" spans="1:12" ht="15.6" customHeight="1">
      <c r="A121" s="2624">
        <v>84</v>
      </c>
      <c r="B121" s="2527" t="s">
        <v>4414</v>
      </c>
      <c r="C121" s="2642"/>
      <c r="D121" s="2647"/>
      <c r="E121" s="2628"/>
      <c r="F121" s="2636"/>
      <c r="G121" s="2648"/>
      <c r="H121" s="2648"/>
      <c r="I121" s="2630"/>
      <c r="J121" s="2646" t="s">
        <v>3952</v>
      </c>
      <c r="K121" s="2645">
        <v>84</v>
      </c>
      <c r="L121" s="2008"/>
    </row>
    <row r="122" spans="1:12" ht="15.6" customHeight="1">
      <c r="A122" s="2624">
        <v>85</v>
      </c>
      <c r="B122" s="2527" t="s">
        <v>4415</v>
      </c>
      <c r="C122" s="2642"/>
      <c r="D122" s="2647"/>
      <c r="E122" s="2628"/>
      <c r="F122" s="2636"/>
      <c r="G122" s="2648"/>
      <c r="H122" s="2648"/>
      <c r="I122" s="2630"/>
      <c r="J122" s="2646" t="s">
        <v>3953</v>
      </c>
      <c r="K122" s="2645">
        <v>85</v>
      </c>
      <c r="L122" s="2008"/>
    </row>
    <row r="123" spans="1:12" ht="15.6" customHeight="1">
      <c r="A123" s="2624">
        <v>86</v>
      </c>
      <c r="B123" s="2527" t="s">
        <v>4341</v>
      </c>
      <c r="C123" s="2642"/>
      <c r="D123" s="2647">
        <f t="shared" ref="D123:I123" si="14">SUM(D116:D122)</f>
        <v>0</v>
      </c>
      <c r="E123" s="2628">
        <f t="shared" si="14"/>
        <v>0</v>
      </c>
      <c r="F123" s="2636">
        <f t="shared" si="14"/>
        <v>0</v>
      </c>
      <c r="G123" s="2648">
        <f t="shared" si="14"/>
        <v>0</v>
      </c>
      <c r="H123" s="2648">
        <f t="shared" si="14"/>
        <v>0</v>
      </c>
      <c r="I123" s="2630">
        <f t="shared" si="14"/>
        <v>0</v>
      </c>
      <c r="J123" s="2646"/>
      <c r="K123" s="2645">
        <v>86</v>
      </c>
      <c r="L123" s="2008"/>
    </row>
    <row r="124" spans="1:12" ht="15.6" customHeight="1">
      <c r="A124" s="1947">
        <v>87</v>
      </c>
      <c r="B124" s="1732" t="s">
        <v>3939</v>
      </c>
      <c r="C124" s="1571"/>
      <c r="D124" s="1978"/>
      <c r="E124" s="1979"/>
      <c r="F124" s="1980"/>
      <c r="G124" s="1981"/>
      <c r="H124" s="1981"/>
      <c r="I124" s="1982"/>
      <c r="J124" s="1997"/>
      <c r="K124" s="2003">
        <v>87</v>
      </c>
    </row>
    <row r="125" spans="1:12" ht="15.6" customHeight="1">
      <c r="A125" s="1947">
        <v>88</v>
      </c>
      <c r="B125" s="1732" t="s">
        <v>678</v>
      </c>
      <c r="C125" s="1571"/>
      <c r="D125" s="1964"/>
      <c r="E125" s="2004"/>
      <c r="F125" s="1963"/>
      <c r="G125" s="2006" t="s">
        <v>1789</v>
      </c>
      <c r="H125" s="2005"/>
      <c r="I125" s="1964">
        <f t="shared" ref="I125:I134" si="15">D125+E125-F125+G125+H125</f>
        <v>0</v>
      </c>
      <c r="J125" s="2002" t="s">
        <v>679</v>
      </c>
      <c r="K125" s="2003">
        <v>88</v>
      </c>
    </row>
    <row r="126" spans="1:12" ht="15.6" customHeight="1">
      <c r="A126" s="1947">
        <v>89</v>
      </c>
      <c r="B126" s="1732" t="s">
        <v>680</v>
      </c>
      <c r="C126" s="1571"/>
      <c r="D126" s="1964"/>
      <c r="E126" s="2004"/>
      <c r="F126" s="1963"/>
      <c r="G126" s="2006" t="s">
        <v>1789</v>
      </c>
      <c r="H126" s="2005" t="s">
        <v>1789</v>
      </c>
      <c r="I126" s="1964">
        <f t="shared" si="15"/>
        <v>0</v>
      </c>
      <c r="J126" s="2002" t="s">
        <v>681</v>
      </c>
      <c r="K126" s="2003">
        <v>89</v>
      </c>
    </row>
    <row r="127" spans="1:12" ht="15.6" customHeight="1">
      <c r="A127" s="1947">
        <v>90</v>
      </c>
      <c r="B127" s="1732" t="s">
        <v>682</v>
      </c>
      <c r="C127" s="1571"/>
      <c r="D127" s="1964"/>
      <c r="E127" s="2004"/>
      <c r="F127" s="1963"/>
      <c r="G127" s="2006"/>
      <c r="H127" s="2005"/>
      <c r="I127" s="1964">
        <f t="shared" si="15"/>
        <v>0</v>
      </c>
      <c r="J127" s="2002" t="s">
        <v>683</v>
      </c>
      <c r="K127" s="2003">
        <v>90</v>
      </c>
    </row>
    <row r="128" spans="1:12" ht="15.6" customHeight="1">
      <c r="A128" s="1947">
        <v>91</v>
      </c>
      <c r="B128" s="1732" t="s">
        <v>684</v>
      </c>
      <c r="C128" s="1571"/>
      <c r="D128" s="1964"/>
      <c r="E128" s="2004"/>
      <c r="F128" s="1963"/>
      <c r="G128" s="2006"/>
      <c r="H128" s="2005"/>
      <c r="I128" s="1964">
        <f t="shared" si="15"/>
        <v>0</v>
      </c>
      <c r="J128" s="2002" t="s">
        <v>685</v>
      </c>
      <c r="K128" s="2003">
        <v>91</v>
      </c>
    </row>
    <row r="129" spans="1:11" ht="15.6" customHeight="1">
      <c r="A129" s="1947">
        <v>92</v>
      </c>
      <c r="B129" s="1732" t="s">
        <v>686</v>
      </c>
      <c r="C129" s="1571"/>
      <c r="D129" s="1964"/>
      <c r="E129" s="2004"/>
      <c r="F129" s="1963"/>
      <c r="G129" s="2006"/>
      <c r="H129" s="2005"/>
      <c r="I129" s="1964">
        <f t="shared" si="15"/>
        <v>0</v>
      </c>
      <c r="J129" s="2002" t="s">
        <v>687</v>
      </c>
      <c r="K129" s="2003">
        <v>92</v>
      </c>
    </row>
    <row r="130" spans="1:11" ht="15.6" customHeight="1">
      <c r="A130" s="1947">
        <v>93</v>
      </c>
      <c r="B130" s="1732" t="s">
        <v>688</v>
      </c>
      <c r="C130" s="1571"/>
      <c r="D130" s="1964"/>
      <c r="E130" s="2004"/>
      <c r="F130" s="1963"/>
      <c r="G130" s="2006"/>
      <c r="H130" s="2005"/>
      <c r="I130" s="1964">
        <f t="shared" si="15"/>
        <v>0</v>
      </c>
      <c r="J130" s="2002" t="s">
        <v>689</v>
      </c>
      <c r="K130" s="2003">
        <v>93</v>
      </c>
    </row>
    <row r="131" spans="1:11" ht="15.6" customHeight="1">
      <c r="A131" s="1947">
        <v>94</v>
      </c>
      <c r="B131" s="1732" t="s">
        <v>690</v>
      </c>
      <c r="C131" s="1571"/>
      <c r="D131" s="1964"/>
      <c r="E131" s="2004"/>
      <c r="F131" s="1963"/>
      <c r="G131" s="2006"/>
      <c r="H131" s="2005"/>
      <c r="I131" s="1964">
        <f t="shared" si="15"/>
        <v>0</v>
      </c>
      <c r="J131" s="2002" t="s">
        <v>691</v>
      </c>
      <c r="K131" s="2003">
        <v>94</v>
      </c>
    </row>
    <row r="132" spans="1:11" ht="15.6" customHeight="1">
      <c r="A132" s="1947">
        <v>95</v>
      </c>
      <c r="B132" s="1732" t="s">
        <v>692</v>
      </c>
      <c r="C132" s="1571"/>
      <c r="D132" s="1964"/>
      <c r="E132" s="2004"/>
      <c r="F132" s="1963"/>
      <c r="G132" s="2006"/>
      <c r="H132" s="2005"/>
      <c r="I132" s="1964">
        <f t="shared" si="15"/>
        <v>0</v>
      </c>
      <c r="J132" s="2002" t="s">
        <v>693</v>
      </c>
      <c r="K132" s="2003">
        <v>95</v>
      </c>
    </row>
    <row r="133" spans="1:11" ht="15.6" customHeight="1">
      <c r="A133" s="1947">
        <v>96</v>
      </c>
      <c r="B133" s="1732" t="s">
        <v>349</v>
      </c>
      <c r="C133" s="1571"/>
      <c r="D133" s="1964"/>
      <c r="E133" s="2004"/>
      <c r="F133" s="1963"/>
      <c r="G133" s="2006" t="s">
        <v>1789</v>
      </c>
      <c r="H133" s="2005"/>
      <c r="I133" s="1964">
        <f t="shared" si="15"/>
        <v>0</v>
      </c>
      <c r="J133" s="2002" t="s">
        <v>350</v>
      </c>
      <c r="K133" s="2003">
        <v>96</v>
      </c>
    </row>
    <row r="134" spans="1:11" ht="15.6" customHeight="1">
      <c r="A134" s="1947">
        <v>97</v>
      </c>
      <c r="B134" s="1732" t="s">
        <v>351</v>
      </c>
      <c r="C134" s="1571"/>
      <c r="D134" s="1964"/>
      <c r="E134" s="2004"/>
      <c r="F134" s="1963" t="s">
        <v>1789</v>
      </c>
      <c r="G134" s="2006"/>
      <c r="H134" s="2005"/>
      <c r="I134" s="1964">
        <f t="shared" si="15"/>
        <v>0</v>
      </c>
      <c r="J134" s="2002" t="s">
        <v>352</v>
      </c>
      <c r="K134" s="2003">
        <v>97</v>
      </c>
    </row>
    <row r="135" spans="1:11" ht="15.6" customHeight="1">
      <c r="A135" s="1947">
        <v>98</v>
      </c>
      <c r="B135" s="1732" t="s">
        <v>353</v>
      </c>
      <c r="C135" s="1571"/>
      <c r="D135" s="1964">
        <f t="shared" ref="D135:I135" si="16">SUM(D125:D134)</f>
        <v>0</v>
      </c>
      <c r="E135" s="2004">
        <f t="shared" si="16"/>
        <v>0</v>
      </c>
      <c r="F135" s="1963">
        <f t="shared" si="16"/>
        <v>0</v>
      </c>
      <c r="G135" s="2006">
        <f t="shared" si="16"/>
        <v>0</v>
      </c>
      <c r="H135" s="2005">
        <f t="shared" si="16"/>
        <v>0</v>
      </c>
      <c r="I135" s="1964">
        <f t="shared" si="16"/>
        <v>0</v>
      </c>
      <c r="J135" s="1997"/>
      <c r="K135" s="2003">
        <v>98</v>
      </c>
    </row>
    <row r="136" spans="1:11" ht="15.6" customHeight="1">
      <c r="A136" s="1947">
        <v>99</v>
      </c>
      <c r="B136" s="1732" t="s">
        <v>354</v>
      </c>
      <c r="C136" s="1571"/>
      <c r="D136" s="1964"/>
      <c r="E136" s="2004"/>
      <c r="F136" s="1963"/>
      <c r="G136" s="2006"/>
      <c r="H136" s="2005" t="s">
        <v>1789</v>
      </c>
      <c r="I136" s="1964">
        <f>D136+E136-F136+G136+H136</f>
        <v>0</v>
      </c>
      <c r="J136" s="2002" t="s">
        <v>355</v>
      </c>
      <c r="K136" s="2003">
        <v>99</v>
      </c>
    </row>
    <row r="137" spans="1:11" ht="15.6" customHeight="1">
      <c r="A137" s="2624">
        <v>100</v>
      </c>
      <c r="B137" s="2625" t="s">
        <v>3955</v>
      </c>
      <c r="C137" s="2626"/>
      <c r="D137" s="2627"/>
      <c r="E137" s="2628"/>
      <c r="F137" s="2629"/>
      <c r="G137" s="2630"/>
      <c r="H137" s="2630"/>
      <c r="I137" s="2627">
        <f>D137+E137-F137+G137+H137</f>
        <v>0</v>
      </c>
      <c r="J137" s="2641">
        <v>-399.1</v>
      </c>
      <c r="K137" s="2624">
        <v>100</v>
      </c>
    </row>
    <row r="138" spans="1:11" ht="15.6" customHeight="1">
      <c r="A138" s="2624">
        <v>101</v>
      </c>
      <c r="B138" s="2527" t="s">
        <v>4610</v>
      </c>
      <c r="C138" s="2642"/>
      <c r="D138" s="2627">
        <f t="shared" ref="D138:I138" si="17">D135+D136+D137</f>
        <v>0</v>
      </c>
      <c r="E138" s="2643">
        <f t="shared" si="17"/>
        <v>0</v>
      </c>
      <c r="F138" s="2629">
        <f t="shared" si="17"/>
        <v>0</v>
      </c>
      <c r="G138" s="2635">
        <f t="shared" si="17"/>
        <v>0</v>
      </c>
      <c r="H138" s="2634">
        <f t="shared" si="17"/>
        <v>0</v>
      </c>
      <c r="I138" s="2627">
        <f t="shared" si="17"/>
        <v>0</v>
      </c>
      <c r="J138" s="2644"/>
      <c r="K138" s="2645">
        <v>101</v>
      </c>
    </row>
    <row r="139" spans="1:11" ht="15.6" customHeight="1">
      <c r="A139" s="2624">
        <v>102</v>
      </c>
      <c r="B139" s="2527" t="s">
        <v>4611</v>
      </c>
      <c r="C139" s="2642"/>
      <c r="D139" s="2627">
        <f t="shared" ref="D139:I139" si="18">D84+D97+D114+D138+D31+D123</f>
        <v>0</v>
      </c>
      <c r="E139" s="2643">
        <f t="shared" si="18"/>
        <v>0</v>
      </c>
      <c r="F139" s="2629">
        <f t="shared" si="18"/>
        <v>0</v>
      </c>
      <c r="G139" s="2635">
        <f t="shared" si="18"/>
        <v>0</v>
      </c>
      <c r="H139" s="2634">
        <f t="shared" si="18"/>
        <v>0</v>
      </c>
      <c r="I139" s="2627">
        <f t="shared" si="18"/>
        <v>0</v>
      </c>
      <c r="J139" s="2644"/>
      <c r="K139" s="2645">
        <v>102</v>
      </c>
    </row>
    <row r="140" spans="1:11" ht="15.6" customHeight="1">
      <c r="A140" s="1947">
        <v>103</v>
      </c>
      <c r="B140" s="1732" t="s">
        <v>356</v>
      </c>
      <c r="C140" s="1571"/>
      <c r="D140" s="1964"/>
      <c r="E140" s="2004"/>
      <c r="F140" s="2009"/>
      <c r="G140" s="2006"/>
      <c r="H140" s="2005"/>
      <c r="I140" s="1964"/>
      <c r="J140" s="2002" t="s">
        <v>357</v>
      </c>
      <c r="K140" s="2003">
        <v>103</v>
      </c>
    </row>
    <row r="141" spans="1:11" ht="15.6" customHeight="1">
      <c r="A141" s="1947">
        <v>104</v>
      </c>
      <c r="B141" s="1732" t="s">
        <v>358</v>
      </c>
      <c r="C141" s="1571"/>
      <c r="D141" s="1964"/>
      <c r="E141" s="2010"/>
      <c r="F141" s="1963"/>
      <c r="G141" s="2006"/>
      <c r="H141" s="2005"/>
      <c r="I141" s="1964"/>
      <c r="J141" s="1997"/>
      <c r="K141" s="2003">
        <v>104</v>
      </c>
    </row>
    <row r="142" spans="1:11" ht="15.6" customHeight="1">
      <c r="A142" s="1947">
        <v>105</v>
      </c>
      <c r="B142" s="1732" t="s">
        <v>1132</v>
      </c>
      <c r="C142" s="1571"/>
      <c r="D142" s="1964"/>
      <c r="E142" s="2004"/>
      <c r="F142" s="1963"/>
      <c r="G142" s="2006"/>
      <c r="H142" s="2005"/>
      <c r="I142" s="1964">
        <f>D142+E142-F142+G142+H142</f>
        <v>0</v>
      </c>
      <c r="J142" s="2002" t="s">
        <v>1133</v>
      </c>
      <c r="K142" s="2003">
        <v>105</v>
      </c>
    </row>
    <row r="143" spans="1:11" ht="15.6" customHeight="1" thickBot="1">
      <c r="A143" s="1983">
        <v>106</v>
      </c>
      <c r="B143" s="2553" t="s">
        <v>4609</v>
      </c>
      <c r="C143" s="2640"/>
      <c r="D143" s="2011">
        <f t="shared" ref="D143:I143" si="19">D139+D142+D140-D141</f>
        <v>0</v>
      </c>
      <c r="E143" s="2012">
        <f t="shared" si="19"/>
        <v>0</v>
      </c>
      <c r="F143" s="2013">
        <f t="shared" si="19"/>
        <v>0</v>
      </c>
      <c r="G143" s="2014">
        <f t="shared" si="19"/>
        <v>0</v>
      </c>
      <c r="H143" s="2015">
        <f t="shared" si="19"/>
        <v>0</v>
      </c>
      <c r="I143" s="2011">
        <f t="shared" si="19"/>
        <v>0</v>
      </c>
      <c r="J143" s="2016"/>
      <c r="K143" s="2017">
        <v>106</v>
      </c>
    </row>
    <row r="144" spans="1:11" ht="15.6" customHeight="1">
      <c r="A144" s="1589"/>
      <c r="B144" s="1589"/>
      <c r="C144" s="1589"/>
      <c r="D144" s="1589"/>
      <c r="E144" s="1589"/>
      <c r="F144" s="1589"/>
      <c r="G144" s="1589"/>
      <c r="H144" s="1589"/>
      <c r="I144" s="1589"/>
      <c r="J144" s="1589"/>
      <c r="K144" s="1589"/>
    </row>
    <row r="145" spans="1:11" ht="15.6" customHeight="1">
      <c r="A145" s="2522" t="s">
        <v>4673</v>
      </c>
      <c r="B145" s="2522"/>
      <c r="C145" s="1589"/>
      <c r="D145" s="1589"/>
      <c r="E145" s="1589"/>
      <c r="F145" s="2522" t="s">
        <v>4673</v>
      </c>
      <c r="G145" s="2522"/>
      <c r="H145" s="1589"/>
      <c r="I145" s="1589"/>
      <c r="J145" s="1589"/>
      <c r="K145" s="2018" t="s">
        <v>1134</v>
      </c>
    </row>
    <row r="146" spans="1:11" ht="15.6" customHeight="1">
      <c r="A146" s="1603" t="s">
        <v>1135</v>
      </c>
      <c r="B146" s="1603"/>
      <c r="C146" s="1603"/>
      <c r="D146" s="1603"/>
      <c r="E146" s="1603"/>
      <c r="F146" s="1603" t="s">
        <v>1136</v>
      </c>
      <c r="G146" s="1603"/>
      <c r="H146" s="1603"/>
      <c r="I146" s="1603"/>
      <c r="J146" s="1603"/>
      <c r="K146" s="1603"/>
    </row>
    <row r="147" spans="1:11">
      <c r="A147" s="1589"/>
      <c r="B147" s="1589"/>
      <c r="C147" s="1589"/>
      <c r="D147" s="1589"/>
      <c r="E147" s="1589"/>
      <c r="F147" s="1589"/>
      <c r="G147" s="1589"/>
      <c r="H147" s="1589"/>
      <c r="I147" s="1589"/>
      <c r="J147" s="1589"/>
      <c r="K147" s="1589"/>
    </row>
    <row r="148" spans="1:11">
      <c r="A148" s="1589"/>
      <c r="B148" s="1589"/>
      <c r="C148" s="1589"/>
      <c r="D148" s="1589"/>
      <c r="E148" s="1589"/>
      <c r="F148" s="1589"/>
      <c r="G148" s="1589"/>
      <c r="H148" s="1589"/>
      <c r="I148" s="1589"/>
      <c r="J148" s="1589"/>
      <c r="K148" s="1589"/>
    </row>
    <row r="149" spans="1:11">
      <c r="A149" s="1589"/>
      <c r="B149" s="1589"/>
      <c r="C149" s="1589"/>
      <c r="D149" s="1589"/>
      <c r="E149" s="1589"/>
      <c r="F149" s="1589"/>
      <c r="G149" s="1589"/>
      <c r="H149" s="1589"/>
      <c r="I149" s="1589"/>
      <c r="J149" s="1589"/>
      <c r="K149" s="1589"/>
    </row>
    <row r="150" spans="1:11">
      <c r="A150" s="1589"/>
      <c r="B150" s="1589"/>
      <c r="C150" s="1589"/>
      <c r="D150" s="1589"/>
      <c r="E150" s="1589"/>
      <c r="F150" s="1589"/>
      <c r="G150" s="1589"/>
      <c r="H150" s="1589"/>
      <c r="I150" s="1589"/>
      <c r="J150" s="1589"/>
      <c r="K150" s="1589"/>
    </row>
    <row r="151" spans="1:11">
      <c r="A151" s="1589"/>
      <c r="B151" s="1589"/>
      <c r="C151" s="1589"/>
      <c r="D151" s="1589"/>
      <c r="E151" s="1589"/>
      <c r="F151" s="1589"/>
      <c r="G151" s="1589"/>
      <c r="H151" s="1589"/>
      <c r="I151" s="1589"/>
      <c r="J151" s="1589"/>
      <c r="K151" s="1589"/>
    </row>
    <row r="152" spans="1:11">
      <c r="A152" s="1589"/>
      <c r="B152" s="1589"/>
      <c r="C152" s="1589"/>
      <c r="D152" s="1589"/>
      <c r="E152" s="1589"/>
      <c r="F152" s="1589"/>
      <c r="G152" s="1589"/>
      <c r="H152" s="1589"/>
      <c r="I152" s="1589"/>
      <c r="J152" s="1589"/>
      <c r="K152" s="1589"/>
    </row>
    <row r="153" spans="1:11">
      <c r="A153" s="1589"/>
      <c r="B153" s="1610"/>
      <c r="C153" s="1589"/>
      <c r="D153" s="1589"/>
      <c r="E153" s="1589"/>
      <c r="F153" s="1589"/>
      <c r="G153" s="1589"/>
      <c r="H153" s="1589"/>
      <c r="I153" s="1589"/>
      <c r="J153" s="1589"/>
      <c r="K153" s="1589"/>
    </row>
    <row r="154" spans="1:11">
      <c r="A154" s="1589"/>
      <c r="B154" s="1610"/>
      <c r="C154" s="1589"/>
      <c r="D154" s="1589"/>
      <c r="E154" s="1589"/>
      <c r="F154" s="1589"/>
      <c r="G154" s="1589"/>
      <c r="H154" s="1589"/>
      <c r="I154" s="1589"/>
      <c r="J154" s="1589"/>
      <c r="K154" s="1589"/>
    </row>
    <row r="155" spans="1:11">
      <c r="A155" s="1589"/>
      <c r="B155" s="1610"/>
      <c r="C155" s="1589"/>
      <c r="D155" s="1589"/>
      <c r="E155" s="1589"/>
      <c r="F155" s="1589"/>
      <c r="G155" s="1589"/>
      <c r="H155" s="1589"/>
      <c r="I155" s="1589"/>
      <c r="J155" s="1589"/>
      <c r="K155" s="1589"/>
    </row>
    <row r="156" spans="1:11">
      <c r="A156" s="1589"/>
      <c r="B156" s="1610"/>
      <c r="C156" s="1589"/>
      <c r="D156" s="1589"/>
      <c r="E156" s="1589"/>
      <c r="F156" s="1589"/>
      <c r="G156" s="1589"/>
      <c r="H156" s="1589"/>
      <c r="I156" s="1589"/>
      <c r="J156" s="1589"/>
      <c r="K156" s="1589"/>
    </row>
    <row r="157" spans="1:11">
      <c r="A157" s="1589"/>
      <c r="B157" s="1610"/>
      <c r="C157" s="1589"/>
      <c r="D157" s="1589"/>
      <c r="E157" s="1589"/>
      <c r="F157" s="1589"/>
      <c r="G157" s="1589"/>
      <c r="H157" s="1589"/>
      <c r="I157" s="1589"/>
      <c r="J157" s="1589"/>
      <c r="K157" s="1589"/>
    </row>
    <row r="158" spans="1:11">
      <c r="A158" s="1589"/>
      <c r="B158" s="1610"/>
      <c r="C158" s="1589"/>
      <c r="D158" s="1589"/>
      <c r="E158" s="1589"/>
      <c r="F158" s="1589"/>
      <c r="G158" s="1589"/>
      <c r="H158" s="1589"/>
      <c r="I158" s="1589"/>
      <c r="J158" s="1589"/>
      <c r="K158" s="1589"/>
    </row>
    <row r="159" spans="1:11">
      <c r="A159" s="1589"/>
      <c r="B159" s="1610"/>
      <c r="C159" s="1589"/>
      <c r="D159" s="1589"/>
      <c r="E159" s="1589"/>
      <c r="F159" s="1589"/>
      <c r="G159" s="1589"/>
      <c r="H159" s="1589"/>
      <c r="I159" s="1589"/>
      <c r="J159" s="1589"/>
      <c r="K159" s="1589"/>
    </row>
    <row r="160" spans="1:11">
      <c r="A160" s="1589"/>
      <c r="B160" s="1610"/>
      <c r="C160" s="1589"/>
      <c r="D160" s="1589"/>
      <c r="E160" s="1589"/>
      <c r="F160" s="1589"/>
      <c r="G160" s="1589"/>
      <c r="H160" s="1589"/>
      <c r="I160" s="1589"/>
      <c r="J160" s="1589"/>
      <c r="K160" s="1589"/>
    </row>
    <row r="161" spans="1:2">
      <c r="A161" s="1589"/>
      <c r="B161" s="1610"/>
    </row>
    <row r="162" spans="1:2">
      <c r="A162" s="1589"/>
      <c r="B162" s="1610"/>
    </row>
    <row r="163" spans="1:2">
      <c r="A163" s="1589"/>
      <c r="B163" s="1610"/>
    </row>
    <row r="164" spans="1:2">
      <c r="A164" s="1589"/>
      <c r="B164" s="1610"/>
    </row>
    <row r="165" spans="1:2">
      <c r="A165" s="1589"/>
      <c r="B165" s="1610"/>
    </row>
    <row r="166" spans="1:2">
      <c r="A166" s="1589"/>
      <c r="B166" s="1610"/>
    </row>
    <row r="167" spans="1:2">
      <c r="A167" s="1589"/>
      <c r="B167" s="1610"/>
    </row>
    <row r="168" spans="1:2">
      <c r="A168" s="1589"/>
      <c r="B168" s="1589"/>
    </row>
    <row r="169" spans="1:2">
      <c r="A169" s="1589"/>
      <c r="B169" s="1589"/>
    </row>
  </sheetData>
  <printOptions horizontalCentered="1" verticalCentered="1"/>
  <pageMargins left="0.5" right="0.5" top="0.5" bottom="0.5" header="0.5" footer="0.5"/>
  <pageSetup scale="61" fitToWidth="2" fitToHeight="2" pageOrder="overThenDown" orientation="portrait" r:id="rId1"/>
  <headerFooter alignWithMargins="0"/>
  <rowBreaks count="1" manualBreakCount="1">
    <brk id="71"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39997558519241921"/>
    <pageSetUpPr fitToPage="1"/>
  </sheetPr>
  <dimension ref="A1:F77"/>
  <sheetViews>
    <sheetView defaultGridColor="0" view="pageBreakPreview" topLeftCell="A40" colorId="22" zoomScale="80" zoomScaleNormal="100" zoomScaleSheetLayoutView="80" workbookViewId="0"/>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1800</v>
      </c>
      <c r="B1" s="226"/>
      <c r="C1" s="227" t="s">
        <v>3294</v>
      </c>
      <c r="D1" s="228" t="s">
        <v>1802</v>
      </c>
      <c r="E1" s="226"/>
      <c r="F1" s="258" t="s">
        <v>1803</v>
      </c>
    </row>
    <row r="2" spans="1:6">
      <c r="A2" s="72" t="str">
        <f>'Data Sheet'!$C$25</f>
        <v xml:space="preserve">The Brooklyn Union Gas Company d/b/a National Grid New York </v>
      </c>
      <c r="B2" s="81"/>
      <c r="C2" s="78" t="s">
        <v>1137</v>
      </c>
      <c r="D2" s="95" t="s">
        <v>3313</v>
      </c>
      <c r="E2" s="81"/>
      <c r="F2" s="83"/>
    </row>
    <row r="3" spans="1:6" ht="14.45" customHeight="1">
      <c r="A3" s="74"/>
      <c r="B3" s="115"/>
      <c r="C3" s="86" t="s">
        <v>1138</v>
      </c>
      <c r="D3" s="692" t="str">
        <f>'Data Sheet'!$C$40</f>
        <v xml:space="preserve"> March 29, 2017</v>
      </c>
      <c r="E3" s="314"/>
      <c r="F3" s="108" t="str">
        <f>'Data Sheet'!$C$38</f>
        <v xml:space="preserve"> December 31, 2016</v>
      </c>
    </row>
    <row r="4" spans="1:6" ht="15" customHeight="1">
      <c r="A4" s="229" t="s">
        <v>1139</v>
      </c>
      <c r="B4" s="230"/>
      <c r="C4" s="230"/>
      <c r="D4" s="230"/>
      <c r="E4" s="230"/>
      <c r="F4" s="231"/>
    </row>
    <row r="5" spans="1:6">
      <c r="A5" s="87"/>
      <c r="B5" s="88" t="s">
        <v>1140</v>
      </c>
      <c r="C5" s="88"/>
      <c r="D5" s="88"/>
      <c r="E5" s="88"/>
      <c r="F5" s="85"/>
    </row>
    <row r="6" spans="1:6">
      <c r="A6" s="72"/>
      <c r="B6" s="17"/>
      <c r="C6" s="17"/>
      <c r="D6" s="17"/>
      <c r="E6" s="17"/>
      <c r="F6" s="73"/>
    </row>
    <row r="7" spans="1:6">
      <c r="A7" s="74"/>
      <c r="B7" s="77" t="s">
        <v>1141</v>
      </c>
      <c r="C7" s="77"/>
      <c r="D7" s="77"/>
      <c r="E7" s="77"/>
      <c r="F7" s="76"/>
    </row>
    <row r="8" spans="1:6">
      <c r="A8" s="87"/>
      <c r="B8" s="648" t="s">
        <v>1142</v>
      </c>
      <c r="C8" s="84"/>
      <c r="D8" s="84"/>
      <c r="E8" s="84"/>
      <c r="F8" s="93"/>
    </row>
    <row r="9" spans="1:6">
      <c r="A9" s="72"/>
      <c r="B9" s="78" t="s">
        <v>1143</v>
      </c>
      <c r="C9" s="78"/>
      <c r="D9" s="78"/>
      <c r="E9" s="649" t="s">
        <v>1144</v>
      </c>
      <c r="F9" s="83"/>
    </row>
    <row r="10" spans="1:6">
      <c r="A10" s="72"/>
      <c r="B10" s="78" t="s">
        <v>1145</v>
      </c>
      <c r="C10" s="649" t="s">
        <v>1146</v>
      </c>
      <c r="D10" s="78" t="s">
        <v>1147</v>
      </c>
      <c r="E10" s="649" t="s">
        <v>1148</v>
      </c>
      <c r="F10" s="236" t="s">
        <v>1149</v>
      </c>
    </row>
    <row r="11" spans="1:6">
      <c r="A11" s="72" t="s">
        <v>1729</v>
      </c>
      <c r="B11" s="78" t="s">
        <v>1150</v>
      </c>
      <c r="C11" s="649" t="s">
        <v>1151</v>
      </c>
      <c r="D11" s="78" t="s">
        <v>1152</v>
      </c>
      <c r="E11" s="649" t="s">
        <v>1153</v>
      </c>
      <c r="F11" s="236" t="s">
        <v>2518</v>
      </c>
    </row>
    <row r="12" spans="1:6">
      <c r="A12" s="74" t="s">
        <v>1732</v>
      </c>
      <c r="B12" s="661" t="s">
        <v>3024</v>
      </c>
      <c r="C12" s="661" t="s">
        <v>3025</v>
      </c>
      <c r="D12" s="661" t="s">
        <v>3026</v>
      </c>
      <c r="E12" s="661" t="s">
        <v>3027</v>
      </c>
      <c r="F12" s="108"/>
    </row>
    <row r="13" spans="1:6">
      <c r="A13" s="335" t="s">
        <v>1737</v>
      </c>
      <c r="B13" s="84"/>
      <c r="C13" s="17"/>
      <c r="D13" s="84"/>
      <c r="E13" s="17"/>
      <c r="F13" s="305"/>
    </row>
    <row r="14" spans="1:6">
      <c r="A14" s="276" t="s">
        <v>1738</v>
      </c>
      <c r="B14" s="78"/>
      <c r="C14" s="17"/>
      <c r="D14" s="78"/>
      <c r="E14" s="17"/>
      <c r="F14" s="282"/>
    </row>
    <row r="15" spans="1:6">
      <c r="A15" s="276" t="s">
        <v>1739</v>
      </c>
      <c r="B15" s="78"/>
      <c r="C15" s="17"/>
      <c r="D15" s="78"/>
      <c r="E15" s="17"/>
      <c r="F15" s="282"/>
    </row>
    <row r="16" spans="1:6">
      <c r="A16" s="276" t="s">
        <v>1740</v>
      </c>
      <c r="B16" s="78"/>
      <c r="C16" s="17"/>
      <c r="D16" s="78"/>
      <c r="E16" s="17"/>
      <c r="F16" s="282"/>
    </row>
    <row r="17" spans="1:6">
      <c r="A17" s="276" t="s">
        <v>1741</v>
      </c>
      <c r="B17" s="78"/>
      <c r="C17" s="17"/>
      <c r="D17" s="78"/>
      <c r="E17" s="17"/>
      <c r="F17" s="282"/>
    </row>
    <row r="18" spans="1:6">
      <c r="A18" s="276" t="s">
        <v>1742</v>
      </c>
      <c r="B18" s="78"/>
      <c r="C18" s="17"/>
      <c r="D18" s="78"/>
      <c r="E18" s="17"/>
      <c r="F18" s="282"/>
    </row>
    <row r="19" spans="1:6">
      <c r="A19" s="276" t="s">
        <v>1743</v>
      </c>
      <c r="B19" s="78"/>
      <c r="C19" s="17"/>
      <c r="D19" s="78"/>
      <c r="E19" s="17"/>
      <c r="F19" s="282"/>
    </row>
    <row r="20" spans="1:6">
      <c r="A20" s="276" t="s">
        <v>1744</v>
      </c>
      <c r="B20" s="78"/>
      <c r="C20" s="17"/>
      <c r="D20" s="78"/>
      <c r="E20" s="17"/>
      <c r="F20" s="282"/>
    </row>
    <row r="21" spans="1:6">
      <c r="A21" s="276" t="s">
        <v>1745</v>
      </c>
      <c r="B21" s="78"/>
      <c r="C21" s="17"/>
      <c r="D21" s="78"/>
      <c r="E21" s="17"/>
      <c r="F21" s="282"/>
    </row>
    <row r="22" spans="1:6">
      <c r="A22" s="276" t="s">
        <v>1746</v>
      </c>
      <c r="B22" s="78"/>
      <c r="C22" s="17"/>
      <c r="D22" s="78"/>
      <c r="E22" s="17"/>
      <c r="F22" s="282"/>
    </row>
    <row r="23" spans="1:6">
      <c r="A23" s="276" t="s">
        <v>1747</v>
      </c>
      <c r="B23" s="78"/>
      <c r="C23" s="17"/>
      <c r="D23" s="78"/>
      <c r="E23" s="17"/>
      <c r="F23" s="282"/>
    </row>
    <row r="24" spans="1:6">
      <c r="A24" s="276" t="s">
        <v>1748</v>
      </c>
      <c r="B24" s="78"/>
      <c r="C24" s="17"/>
      <c r="D24" s="78"/>
      <c r="E24" s="17"/>
      <c r="F24" s="282"/>
    </row>
    <row r="25" spans="1:6">
      <c r="A25" s="276" t="s">
        <v>1749</v>
      </c>
      <c r="B25" s="78"/>
      <c r="C25" s="17"/>
      <c r="D25" s="78"/>
      <c r="E25" s="17"/>
      <c r="F25" s="282"/>
    </row>
    <row r="26" spans="1:6">
      <c r="A26" s="276" t="s">
        <v>1750</v>
      </c>
      <c r="B26" s="78"/>
      <c r="C26" s="17"/>
      <c r="D26" s="78"/>
      <c r="E26" s="17"/>
      <c r="F26" s="282"/>
    </row>
    <row r="27" spans="1:6">
      <c r="A27" s="276" t="s">
        <v>1751</v>
      </c>
      <c r="B27" s="78"/>
      <c r="C27" s="17"/>
      <c r="D27" s="78"/>
      <c r="E27" s="17"/>
      <c r="F27" s="282"/>
    </row>
    <row r="28" spans="1:6">
      <c r="A28" s="276" t="s">
        <v>1752</v>
      </c>
      <c r="B28" s="78"/>
      <c r="C28" s="17"/>
      <c r="D28" s="78"/>
      <c r="E28" s="17"/>
      <c r="F28" s="282"/>
    </row>
    <row r="29" spans="1:6">
      <c r="A29" s="276" t="s">
        <v>1753</v>
      </c>
      <c r="B29" s="78"/>
      <c r="C29" s="17"/>
      <c r="D29" s="78"/>
      <c r="E29" s="17"/>
      <c r="F29" s="282"/>
    </row>
    <row r="30" spans="1:6">
      <c r="A30" s="276" t="s">
        <v>1754</v>
      </c>
      <c r="B30" s="78"/>
      <c r="C30" s="17"/>
      <c r="D30" s="78"/>
      <c r="E30" s="17"/>
      <c r="F30" s="282"/>
    </row>
    <row r="31" spans="1:6">
      <c r="A31" s="276" t="s">
        <v>1755</v>
      </c>
      <c r="B31" s="78"/>
      <c r="C31" s="17"/>
      <c r="D31" s="78"/>
      <c r="E31" s="17"/>
      <c r="F31" s="282"/>
    </row>
    <row r="32" spans="1:6">
      <c r="A32" s="276" t="s">
        <v>1756</v>
      </c>
      <c r="B32" s="78"/>
      <c r="C32" s="17"/>
      <c r="D32" s="78"/>
      <c r="E32" s="17"/>
      <c r="F32" s="282"/>
    </row>
    <row r="33" spans="1:6">
      <c r="A33" s="276" t="s">
        <v>589</v>
      </c>
      <c r="B33" s="78"/>
      <c r="C33" s="17"/>
      <c r="D33" s="78"/>
      <c r="E33" s="17"/>
      <c r="F33" s="282"/>
    </row>
    <row r="34" spans="1:6">
      <c r="A34" s="276" t="s">
        <v>590</v>
      </c>
      <c r="B34" s="78"/>
      <c r="C34" s="17"/>
      <c r="D34" s="78"/>
      <c r="E34" s="17"/>
      <c r="F34" s="282"/>
    </row>
    <row r="35" spans="1:6">
      <c r="A35" s="276" t="s">
        <v>591</v>
      </c>
      <c r="B35" s="78"/>
      <c r="C35" s="17"/>
      <c r="D35" s="78"/>
      <c r="E35" s="17"/>
      <c r="F35" s="282"/>
    </row>
    <row r="36" spans="1:6">
      <c r="A36" s="276" t="s">
        <v>592</v>
      </c>
      <c r="B36" s="78"/>
      <c r="C36" s="17"/>
      <c r="D36" s="78"/>
      <c r="E36" s="17"/>
      <c r="F36" s="282"/>
    </row>
    <row r="37" spans="1:6">
      <c r="A37" s="276" t="s">
        <v>593</v>
      </c>
      <c r="B37" s="78"/>
      <c r="C37" s="17"/>
      <c r="D37" s="78"/>
      <c r="E37" s="17"/>
      <c r="F37" s="282"/>
    </row>
    <row r="38" spans="1:6">
      <c r="A38" s="276" t="s">
        <v>594</v>
      </c>
      <c r="B38" s="78"/>
      <c r="C38" s="17"/>
      <c r="D38" s="78"/>
      <c r="E38" s="17"/>
      <c r="F38" s="282"/>
    </row>
    <row r="39" spans="1:6">
      <c r="A39" s="276" t="s">
        <v>595</v>
      </c>
      <c r="B39" s="78"/>
      <c r="C39" s="17"/>
      <c r="D39" s="78"/>
      <c r="E39" s="17"/>
      <c r="F39" s="282"/>
    </row>
    <row r="40" spans="1:6">
      <c r="A40" s="276" t="s">
        <v>2372</v>
      </c>
      <c r="B40" s="78"/>
      <c r="C40" s="17"/>
      <c r="D40" s="78"/>
      <c r="E40" s="17"/>
      <c r="F40" s="282"/>
    </row>
    <row r="41" spans="1:6">
      <c r="A41" s="276" t="s">
        <v>2373</v>
      </c>
      <c r="B41" s="78"/>
      <c r="C41" s="17"/>
      <c r="D41" s="78"/>
      <c r="E41" s="17"/>
      <c r="F41" s="282"/>
    </row>
    <row r="42" spans="1:6">
      <c r="A42" s="276" t="s">
        <v>2374</v>
      </c>
      <c r="B42" s="78"/>
      <c r="C42" s="17"/>
      <c r="D42" s="78"/>
      <c r="E42" s="17"/>
      <c r="F42" s="282"/>
    </row>
    <row r="43" spans="1:6">
      <c r="A43" s="276" t="s">
        <v>2375</v>
      </c>
      <c r="B43" s="78"/>
      <c r="C43" s="17"/>
      <c r="D43" s="78"/>
      <c r="E43" s="17"/>
      <c r="F43" s="282"/>
    </row>
    <row r="44" spans="1:6">
      <c r="A44" s="276" t="s">
        <v>2376</v>
      </c>
      <c r="B44" s="78"/>
      <c r="C44" s="17"/>
      <c r="D44" s="78"/>
      <c r="E44" s="17"/>
      <c r="F44" s="282"/>
    </row>
    <row r="45" spans="1:6">
      <c r="A45" s="276" t="s">
        <v>2377</v>
      </c>
      <c r="B45" s="78"/>
      <c r="C45" s="17"/>
      <c r="D45" s="78"/>
      <c r="E45" s="17"/>
      <c r="F45" s="282"/>
    </row>
    <row r="46" spans="1:6">
      <c r="A46" s="276" t="s">
        <v>2378</v>
      </c>
      <c r="B46" s="78"/>
      <c r="C46" s="17"/>
      <c r="D46" s="78"/>
      <c r="E46" s="17"/>
      <c r="F46" s="282"/>
    </row>
    <row r="47" spans="1:6">
      <c r="A47" s="276" t="s">
        <v>2379</v>
      </c>
      <c r="B47" s="78"/>
      <c r="C47" s="17"/>
      <c r="D47" s="78"/>
      <c r="E47" s="17"/>
      <c r="F47" s="282"/>
    </row>
    <row r="48" spans="1:6">
      <c r="A48" s="276" t="s">
        <v>2380</v>
      </c>
      <c r="B48" s="78"/>
      <c r="C48" s="17"/>
      <c r="D48" s="78"/>
      <c r="E48" s="17"/>
      <c r="F48" s="282"/>
    </row>
    <row r="49" spans="1:6">
      <c r="A49" s="276" t="s">
        <v>2381</v>
      </c>
      <c r="B49" s="78"/>
      <c r="C49" s="17"/>
      <c r="D49" s="78"/>
      <c r="E49" s="17"/>
      <c r="F49" s="282"/>
    </row>
    <row r="50" spans="1:6">
      <c r="A50" s="276" t="s">
        <v>2382</v>
      </c>
      <c r="B50" s="78"/>
      <c r="C50" s="17"/>
      <c r="D50" s="78"/>
      <c r="E50" s="17"/>
      <c r="F50" s="282"/>
    </row>
    <row r="51" spans="1:6">
      <c r="A51" s="276" t="s">
        <v>2383</v>
      </c>
      <c r="B51" s="78"/>
      <c r="C51" s="17"/>
      <c r="D51" s="78"/>
      <c r="E51" s="17"/>
      <c r="F51" s="282"/>
    </row>
    <row r="52" spans="1:6">
      <c r="A52" s="276" t="s">
        <v>2384</v>
      </c>
      <c r="B52" s="78"/>
      <c r="C52" s="17"/>
      <c r="D52" s="78"/>
      <c r="E52" s="17"/>
      <c r="F52" s="282"/>
    </row>
    <row r="53" spans="1:6">
      <c r="A53" s="276" t="s">
        <v>2385</v>
      </c>
      <c r="B53" s="78"/>
      <c r="C53" s="17"/>
      <c r="D53" s="78"/>
      <c r="E53" s="17"/>
      <c r="F53" s="282"/>
    </row>
    <row r="54" spans="1:6">
      <c r="A54" s="276" t="s">
        <v>2386</v>
      </c>
      <c r="B54" s="81"/>
      <c r="C54" s="17"/>
      <c r="D54" s="78"/>
      <c r="E54" s="17"/>
      <c r="F54" s="282"/>
    </row>
    <row r="55" spans="1:6">
      <c r="A55" s="276" t="s">
        <v>2387</v>
      </c>
      <c r="B55" s="78"/>
      <c r="C55" s="17"/>
      <c r="D55" s="78"/>
      <c r="E55" s="17"/>
      <c r="F55" s="282"/>
    </row>
    <row r="56" spans="1:6">
      <c r="A56" s="276" t="s">
        <v>2388</v>
      </c>
      <c r="B56" s="78"/>
      <c r="C56" s="17"/>
      <c r="D56" s="78"/>
      <c r="E56" s="17"/>
      <c r="F56" s="282"/>
    </row>
    <row r="57" spans="1:6">
      <c r="A57" s="276" t="s">
        <v>2389</v>
      </c>
      <c r="B57" s="78"/>
      <c r="C57" s="17"/>
      <c r="D57" s="78"/>
      <c r="E57" s="17"/>
      <c r="F57" s="282"/>
    </row>
    <row r="58" spans="1:6">
      <c r="A58" s="277" t="s">
        <v>2390</v>
      </c>
      <c r="B58" s="86"/>
      <c r="C58" s="17"/>
      <c r="D58" s="78"/>
      <c r="E58" s="17"/>
      <c r="F58" s="283"/>
    </row>
    <row r="59" spans="1:6" ht="15.75" thickBot="1">
      <c r="A59" s="284" t="s">
        <v>2391</v>
      </c>
      <c r="B59" s="436" t="s">
        <v>172</v>
      </c>
      <c r="C59" s="333"/>
      <c r="D59" s="333"/>
      <c r="E59" s="333"/>
      <c r="F59" s="288">
        <f>SUM(F13:F58)</f>
        <v>0</v>
      </c>
    </row>
    <row r="61" spans="1:6">
      <c r="A61" s="9" t="s">
        <v>1154</v>
      </c>
    </row>
    <row r="62" spans="1:6">
      <c r="A62" s="69" t="s">
        <v>1155</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pageSetUpPr fitToPage="1"/>
  </sheetPr>
  <dimension ref="A1:P143"/>
  <sheetViews>
    <sheetView defaultGridColor="0" view="pageBreakPreview" topLeftCell="A40" colorId="22" zoomScale="80" zoomScaleNormal="100" zoomScaleSheetLayoutView="80" workbookViewId="0">
      <selection activeCell="E31" sqref="E31"/>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1800</v>
      </c>
      <c r="B1" s="226"/>
      <c r="C1" s="66" t="s">
        <v>3294</v>
      </c>
      <c r="D1" s="227" t="s">
        <v>1802</v>
      </c>
      <c r="E1" s="67" t="s">
        <v>1156</v>
      </c>
      <c r="F1" s="17"/>
      <c r="G1" s="17"/>
      <c r="H1" s="17"/>
      <c r="I1" s="17"/>
      <c r="J1" s="17"/>
      <c r="K1" s="17"/>
      <c r="L1" s="17"/>
    </row>
    <row r="2" spans="1:13" ht="15.6" customHeight="1">
      <c r="A2" s="72" t="str">
        <f>'Data Sheet'!$C$25</f>
        <v xml:space="preserve">The Brooklyn Union Gas Company d/b/a National Grid New York </v>
      </c>
      <c r="B2" s="81"/>
      <c r="C2" s="17" t="s">
        <v>1157</v>
      </c>
      <c r="D2" s="78" t="s">
        <v>3313</v>
      </c>
      <c r="E2" s="73"/>
      <c r="F2" s="17"/>
      <c r="G2" s="17"/>
      <c r="H2" s="17"/>
      <c r="I2" s="17"/>
      <c r="J2" s="17"/>
      <c r="K2" s="17"/>
      <c r="L2" s="17"/>
    </row>
    <row r="3" spans="1:13" ht="15.6" customHeight="1">
      <c r="A3" s="74"/>
      <c r="B3" s="115"/>
      <c r="C3" s="77" t="s">
        <v>1158</v>
      </c>
      <c r="D3" s="701" t="str">
        <f>'Data Sheet'!$C$40</f>
        <v xml:space="preserve"> March 29, 2017</v>
      </c>
      <c r="E3" s="108" t="str">
        <f>'Data Sheet'!$C$38</f>
        <v xml:space="preserve"> December 31, 2016</v>
      </c>
      <c r="F3" s="17"/>
      <c r="G3" s="17"/>
      <c r="H3" s="17"/>
      <c r="I3" s="17"/>
      <c r="J3" s="17"/>
      <c r="K3" s="17"/>
      <c r="L3" s="17"/>
    </row>
    <row r="4" spans="1:13" ht="18" customHeight="1">
      <c r="A4" s="259"/>
      <c r="B4" s="260" t="s">
        <v>1159</v>
      </c>
      <c r="C4" s="260"/>
      <c r="D4" s="260"/>
      <c r="E4" s="261"/>
      <c r="F4" s="17"/>
      <c r="G4" s="17"/>
      <c r="H4" s="17"/>
      <c r="I4" s="17"/>
      <c r="J4" s="17"/>
      <c r="K4" s="17"/>
      <c r="L4" s="17"/>
    </row>
    <row r="5" spans="1:13" ht="15.6" customHeight="1">
      <c r="A5" s="72"/>
      <c r="B5" s="17" t="s">
        <v>1160</v>
      </c>
      <c r="C5" s="17"/>
      <c r="D5" s="17"/>
      <c r="E5" s="73"/>
      <c r="F5" s="17"/>
      <c r="G5" s="17"/>
      <c r="H5" s="17"/>
      <c r="I5" s="17"/>
      <c r="J5" s="17"/>
      <c r="K5" s="17"/>
      <c r="L5" s="17"/>
    </row>
    <row r="6" spans="1:13" ht="15.6" customHeight="1">
      <c r="A6" s="72"/>
      <c r="B6" s="17" t="s">
        <v>1161</v>
      </c>
      <c r="C6" s="17"/>
      <c r="D6" s="17"/>
      <c r="E6" s="73"/>
      <c r="F6" s="17"/>
      <c r="G6" s="17"/>
      <c r="H6" s="17"/>
      <c r="I6" s="17"/>
      <c r="J6" s="17"/>
      <c r="K6" s="17"/>
      <c r="L6" s="17"/>
    </row>
    <row r="7" spans="1:13" ht="15.6" customHeight="1">
      <c r="A7" s="72"/>
      <c r="B7" s="17" t="s">
        <v>1162</v>
      </c>
      <c r="C7" s="17"/>
      <c r="D7" s="17"/>
      <c r="E7" s="73"/>
      <c r="F7" s="17"/>
      <c r="G7" s="17"/>
      <c r="H7" s="17"/>
      <c r="I7" s="17"/>
      <c r="J7" s="17"/>
      <c r="K7" s="17"/>
      <c r="L7" s="17"/>
    </row>
    <row r="8" spans="1:13" ht="15.6" customHeight="1">
      <c r="A8" s="72"/>
      <c r="B8" s="17" t="s">
        <v>1163</v>
      </c>
      <c r="C8" s="17"/>
      <c r="D8" s="17"/>
      <c r="E8" s="73"/>
      <c r="F8" s="17"/>
      <c r="G8" s="17"/>
      <c r="H8" s="17"/>
      <c r="I8" s="17"/>
      <c r="J8" s="17"/>
      <c r="K8" s="17"/>
      <c r="L8" s="17"/>
    </row>
    <row r="9" spans="1:13" ht="15.6" customHeight="1">
      <c r="A9" s="72"/>
      <c r="B9" s="17" t="s">
        <v>1164</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289" t="s">
        <v>1165</v>
      </c>
      <c r="D12" s="289" t="s">
        <v>1166</v>
      </c>
      <c r="E12" s="236" t="s">
        <v>1837</v>
      </c>
      <c r="F12" s="17"/>
      <c r="G12" s="17"/>
      <c r="H12" s="17"/>
      <c r="I12" s="17"/>
      <c r="J12" s="17"/>
      <c r="K12" s="17"/>
      <c r="L12" s="17"/>
    </row>
    <row r="13" spans="1:13">
      <c r="A13" s="80"/>
      <c r="B13" s="290" t="s">
        <v>1167</v>
      </c>
      <c r="C13" s="289" t="s">
        <v>1168</v>
      </c>
      <c r="D13" s="289" t="s">
        <v>1169</v>
      </c>
      <c r="E13" s="236" t="s">
        <v>1170</v>
      </c>
      <c r="F13" s="17"/>
      <c r="G13" s="17"/>
      <c r="H13" s="17"/>
      <c r="I13" s="17"/>
      <c r="J13" s="17"/>
      <c r="K13" s="17"/>
      <c r="L13" s="17"/>
    </row>
    <row r="14" spans="1:13">
      <c r="A14" s="276" t="s">
        <v>1729</v>
      </c>
      <c r="B14" s="290" t="s">
        <v>1171</v>
      </c>
      <c r="C14" s="289" t="s">
        <v>1172</v>
      </c>
      <c r="D14" s="289" t="s">
        <v>1173</v>
      </c>
      <c r="E14" s="236" t="s">
        <v>2337</v>
      </c>
      <c r="F14" s="17"/>
      <c r="G14" s="17"/>
      <c r="H14" s="17"/>
      <c r="I14" s="17"/>
      <c r="J14" s="17"/>
      <c r="K14" s="17"/>
      <c r="L14" s="17"/>
    </row>
    <row r="15" spans="1:13">
      <c r="A15" s="277" t="s">
        <v>1732</v>
      </c>
      <c r="B15" s="662" t="s">
        <v>3024</v>
      </c>
      <c r="C15" s="327" t="s">
        <v>3025</v>
      </c>
      <c r="D15" s="327" t="s">
        <v>3026</v>
      </c>
      <c r="E15" s="239" t="s">
        <v>3027</v>
      </c>
      <c r="F15" s="17"/>
      <c r="G15" s="17"/>
      <c r="H15" s="17"/>
      <c r="I15" s="17"/>
      <c r="J15" s="17"/>
      <c r="K15" s="17"/>
      <c r="L15" s="17"/>
    </row>
    <row r="16" spans="1:13">
      <c r="A16" s="276">
        <v>1</v>
      </c>
      <c r="B16" s="17" t="s">
        <v>1174</v>
      </c>
      <c r="C16" s="278"/>
      <c r="D16" s="279"/>
      <c r="E16" s="280"/>
      <c r="F16" s="17"/>
      <c r="G16" s="17"/>
      <c r="H16" s="17"/>
      <c r="I16" s="17"/>
      <c r="J16" s="17"/>
      <c r="K16" s="17"/>
      <c r="L16" s="17"/>
      <c r="M16" s="17"/>
    </row>
    <row r="17" spans="1:16">
      <c r="A17" s="276">
        <v>2</v>
      </c>
      <c r="B17" s="17"/>
      <c r="C17" s="95"/>
      <c r="D17" s="95"/>
      <c r="E17" s="281"/>
      <c r="F17" s="17"/>
      <c r="G17" s="17"/>
      <c r="H17" s="17"/>
      <c r="I17" s="17"/>
      <c r="J17" s="17"/>
      <c r="K17" s="17"/>
      <c r="L17" s="17"/>
      <c r="M17" s="17"/>
    </row>
    <row r="18" spans="1:16">
      <c r="A18" s="276">
        <v>3</v>
      </c>
      <c r="B18" s="17"/>
      <c r="C18" s="95"/>
      <c r="D18" s="95"/>
      <c r="E18" s="282"/>
      <c r="F18" s="17"/>
      <c r="G18" s="17"/>
      <c r="H18" s="17"/>
      <c r="I18" s="17"/>
      <c r="J18" s="17"/>
      <c r="K18" s="17"/>
      <c r="L18" s="17"/>
      <c r="M18" s="17"/>
    </row>
    <row r="19" spans="1:16">
      <c r="A19" s="276">
        <v>4</v>
      </c>
      <c r="B19" s="17"/>
      <c r="C19" s="95"/>
      <c r="D19" s="95"/>
      <c r="E19" s="282"/>
      <c r="F19" s="17"/>
      <c r="G19" s="17"/>
      <c r="H19" s="17"/>
      <c r="I19" s="17"/>
      <c r="J19" s="17"/>
      <c r="K19" s="17"/>
      <c r="L19" s="17"/>
      <c r="M19" s="17"/>
    </row>
    <row r="20" spans="1:16">
      <c r="A20" s="276">
        <v>5</v>
      </c>
      <c r="B20" s="17"/>
      <c r="C20" s="95"/>
      <c r="D20" s="95"/>
      <c r="E20" s="282"/>
      <c r="F20" s="17"/>
      <c r="G20" s="17"/>
      <c r="H20" s="17"/>
      <c r="I20" s="17"/>
      <c r="J20" s="17"/>
      <c r="K20" s="17"/>
      <c r="L20" s="17"/>
      <c r="M20" s="17"/>
    </row>
    <row r="21" spans="1:16">
      <c r="A21" s="276">
        <v>6</v>
      </c>
      <c r="B21" s="17"/>
      <c r="C21" s="95"/>
      <c r="D21" s="95"/>
      <c r="E21" s="282"/>
      <c r="F21" s="17"/>
      <c r="G21" s="17"/>
      <c r="H21" s="17"/>
      <c r="I21" s="17"/>
      <c r="J21" s="17"/>
      <c r="K21" s="17"/>
      <c r="L21" s="17"/>
      <c r="M21" s="17"/>
    </row>
    <row r="22" spans="1:16">
      <c r="A22" s="276">
        <v>8</v>
      </c>
      <c r="B22" s="17"/>
      <c r="C22" s="95"/>
      <c r="D22" s="95"/>
      <c r="E22" s="282"/>
      <c r="F22" s="17"/>
      <c r="G22" s="17"/>
      <c r="H22" s="17"/>
      <c r="I22" s="17"/>
      <c r="J22" s="17"/>
      <c r="K22" s="17"/>
      <c r="L22" s="17"/>
      <c r="M22" s="17"/>
    </row>
    <row r="23" spans="1:16">
      <c r="A23" s="276">
        <v>9</v>
      </c>
      <c r="B23" s="17"/>
      <c r="C23" s="95"/>
      <c r="D23" s="95"/>
      <c r="E23" s="282"/>
      <c r="F23" s="17"/>
      <c r="G23" s="17"/>
      <c r="H23" s="17"/>
      <c r="I23" s="17"/>
      <c r="J23" s="17"/>
      <c r="K23" s="17"/>
      <c r="L23" s="17"/>
      <c r="M23" s="17"/>
    </row>
    <row r="24" spans="1:16">
      <c r="A24" s="276">
        <v>10</v>
      </c>
      <c r="B24" s="17"/>
      <c r="C24" s="95"/>
      <c r="D24" s="95"/>
      <c r="E24" s="282"/>
      <c r="F24" s="17"/>
      <c r="G24" s="17"/>
      <c r="H24" s="17"/>
      <c r="I24" s="17"/>
      <c r="J24" s="17"/>
      <c r="K24" s="17"/>
      <c r="L24" s="17"/>
      <c r="M24" s="17"/>
    </row>
    <row r="25" spans="1:16">
      <c r="A25" s="276">
        <v>11</v>
      </c>
      <c r="B25" s="17"/>
      <c r="C25" s="95"/>
      <c r="D25" s="95"/>
      <c r="E25" s="282"/>
      <c r="F25" s="17"/>
      <c r="G25" s="17"/>
      <c r="H25" s="17"/>
      <c r="I25" s="17"/>
      <c r="J25" s="17"/>
      <c r="K25" s="17"/>
      <c r="L25" s="17"/>
      <c r="M25" s="17"/>
    </row>
    <row r="26" spans="1:16">
      <c r="A26" s="276">
        <v>12</v>
      </c>
      <c r="B26" s="17"/>
      <c r="C26" s="95"/>
      <c r="D26" s="95"/>
      <c r="E26" s="282"/>
      <c r="F26" s="17"/>
      <c r="G26" s="17"/>
      <c r="H26" s="17"/>
      <c r="I26" s="17"/>
      <c r="J26" s="17"/>
      <c r="K26" s="17"/>
      <c r="L26" s="17"/>
      <c r="M26" s="17"/>
    </row>
    <row r="27" spans="1:16">
      <c r="A27" s="276">
        <v>13</v>
      </c>
      <c r="B27" s="17"/>
      <c r="C27" s="95"/>
      <c r="D27" s="95"/>
      <c r="E27" s="282"/>
      <c r="F27" s="17"/>
      <c r="G27" s="17"/>
      <c r="H27" s="17"/>
      <c r="I27" s="17"/>
      <c r="J27" s="17"/>
      <c r="K27" s="17"/>
      <c r="L27" s="17"/>
      <c r="M27" s="17"/>
    </row>
    <row r="28" spans="1:16">
      <c r="A28" s="276">
        <v>14</v>
      </c>
      <c r="B28" s="17"/>
      <c r="C28" s="95"/>
      <c r="D28" s="95"/>
      <c r="E28" s="282"/>
      <c r="F28" s="17"/>
      <c r="G28" s="17"/>
      <c r="H28" s="17"/>
      <c r="I28" s="17"/>
      <c r="J28" s="17"/>
      <c r="K28" s="17"/>
      <c r="L28" s="17"/>
      <c r="M28" s="17"/>
    </row>
    <row r="29" spans="1:16">
      <c r="A29" s="276">
        <v>15</v>
      </c>
      <c r="B29" s="17"/>
      <c r="C29" s="95"/>
      <c r="D29" s="95"/>
      <c r="E29" s="282"/>
      <c r="F29" s="69"/>
      <c r="G29" s="69"/>
      <c r="H29" s="69"/>
      <c r="I29" s="69"/>
      <c r="J29" s="69"/>
      <c r="K29" s="69"/>
      <c r="L29" s="69"/>
      <c r="M29" s="69"/>
      <c r="N29" s="69"/>
      <c r="O29" s="69"/>
      <c r="P29" s="69"/>
    </row>
    <row r="30" spans="1:16">
      <c r="A30" s="276">
        <v>16</v>
      </c>
      <c r="B30" s="17"/>
      <c r="C30" s="95"/>
      <c r="D30" s="95"/>
      <c r="E30" s="282"/>
      <c r="F30" s="69"/>
      <c r="G30" s="69"/>
      <c r="H30" s="69"/>
      <c r="I30" s="69"/>
      <c r="J30" s="69"/>
      <c r="K30" s="69"/>
      <c r="L30" s="69"/>
      <c r="M30" s="69"/>
      <c r="N30" s="69"/>
      <c r="O30" s="69"/>
      <c r="P30" s="69"/>
    </row>
    <row r="31" spans="1:16">
      <c r="A31" s="276">
        <v>17</v>
      </c>
      <c r="B31" s="17"/>
      <c r="C31" s="95"/>
      <c r="D31" s="95"/>
      <c r="E31" s="282"/>
      <c r="F31" s="69"/>
      <c r="G31" s="69"/>
      <c r="H31" s="69"/>
      <c r="I31" s="69"/>
      <c r="J31" s="69"/>
      <c r="K31" s="69"/>
      <c r="L31" s="69"/>
      <c r="M31" s="69"/>
      <c r="N31" s="69"/>
      <c r="O31" s="69"/>
      <c r="P31" s="69"/>
    </row>
    <row r="32" spans="1:16">
      <c r="A32" s="276">
        <v>18</v>
      </c>
      <c r="B32" s="17"/>
      <c r="C32" s="95"/>
      <c r="D32" s="95"/>
      <c r="E32" s="282"/>
      <c r="F32" s="17"/>
      <c r="G32" s="17"/>
      <c r="H32" s="17"/>
      <c r="I32" s="17"/>
      <c r="J32" s="17"/>
      <c r="K32" s="17"/>
      <c r="L32" s="17"/>
      <c r="M32" s="17"/>
    </row>
    <row r="33" spans="1:13">
      <c r="A33" s="276">
        <v>19</v>
      </c>
      <c r="B33" s="17"/>
      <c r="C33" s="95"/>
      <c r="D33" s="95"/>
      <c r="E33" s="282"/>
      <c r="F33" s="17"/>
      <c r="G33" s="17"/>
      <c r="H33" s="17"/>
      <c r="I33" s="17"/>
      <c r="J33" s="17"/>
      <c r="K33" s="17"/>
      <c r="L33" s="17"/>
      <c r="M33" s="17"/>
    </row>
    <row r="34" spans="1:13">
      <c r="A34" s="276">
        <v>20</v>
      </c>
      <c r="B34" s="17"/>
      <c r="C34" s="95"/>
      <c r="D34" s="95"/>
      <c r="E34" s="282"/>
      <c r="F34" s="17"/>
      <c r="G34" s="17"/>
      <c r="H34" s="17"/>
      <c r="I34" s="17"/>
      <c r="J34" s="17"/>
      <c r="K34" s="17"/>
      <c r="L34" s="17"/>
      <c r="M34" s="17"/>
    </row>
    <row r="35" spans="1:13">
      <c r="A35" s="276">
        <v>21</v>
      </c>
      <c r="B35" s="17" t="s">
        <v>1175</v>
      </c>
      <c r="C35" s="242"/>
      <c r="D35" s="244"/>
      <c r="E35" s="252"/>
      <c r="F35" s="17"/>
      <c r="G35" s="17"/>
      <c r="H35" s="17"/>
      <c r="I35" s="17"/>
      <c r="J35" s="17"/>
      <c r="K35" s="17"/>
      <c r="L35" s="17"/>
      <c r="M35" s="17"/>
    </row>
    <row r="36" spans="1:13">
      <c r="A36" s="276">
        <v>22</v>
      </c>
      <c r="B36" s="17"/>
      <c r="C36" s="95"/>
      <c r="D36" s="95"/>
      <c r="E36" s="282"/>
      <c r="F36" s="17"/>
      <c r="G36" s="17"/>
      <c r="H36" s="17"/>
      <c r="I36" s="17"/>
      <c r="J36" s="17"/>
      <c r="K36" s="17"/>
      <c r="L36" s="17"/>
      <c r="M36" s="17"/>
    </row>
    <row r="37" spans="1:13">
      <c r="A37" s="276">
        <v>23</v>
      </c>
      <c r="B37" s="17" t="s">
        <v>1789</v>
      </c>
      <c r="C37" s="95"/>
      <c r="D37" s="95"/>
      <c r="E37" s="282"/>
      <c r="F37" s="17"/>
      <c r="G37" s="17"/>
      <c r="H37" s="17"/>
      <c r="I37" s="17"/>
      <c r="J37" s="17"/>
      <c r="K37" s="17"/>
      <c r="L37" s="17"/>
      <c r="M37" s="17"/>
    </row>
    <row r="38" spans="1:13">
      <c r="A38" s="276">
        <v>24</v>
      </c>
      <c r="B38" s="17" t="s">
        <v>1789</v>
      </c>
      <c r="C38" s="95"/>
      <c r="D38" s="95"/>
      <c r="E38" s="282"/>
      <c r="F38" s="17"/>
      <c r="G38" s="17"/>
      <c r="H38" s="17"/>
      <c r="I38" s="17"/>
      <c r="J38" s="17"/>
      <c r="K38" s="17"/>
      <c r="L38" s="17"/>
      <c r="M38" s="17"/>
    </row>
    <row r="39" spans="1:13">
      <c r="A39" s="276">
        <v>25</v>
      </c>
      <c r="B39" s="17" t="s">
        <v>1789</v>
      </c>
      <c r="C39" s="95" t="s">
        <v>1789</v>
      </c>
      <c r="D39" s="95" t="s">
        <v>1789</v>
      </c>
      <c r="E39" s="282" t="s">
        <v>1789</v>
      </c>
      <c r="F39" s="17"/>
      <c r="G39" s="17"/>
      <c r="H39" s="17"/>
      <c r="I39" s="17"/>
      <c r="J39" s="17"/>
      <c r="K39" s="17"/>
      <c r="L39" s="17"/>
      <c r="M39" s="17"/>
    </row>
    <row r="40" spans="1:13">
      <c r="A40" s="276">
        <v>26</v>
      </c>
      <c r="B40" s="17"/>
      <c r="C40" s="95"/>
      <c r="D40" s="95"/>
      <c r="E40" s="282"/>
      <c r="F40" s="17"/>
      <c r="G40" s="17"/>
      <c r="H40" s="17"/>
      <c r="I40" s="17"/>
      <c r="J40" s="17"/>
      <c r="K40" s="17"/>
      <c r="L40" s="17"/>
      <c r="M40" s="17"/>
    </row>
    <row r="41" spans="1:13">
      <c r="A41" s="276">
        <v>27</v>
      </c>
      <c r="B41" s="17"/>
      <c r="C41" s="95"/>
      <c r="D41" s="95"/>
      <c r="E41" s="282"/>
      <c r="F41" s="17"/>
      <c r="G41" s="17"/>
      <c r="H41" s="17"/>
      <c r="I41" s="17"/>
      <c r="J41" s="17"/>
      <c r="K41" s="17"/>
      <c r="L41" s="17"/>
      <c r="M41" s="17"/>
    </row>
    <row r="42" spans="1:13">
      <c r="A42" s="276">
        <v>28</v>
      </c>
      <c r="B42" s="17"/>
      <c r="C42" s="95"/>
      <c r="D42" s="95"/>
      <c r="E42" s="282"/>
      <c r="F42" s="17"/>
      <c r="G42" s="17"/>
      <c r="H42" s="17"/>
      <c r="I42" s="17"/>
      <c r="J42" s="17"/>
      <c r="K42" s="17"/>
      <c r="L42" s="17"/>
      <c r="M42" s="17"/>
    </row>
    <row r="43" spans="1:13">
      <c r="A43" s="276">
        <v>29</v>
      </c>
      <c r="B43" s="17"/>
      <c r="C43" s="95"/>
      <c r="D43" s="95"/>
      <c r="E43" s="282"/>
      <c r="F43" s="17"/>
      <c r="G43" s="17"/>
      <c r="H43" s="17"/>
      <c r="I43" s="17"/>
      <c r="J43" s="17"/>
      <c r="K43" s="17"/>
      <c r="L43" s="17"/>
      <c r="M43" s="17"/>
    </row>
    <row r="44" spans="1:13">
      <c r="A44" s="276">
        <v>30</v>
      </c>
      <c r="B44" s="17"/>
      <c r="C44" s="95"/>
      <c r="D44" s="95"/>
      <c r="E44" s="282"/>
      <c r="F44" s="17"/>
      <c r="G44" s="17"/>
      <c r="H44" s="17"/>
      <c r="I44" s="17"/>
      <c r="J44" s="17"/>
      <c r="K44" s="17"/>
      <c r="L44" s="17"/>
      <c r="M44" s="17"/>
    </row>
    <row r="45" spans="1:13">
      <c r="A45" s="276">
        <v>31</v>
      </c>
      <c r="B45" s="17"/>
      <c r="C45" s="95"/>
      <c r="D45" s="95"/>
      <c r="E45" s="282"/>
      <c r="F45" s="17"/>
      <c r="G45" s="17"/>
      <c r="H45" s="17"/>
      <c r="I45" s="17"/>
      <c r="J45" s="17"/>
      <c r="K45" s="17"/>
      <c r="L45" s="17"/>
      <c r="M45" s="17"/>
    </row>
    <row r="46" spans="1:13">
      <c r="A46" s="276">
        <v>32</v>
      </c>
      <c r="B46" s="17"/>
      <c r="C46" s="95"/>
      <c r="D46" s="95"/>
      <c r="E46" s="282"/>
      <c r="F46" s="17"/>
      <c r="G46" s="17"/>
      <c r="H46" s="17"/>
      <c r="I46" s="17"/>
      <c r="J46" s="17"/>
      <c r="K46" s="17"/>
      <c r="L46" s="17"/>
      <c r="M46" s="17"/>
    </row>
    <row r="47" spans="1:13">
      <c r="A47" s="276">
        <v>33</v>
      </c>
      <c r="B47" s="17"/>
      <c r="C47" s="95"/>
      <c r="D47" s="95"/>
      <c r="E47" s="282"/>
      <c r="F47" s="17"/>
      <c r="G47" s="17"/>
      <c r="H47" s="17"/>
      <c r="I47" s="17"/>
      <c r="J47" s="17"/>
      <c r="K47" s="17"/>
      <c r="L47" s="17"/>
      <c r="M47" s="17"/>
    </row>
    <row r="48" spans="1:13">
      <c r="A48" s="276">
        <v>34</v>
      </c>
      <c r="B48" s="17"/>
      <c r="C48" s="95"/>
      <c r="D48" s="95"/>
      <c r="E48" s="282"/>
      <c r="F48" s="17"/>
      <c r="G48" s="17"/>
      <c r="H48" s="17"/>
      <c r="I48" s="17"/>
      <c r="J48" s="17"/>
      <c r="K48" s="17"/>
      <c r="L48" s="17"/>
      <c r="M48" s="17"/>
    </row>
    <row r="49" spans="1:13">
      <c r="A49" s="276">
        <v>35</v>
      </c>
      <c r="B49" s="17"/>
      <c r="C49" s="95"/>
      <c r="D49" s="95"/>
      <c r="E49" s="282"/>
      <c r="F49" s="17"/>
      <c r="G49" s="17"/>
      <c r="H49" s="17"/>
      <c r="I49" s="17"/>
      <c r="J49" s="17"/>
      <c r="K49" s="17"/>
      <c r="L49" s="17"/>
      <c r="M49" s="17"/>
    </row>
    <row r="50" spans="1:13">
      <c r="A50" s="276">
        <v>36</v>
      </c>
      <c r="B50" s="17"/>
      <c r="C50" s="95"/>
      <c r="D50" s="95"/>
      <c r="E50" s="282"/>
      <c r="F50" s="17"/>
      <c r="G50" s="17"/>
      <c r="H50" s="17"/>
      <c r="I50" s="17"/>
      <c r="J50" s="17"/>
      <c r="K50" s="17"/>
      <c r="L50" s="17"/>
      <c r="M50" s="17"/>
    </row>
    <row r="51" spans="1:13">
      <c r="A51" s="276">
        <v>37</v>
      </c>
      <c r="B51" s="17"/>
      <c r="C51" s="95"/>
      <c r="D51" s="95"/>
      <c r="E51" s="282"/>
      <c r="F51" s="17"/>
      <c r="G51" s="17"/>
      <c r="H51" s="17"/>
      <c r="I51" s="17"/>
      <c r="J51" s="17"/>
      <c r="K51" s="17"/>
      <c r="L51" s="17"/>
      <c r="M51" s="17"/>
    </row>
    <row r="52" spans="1:13">
      <c r="A52" s="276">
        <v>38</v>
      </c>
      <c r="B52" s="17"/>
      <c r="C52" s="95"/>
      <c r="D52" s="95"/>
      <c r="E52" s="282"/>
      <c r="F52" s="17"/>
      <c r="G52" s="17"/>
      <c r="H52" s="17"/>
      <c r="I52" s="17"/>
      <c r="J52" s="17"/>
      <c r="K52" s="17"/>
      <c r="L52" s="17"/>
      <c r="M52" s="17"/>
    </row>
    <row r="53" spans="1:13">
      <c r="A53" s="276">
        <v>39</v>
      </c>
      <c r="B53" s="17"/>
      <c r="C53" s="95"/>
      <c r="D53" s="95"/>
      <c r="E53" s="282"/>
      <c r="F53" s="17"/>
      <c r="G53" s="17"/>
      <c r="H53" s="17"/>
      <c r="I53" s="17"/>
      <c r="J53" s="17"/>
      <c r="K53" s="17"/>
      <c r="L53" s="17"/>
      <c r="M53" s="17"/>
    </row>
    <row r="54" spans="1:13">
      <c r="A54" s="276">
        <v>40</v>
      </c>
      <c r="B54" s="17"/>
      <c r="C54" s="95"/>
      <c r="D54" s="95"/>
      <c r="E54" s="282"/>
      <c r="F54" s="17"/>
      <c r="G54" s="17"/>
      <c r="H54" s="17"/>
      <c r="I54" s="17"/>
      <c r="J54" s="17"/>
      <c r="K54" s="17"/>
      <c r="L54" s="17"/>
      <c r="M54" s="17"/>
    </row>
    <row r="55" spans="1:13">
      <c r="A55" s="276">
        <v>41</v>
      </c>
      <c r="B55" s="17"/>
      <c r="C55" s="95"/>
      <c r="D55" s="95"/>
      <c r="E55" s="282"/>
      <c r="F55" s="17"/>
      <c r="G55" s="17"/>
      <c r="H55" s="17"/>
      <c r="I55" s="17"/>
      <c r="J55" s="17"/>
      <c r="K55" s="17"/>
      <c r="L55" s="17"/>
      <c r="M55" s="17"/>
    </row>
    <row r="56" spans="1:13">
      <c r="A56" s="276">
        <v>42</v>
      </c>
      <c r="B56" s="17"/>
      <c r="C56" s="95"/>
      <c r="D56" s="95"/>
      <c r="E56" s="282"/>
      <c r="F56" s="17"/>
      <c r="G56" s="17"/>
      <c r="H56" s="17"/>
      <c r="I56" s="17"/>
      <c r="J56" s="17"/>
      <c r="K56" s="17"/>
      <c r="L56" s="17"/>
      <c r="M56" s="17"/>
    </row>
    <row r="57" spans="1:13">
      <c r="A57" s="276">
        <v>43</v>
      </c>
      <c r="B57" s="17"/>
      <c r="C57" s="95"/>
      <c r="D57" s="95"/>
      <c r="E57" s="282"/>
      <c r="F57" s="17"/>
      <c r="G57" s="17"/>
      <c r="H57" s="17"/>
      <c r="I57" s="17"/>
      <c r="J57" s="17"/>
      <c r="K57" s="17"/>
      <c r="L57" s="17"/>
      <c r="M57" s="17"/>
    </row>
    <row r="58" spans="1:13">
      <c r="A58" s="276">
        <v>44</v>
      </c>
      <c r="B58" s="17"/>
      <c r="C58" s="95"/>
      <c r="D58" s="95"/>
      <c r="E58" s="282"/>
      <c r="F58" s="17"/>
      <c r="G58" s="17"/>
      <c r="H58" s="17"/>
      <c r="I58" s="17"/>
      <c r="J58" s="17"/>
      <c r="K58" s="17"/>
      <c r="L58" s="17"/>
      <c r="M58" s="17"/>
    </row>
    <row r="59" spans="1:13">
      <c r="A59" s="276">
        <v>45</v>
      </c>
      <c r="B59" s="17"/>
      <c r="C59" s="95"/>
      <c r="D59" s="95"/>
      <c r="E59" s="282"/>
      <c r="F59" s="17"/>
      <c r="G59" s="17"/>
      <c r="H59" s="17"/>
      <c r="I59" s="17"/>
      <c r="J59" s="17"/>
      <c r="K59" s="17"/>
      <c r="L59" s="17"/>
      <c r="M59" s="17"/>
    </row>
    <row r="60" spans="1:13">
      <c r="A60" s="276">
        <v>46</v>
      </c>
      <c r="B60" s="77"/>
      <c r="C60" s="102"/>
      <c r="D60" s="102"/>
      <c r="E60" s="283"/>
      <c r="F60" s="17"/>
      <c r="G60" s="17"/>
      <c r="H60" s="17"/>
      <c r="I60" s="17"/>
      <c r="J60" s="17"/>
      <c r="K60" s="17"/>
      <c r="L60" s="17"/>
      <c r="M60" s="17"/>
    </row>
    <row r="61" spans="1:13" ht="15.75" thickBot="1">
      <c r="A61" s="284">
        <v>47</v>
      </c>
      <c r="B61" s="285" t="s">
        <v>172</v>
      </c>
      <c r="C61" s="286"/>
      <c r="D61" s="287"/>
      <c r="E61" s="288">
        <f>SUM(E17:E60)</f>
        <v>0</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1176</v>
      </c>
      <c r="B63" s="17"/>
      <c r="C63" s="17"/>
      <c r="D63" s="17"/>
      <c r="E63" s="275" t="s">
        <v>1177</v>
      </c>
      <c r="F63" s="17"/>
      <c r="G63" s="17"/>
      <c r="H63" s="17"/>
      <c r="I63" s="17"/>
      <c r="J63" s="17"/>
      <c r="K63" s="17"/>
      <c r="L63" s="17"/>
      <c r="M63" s="17"/>
    </row>
    <row r="64" spans="1:13">
      <c r="A64" s="69" t="s">
        <v>1178</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AA305"/>
  <sheetViews>
    <sheetView defaultGridColor="0" colorId="22" zoomScale="60" zoomScaleNormal="60" zoomScaleSheetLayoutView="90" workbookViewId="0">
      <selection activeCell="B246" sqref="B246"/>
    </sheetView>
  </sheetViews>
  <sheetFormatPr defaultColWidth="9.6640625" defaultRowHeight="15"/>
  <cols>
    <col min="1" max="1" width="2.6640625" style="1566" customWidth="1"/>
    <col min="2" max="2" width="4.6640625" style="1566" customWidth="1"/>
    <col min="3" max="3" width="1.6640625" style="1566" customWidth="1"/>
    <col min="4" max="4" width="46.44140625" style="1566" customWidth="1"/>
    <col min="5" max="5" width="21.77734375" style="1566" customWidth="1"/>
    <col min="6" max="6" width="15.6640625" style="1566" customWidth="1"/>
    <col min="7" max="7" width="32" style="1566" customWidth="1"/>
    <col min="8" max="16384" width="9.6640625" style="1566"/>
  </cols>
  <sheetData>
    <row r="1" spans="1:27" ht="15.6" customHeight="1">
      <c r="A1" s="1563"/>
      <c r="B1" s="1718" t="s">
        <v>1179</v>
      </c>
      <c r="C1" s="1718"/>
      <c r="D1" s="1564"/>
      <c r="E1" s="1718" t="s">
        <v>3294</v>
      </c>
      <c r="F1" s="1932" t="s">
        <v>1802</v>
      </c>
      <c r="G1" s="3078" t="s">
        <v>1803</v>
      </c>
      <c r="H1" s="1589"/>
      <c r="I1" s="1589"/>
      <c r="J1" s="1589"/>
      <c r="K1" s="1589"/>
      <c r="L1" s="1589"/>
      <c r="M1" s="1589"/>
      <c r="N1" s="1589"/>
      <c r="O1" s="1589"/>
      <c r="P1" s="1589"/>
      <c r="Q1" s="1589"/>
      <c r="R1" s="1589"/>
      <c r="S1" s="1589"/>
      <c r="T1" s="1589"/>
      <c r="U1" s="1589"/>
      <c r="V1" s="1589"/>
      <c r="W1" s="1589"/>
      <c r="X1" s="1589"/>
      <c r="Y1" s="1589"/>
      <c r="Z1" s="1589"/>
      <c r="AA1" s="1589"/>
    </row>
    <row r="2" spans="1:27" ht="15.6" customHeight="1">
      <c r="A2" s="1567"/>
      <c r="B2" s="1589" t="str">
        <f>'Data Sheet'!$C$25</f>
        <v xml:space="preserve">The Brooklyn Union Gas Company d/b/a National Grid New York </v>
      </c>
      <c r="C2" s="1589"/>
      <c r="D2" s="1568"/>
      <c r="E2" s="1589" t="s">
        <v>1819</v>
      </c>
      <c r="F2" s="1837" t="s">
        <v>3313</v>
      </c>
      <c r="G2" s="3079"/>
      <c r="H2" s="1589"/>
      <c r="I2" s="1589"/>
      <c r="J2" s="1589"/>
      <c r="K2" s="1589"/>
      <c r="L2" s="1589"/>
      <c r="M2" s="1589"/>
      <c r="N2" s="1589"/>
      <c r="O2" s="1589"/>
      <c r="P2" s="1589"/>
      <c r="Q2" s="1589"/>
      <c r="R2" s="1589"/>
      <c r="S2" s="1589"/>
      <c r="T2" s="1589"/>
      <c r="U2" s="1589"/>
      <c r="V2" s="1589"/>
      <c r="W2" s="1589"/>
      <c r="X2" s="1589"/>
      <c r="Y2" s="1589"/>
      <c r="Z2" s="1589"/>
      <c r="AA2" s="1589"/>
    </row>
    <row r="3" spans="1:27" ht="15.6" customHeight="1">
      <c r="A3" s="1567"/>
      <c r="B3" s="1589"/>
      <c r="C3" s="1589"/>
      <c r="D3" s="1568"/>
      <c r="E3" s="1589" t="s">
        <v>1180</v>
      </c>
      <c r="F3" s="1627" t="str">
        <f>'Data Sheet'!$C$40</f>
        <v xml:space="preserve"> March 29, 2017</v>
      </c>
      <c r="G3" s="3080" t="str">
        <f>'Data Sheet'!$C$38</f>
        <v xml:space="preserve"> December 31, 2016</v>
      </c>
      <c r="H3" s="1589"/>
      <c r="I3" s="1589"/>
      <c r="J3" s="1589"/>
      <c r="K3" s="1589"/>
      <c r="L3" s="1589"/>
      <c r="M3" s="1589"/>
      <c r="N3" s="1589"/>
      <c r="O3" s="1589"/>
      <c r="P3" s="1589"/>
      <c r="Q3" s="1589"/>
      <c r="R3" s="1589"/>
      <c r="S3" s="1589"/>
      <c r="T3" s="1589"/>
      <c r="U3" s="1589"/>
      <c r="V3" s="1589"/>
      <c r="W3" s="1589"/>
      <c r="X3" s="1589"/>
      <c r="Y3" s="1589"/>
      <c r="Z3" s="1589"/>
      <c r="AA3" s="1589"/>
    </row>
    <row r="4" spans="1:27" ht="15.6" customHeight="1">
      <c r="A4" s="1996"/>
      <c r="B4" s="1842" t="s">
        <v>1181</v>
      </c>
      <c r="C4" s="1842"/>
      <c r="D4" s="1842"/>
      <c r="E4" s="1842"/>
      <c r="F4" s="1842"/>
      <c r="G4" s="1843"/>
      <c r="H4" s="1589"/>
      <c r="I4" s="1589"/>
      <c r="J4" s="1589"/>
      <c r="K4" s="1589"/>
      <c r="L4" s="1589"/>
      <c r="M4" s="1589"/>
      <c r="N4" s="1589"/>
      <c r="O4" s="1589"/>
      <c r="P4" s="1589"/>
      <c r="Q4" s="1589"/>
      <c r="R4" s="1589"/>
      <c r="S4" s="1589"/>
      <c r="T4" s="1589"/>
      <c r="U4" s="1589"/>
      <c r="V4" s="1589"/>
      <c r="W4" s="1589"/>
      <c r="X4" s="1589"/>
      <c r="Y4" s="1589"/>
      <c r="Z4" s="1589"/>
      <c r="AA4" s="1589"/>
    </row>
    <row r="5" spans="1:27" ht="15.6" customHeight="1">
      <c r="A5" s="1567"/>
      <c r="B5" s="1589"/>
      <c r="C5" s="1589"/>
      <c r="D5" s="1589"/>
      <c r="E5" s="1589"/>
      <c r="F5" s="1589"/>
      <c r="G5" s="1569"/>
      <c r="H5" s="1589"/>
      <c r="I5" s="1589"/>
      <c r="J5" s="1589"/>
      <c r="K5" s="1589"/>
      <c r="L5" s="1589"/>
      <c r="M5" s="1589"/>
      <c r="N5" s="1589"/>
      <c r="O5" s="1589"/>
      <c r="P5" s="1589"/>
      <c r="Q5" s="1589"/>
      <c r="R5" s="1589"/>
      <c r="S5" s="1589"/>
      <c r="T5" s="1589"/>
      <c r="U5" s="1589"/>
      <c r="V5" s="1589"/>
      <c r="W5" s="1589"/>
      <c r="X5" s="1589"/>
      <c r="Y5" s="1589"/>
      <c r="Z5" s="1589"/>
      <c r="AA5" s="1589"/>
    </row>
    <row r="6" spans="1:27" ht="15.6" customHeight="1">
      <c r="A6" s="1567"/>
      <c r="B6" s="1589" t="s">
        <v>1182</v>
      </c>
      <c r="C6" s="1589"/>
      <c r="D6" s="1589"/>
      <c r="E6" s="1589"/>
      <c r="F6" s="1589"/>
      <c r="G6" s="1569"/>
      <c r="H6" s="1589"/>
      <c r="I6" s="1589"/>
      <c r="J6" s="1589"/>
      <c r="K6" s="1589"/>
      <c r="L6" s="1589"/>
      <c r="M6" s="1589"/>
      <c r="N6" s="1589"/>
      <c r="O6" s="1589"/>
      <c r="P6" s="1589"/>
      <c r="Q6" s="1589"/>
      <c r="R6" s="1589"/>
      <c r="S6" s="1589"/>
      <c r="T6" s="1589"/>
      <c r="U6" s="1589"/>
      <c r="V6" s="1589"/>
      <c r="W6" s="1589"/>
      <c r="X6" s="1589"/>
      <c r="Y6" s="1589"/>
      <c r="Z6" s="1589"/>
      <c r="AA6" s="1589"/>
    </row>
    <row r="7" spans="1:27" ht="15.6" customHeight="1">
      <c r="A7" s="1567"/>
      <c r="B7" s="1589" t="s">
        <v>1183</v>
      </c>
      <c r="C7" s="1589"/>
      <c r="D7" s="1589"/>
      <c r="E7" s="1589"/>
      <c r="F7" s="1589"/>
      <c r="G7" s="1569"/>
      <c r="H7" s="1589"/>
      <c r="I7" s="1589"/>
      <c r="J7" s="1589"/>
      <c r="K7" s="1589"/>
      <c r="L7" s="1589"/>
      <c r="M7" s="1589"/>
      <c r="N7" s="1589"/>
      <c r="O7" s="1589"/>
      <c r="P7" s="1589"/>
      <c r="Q7" s="1589"/>
      <c r="R7" s="1589"/>
      <c r="S7" s="1589"/>
      <c r="T7" s="1589"/>
      <c r="U7" s="1589"/>
      <c r="V7" s="1589"/>
      <c r="W7" s="1589"/>
      <c r="X7" s="1589"/>
      <c r="Y7" s="1589"/>
      <c r="Z7" s="1589"/>
      <c r="AA7" s="1589"/>
    </row>
    <row r="8" spans="1:27" ht="15.6" customHeight="1">
      <c r="A8" s="1567"/>
      <c r="B8" s="1589" t="s">
        <v>1184</v>
      </c>
      <c r="C8" s="1589"/>
      <c r="D8" s="1589"/>
      <c r="E8" s="1589"/>
      <c r="F8" s="1589"/>
      <c r="G8" s="1569"/>
      <c r="H8" s="1589"/>
      <c r="I8" s="1589"/>
      <c r="J8" s="1589"/>
      <c r="K8" s="1589"/>
      <c r="L8" s="1589"/>
      <c r="M8" s="1589"/>
      <c r="N8" s="1589"/>
      <c r="O8" s="1589"/>
      <c r="P8" s="1589"/>
      <c r="Q8" s="1589"/>
      <c r="R8" s="1589"/>
      <c r="S8" s="1589"/>
      <c r="T8" s="1589"/>
      <c r="U8" s="1589"/>
      <c r="V8" s="1589"/>
      <c r="W8" s="1589"/>
      <c r="X8" s="1589"/>
      <c r="Y8" s="1589"/>
      <c r="Z8" s="1589"/>
      <c r="AA8" s="1589"/>
    </row>
    <row r="9" spans="1:27" ht="15.6" customHeight="1">
      <c r="A9" s="1567"/>
      <c r="B9" s="1589" t="s">
        <v>1185</v>
      </c>
      <c r="C9" s="1589"/>
      <c r="D9" s="1589"/>
      <c r="E9" s="1589"/>
      <c r="F9" s="1589"/>
      <c r="G9" s="1569"/>
      <c r="H9" s="1589"/>
      <c r="I9" s="1589"/>
      <c r="J9" s="1589"/>
      <c r="K9" s="1589"/>
      <c r="L9" s="1589"/>
      <c r="M9" s="1589"/>
      <c r="N9" s="1589"/>
      <c r="O9" s="1589"/>
      <c r="P9" s="1589"/>
      <c r="Q9" s="1589"/>
      <c r="R9" s="1589"/>
      <c r="S9" s="1589"/>
      <c r="T9" s="1589"/>
      <c r="U9" s="1589"/>
      <c r="V9" s="1589"/>
      <c r="W9" s="1589"/>
      <c r="X9" s="1589"/>
      <c r="Y9" s="1589"/>
      <c r="Z9" s="1589"/>
      <c r="AA9" s="1589"/>
    </row>
    <row r="10" spans="1:27" ht="15.6" customHeight="1">
      <c r="A10" s="2521"/>
      <c r="B10" s="2522" t="s">
        <v>4617</v>
      </c>
      <c r="C10" s="2522"/>
      <c r="D10" s="2522"/>
      <c r="E10" s="2522"/>
      <c r="F10" s="2522"/>
      <c r="G10" s="2547"/>
      <c r="H10" s="1589"/>
      <c r="I10" s="1589"/>
      <c r="J10" s="1589"/>
      <c r="K10" s="1589"/>
      <c r="L10" s="1589"/>
      <c r="M10" s="1589"/>
      <c r="N10" s="1589"/>
      <c r="O10" s="1589"/>
      <c r="P10" s="1589"/>
      <c r="Q10" s="1589"/>
      <c r="R10" s="1589"/>
      <c r="S10" s="1589"/>
      <c r="T10" s="1589"/>
      <c r="U10" s="1589"/>
      <c r="V10" s="1589"/>
      <c r="W10" s="1589"/>
      <c r="X10" s="1589"/>
      <c r="Y10" s="1589"/>
      <c r="Z10" s="1589"/>
      <c r="AA10" s="1589"/>
    </row>
    <row r="11" spans="1:27" ht="15.6" customHeight="1">
      <c r="A11" s="1570"/>
      <c r="B11" s="1732"/>
      <c r="C11" s="1732"/>
      <c r="D11" s="1732"/>
      <c r="E11" s="1732"/>
      <c r="F11" s="1732"/>
      <c r="G11" s="1935"/>
      <c r="H11" s="1589"/>
      <c r="I11" s="1589"/>
      <c r="J11" s="1589"/>
      <c r="K11" s="1589"/>
      <c r="L11" s="1589"/>
      <c r="M11" s="1589"/>
      <c r="N11" s="1589"/>
      <c r="O11" s="1589"/>
      <c r="P11" s="1589"/>
      <c r="Q11" s="1589"/>
      <c r="R11" s="1589"/>
      <c r="S11" s="1589"/>
      <c r="T11" s="1589"/>
      <c r="U11" s="1589"/>
      <c r="V11" s="1589"/>
      <c r="W11" s="1589"/>
      <c r="X11" s="1589"/>
      <c r="Y11" s="1589"/>
      <c r="Z11" s="1589"/>
      <c r="AA11" s="1589"/>
    </row>
    <row r="12" spans="1:27">
      <c r="A12" s="1567"/>
      <c r="B12" s="1589"/>
      <c r="C12" s="1941"/>
      <c r="D12" s="1604"/>
      <c r="E12" s="1604"/>
      <c r="F12" s="1942"/>
      <c r="G12" s="1593" t="s">
        <v>1186</v>
      </c>
      <c r="H12" s="1589"/>
      <c r="I12" s="1589"/>
      <c r="J12" s="1589"/>
      <c r="K12" s="1589"/>
      <c r="L12" s="1589"/>
      <c r="M12" s="1589"/>
      <c r="N12" s="1589"/>
      <c r="O12" s="1589"/>
      <c r="P12" s="1589"/>
      <c r="Q12" s="1589"/>
      <c r="R12" s="1589"/>
      <c r="S12" s="1589"/>
      <c r="T12" s="1589"/>
      <c r="U12" s="1589"/>
      <c r="V12" s="1589"/>
      <c r="W12" s="1589"/>
      <c r="X12" s="1589"/>
      <c r="Y12" s="1589"/>
      <c r="Z12" s="1589"/>
      <c r="AA12" s="1589"/>
    </row>
    <row r="13" spans="1:27">
      <c r="A13" s="1567"/>
      <c r="B13" s="1583" t="s">
        <v>1729</v>
      </c>
      <c r="C13" s="1856"/>
      <c r="D13" s="1589"/>
      <c r="E13" s="1583" t="s">
        <v>1187</v>
      </c>
      <c r="F13" s="2019"/>
      <c r="G13" s="1593" t="s">
        <v>1188</v>
      </c>
      <c r="H13" s="1589"/>
      <c r="I13" s="1589"/>
      <c r="J13" s="1589"/>
      <c r="K13" s="1589"/>
      <c r="L13" s="1589"/>
      <c r="M13" s="1589"/>
      <c r="N13" s="1589"/>
      <c r="O13" s="1589"/>
      <c r="P13" s="1589"/>
      <c r="Q13" s="1589"/>
      <c r="R13" s="1589"/>
      <c r="S13" s="1589"/>
      <c r="T13" s="1589"/>
      <c r="U13" s="1589"/>
      <c r="V13" s="1589"/>
      <c r="W13" s="1589"/>
      <c r="X13" s="1589"/>
      <c r="Y13" s="1589"/>
      <c r="Z13" s="1589"/>
      <c r="AA13" s="1589"/>
    </row>
    <row r="14" spans="1:27">
      <c r="A14" s="1570"/>
      <c r="B14" s="1586" t="s">
        <v>1732</v>
      </c>
      <c r="C14" s="1934"/>
      <c r="D14" s="1732" t="s">
        <v>1189</v>
      </c>
      <c r="E14" s="1732"/>
      <c r="F14" s="1571"/>
      <c r="G14" s="1572" t="s">
        <v>3025</v>
      </c>
      <c r="H14" s="1589"/>
      <c r="I14" s="1589"/>
      <c r="J14" s="1589"/>
      <c r="K14" s="1589"/>
      <c r="L14" s="1589"/>
      <c r="M14" s="1589"/>
      <c r="N14" s="1589"/>
      <c r="O14" s="1589"/>
      <c r="P14" s="1589"/>
      <c r="Q14" s="1589"/>
      <c r="R14" s="1589"/>
      <c r="S14" s="1589"/>
      <c r="T14" s="1589"/>
      <c r="U14" s="1589"/>
      <c r="V14" s="1589"/>
      <c r="W14" s="1589"/>
      <c r="X14" s="1589"/>
      <c r="Y14" s="1589"/>
      <c r="Z14" s="1589"/>
      <c r="AA14" s="1589"/>
    </row>
    <row r="15" spans="1:27">
      <c r="A15" s="1567"/>
      <c r="B15" s="1589">
        <v>1</v>
      </c>
      <c r="C15" s="1837"/>
      <c r="D15" s="2020" t="s">
        <v>3001</v>
      </c>
      <c r="E15" s="1589"/>
      <c r="F15" s="1589"/>
      <c r="G15" s="2021"/>
      <c r="H15" s="1589"/>
      <c r="I15" s="1589"/>
      <c r="J15" s="1589"/>
      <c r="K15" s="1589"/>
      <c r="L15" s="1589"/>
      <c r="M15" s="1589"/>
      <c r="N15" s="1589"/>
      <c r="O15" s="1589"/>
      <c r="P15" s="1589"/>
      <c r="Q15" s="1589"/>
      <c r="R15" s="1589"/>
      <c r="S15" s="1589"/>
      <c r="T15" s="1589"/>
      <c r="U15" s="1589"/>
      <c r="V15" s="1589"/>
      <c r="W15" s="1589"/>
      <c r="X15" s="1589"/>
      <c r="Y15" s="1589"/>
      <c r="Z15" s="1589"/>
      <c r="AA15" s="1589"/>
    </row>
    <row r="16" spans="1:27">
      <c r="A16" s="1567"/>
      <c r="B16" s="1589">
        <v>2</v>
      </c>
      <c r="C16" s="1837"/>
      <c r="D16" s="1589"/>
      <c r="E16" s="1589"/>
      <c r="F16" s="1589"/>
      <c r="G16" s="2021"/>
      <c r="H16" s="1589"/>
      <c r="I16" s="1589"/>
      <c r="J16" s="1589"/>
      <c r="K16" s="1589"/>
      <c r="L16" s="1589"/>
      <c r="M16" s="1589"/>
      <c r="N16" s="1589"/>
      <c r="O16" s="1589"/>
      <c r="P16" s="1589"/>
      <c r="Q16" s="1589"/>
      <c r="R16" s="1589"/>
      <c r="S16" s="1589"/>
      <c r="T16" s="1589"/>
      <c r="U16" s="1589"/>
      <c r="V16" s="1589"/>
      <c r="W16" s="1589"/>
      <c r="X16" s="1589"/>
      <c r="Y16" s="1589"/>
      <c r="Z16" s="1589"/>
      <c r="AA16" s="1589"/>
    </row>
    <row r="17" spans="1:27">
      <c r="A17" s="1567"/>
      <c r="B17" s="1589">
        <v>3</v>
      </c>
      <c r="C17" s="1837"/>
      <c r="D17" s="1589"/>
      <c r="E17" s="1589"/>
      <c r="F17" s="1589"/>
      <c r="G17" s="2022"/>
      <c r="H17" s="1589"/>
      <c r="I17" s="1589"/>
      <c r="J17" s="1589"/>
      <c r="K17" s="1589"/>
      <c r="L17" s="1589"/>
      <c r="M17" s="1589"/>
      <c r="N17" s="1589"/>
      <c r="O17" s="1589"/>
      <c r="P17" s="1589"/>
      <c r="Q17" s="1589"/>
      <c r="R17" s="1589"/>
      <c r="S17" s="1589"/>
      <c r="T17" s="1589"/>
      <c r="U17" s="1589"/>
      <c r="V17" s="1589"/>
      <c r="W17" s="1589"/>
      <c r="X17" s="1589"/>
      <c r="Y17" s="1589"/>
      <c r="Z17" s="1589"/>
      <c r="AA17" s="1589"/>
    </row>
    <row r="18" spans="1:27">
      <c r="A18" s="1567"/>
      <c r="B18" s="1589">
        <v>4</v>
      </c>
      <c r="C18" s="1837"/>
      <c r="D18" s="1589"/>
      <c r="E18" s="1589"/>
      <c r="F18" s="1589"/>
      <c r="G18" s="2022"/>
      <c r="H18" s="1589"/>
      <c r="I18" s="1589"/>
      <c r="J18" s="1589"/>
      <c r="K18" s="1589"/>
      <c r="L18" s="1589"/>
      <c r="M18" s="1589"/>
      <c r="N18" s="1589"/>
      <c r="O18" s="1589"/>
      <c r="P18" s="1589"/>
      <c r="Q18" s="1589"/>
      <c r="R18" s="1589"/>
      <c r="S18" s="1589"/>
      <c r="T18" s="1589"/>
      <c r="U18" s="1589"/>
      <c r="V18" s="1589"/>
      <c r="W18" s="1589"/>
      <c r="X18" s="1589"/>
      <c r="Y18" s="1589"/>
      <c r="Z18" s="1589"/>
      <c r="AA18" s="1589"/>
    </row>
    <row r="19" spans="1:27">
      <c r="A19" s="1567"/>
      <c r="B19" s="1589">
        <v>5</v>
      </c>
      <c r="C19" s="1837"/>
      <c r="D19" s="1589"/>
      <c r="E19" s="1589"/>
      <c r="F19" s="1589"/>
      <c r="G19" s="2022"/>
      <c r="H19" s="1589"/>
      <c r="I19" s="1589"/>
      <c r="J19" s="1589"/>
      <c r="K19" s="1589"/>
      <c r="L19" s="1589"/>
      <c r="M19" s="1589"/>
      <c r="N19" s="1589"/>
      <c r="O19" s="1589"/>
      <c r="P19" s="1589"/>
      <c r="Q19" s="1589"/>
      <c r="R19" s="1589"/>
      <c r="S19" s="1589"/>
      <c r="T19" s="1589"/>
      <c r="U19" s="1589"/>
      <c r="V19" s="1589"/>
      <c r="W19" s="1589"/>
      <c r="X19" s="1589"/>
      <c r="Y19" s="1589"/>
      <c r="Z19" s="1589"/>
      <c r="AA19" s="1589"/>
    </row>
    <row r="20" spans="1:27">
      <c r="A20" s="1567"/>
      <c r="B20" s="1589">
        <v>6</v>
      </c>
      <c r="C20" s="1837"/>
      <c r="D20" s="1589"/>
      <c r="E20" s="1589"/>
      <c r="F20" s="1589"/>
      <c r="G20" s="2022"/>
      <c r="H20" s="1589"/>
      <c r="I20" s="1589"/>
      <c r="J20" s="1589"/>
      <c r="K20" s="1589"/>
      <c r="L20" s="1589"/>
      <c r="M20" s="1589"/>
      <c r="N20" s="1589"/>
      <c r="O20" s="1589"/>
      <c r="P20" s="1589"/>
      <c r="Q20" s="1589"/>
      <c r="R20" s="1589"/>
      <c r="S20" s="1589"/>
      <c r="T20" s="1589"/>
      <c r="U20" s="1589"/>
      <c r="V20" s="1589"/>
      <c r="W20" s="1589"/>
      <c r="X20" s="1589"/>
      <c r="Y20" s="1589"/>
      <c r="Z20" s="1589"/>
      <c r="AA20" s="1589"/>
    </row>
    <row r="21" spans="1:27">
      <c r="A21" s="1567"/>
      <c r="B21" s="1589">
        <v>7</v>
      </c>
      <c r="C21" s="1837"/>
      <c r="D21" s="1589"/>
      <c r="E21" s="1589"/>
      <c r="F21" s="1589"/>
      <c r="G21" s="2022"/>
      <c r="H21" s="1589"/>
      <c r="I21" s="1589"/>
      <c r="J21" s="1589"/>
      <c r="K21" s="1589"/>
      <c r="L21" s="1589"/>
      <c r="M21" s="1589"/>
      <c r="N21" s="1589"/>
      <c r="O21" s="1589"/>
      <c r="P21" s="1589"/>
      <c r="Q21" s="1589"/>
      <c r="R21" s="1589"/>
      <c r="S21" s="1589"/>
      <c r="T21" s="1589"/>
      <c r="U21" s="1589"/>
      <c r="V21" s="1589"/>
      <c r="W21" s="1589"/>
      <c r="X21" s="1589"/>
      <c r="Y21" s="1589"/>
      <c r="Z21" s="1589"/>
      <c r="AA21" s="1589"/>
    </row>
    <row r="22" spans="1:27">
      <c r="A22" s="1567"/>
      <c r="B22" s="1589">
        <v>8</v>
      </c>
      <c r="C22" s="1837"/>
      <c r="D22" s="1589"/>
      <c r="E22" s="1589"/>
      <c r="F22" s="1589"/>
      <c r="G22" s="2022"/>
      <c r="H22" s="1589"/>
      <c r="I22" s="1589"/>
      <c r="J22" s="1589"/>
      <c r="K22" s="1589"/>
      <c r="L22" s="1589"/>
      <c r="M22" s="1589"/>
      <c r="N22" s="1589"/>
      <c r="O22" s="1589"/>
      <c r="P22" s="1589"/>
      <c r="Q22" s="1589"/>
      <c r="R22" s="1589"/>
      <c r="S22" s="1589"/>
      <c r="T22" s="1589"/>
      <c r="U22" s="1589"/>
      <c r="V22" s="1589"/>
      <c r="W22" s="1589"/>
      <c r="X22" s="1589"/>
      <c r="Y22" s="1589"/>
      <c r="Z22" s="1589"/>
      <c r="AA22" s="1589"/>
    </row>
    <row r="23" spans="1:27">
      <c r="A23" s="1567"/>
      <c r="B23" s="1589">
        <v>9</v>
      </c>
      <c r="C23" s="1837"/>
      <c r="D23" s="1589"/>
      <c r="E23" s="1589"/>
      <c r="F23" s="1589"/>
      <c r="G23" s="2022"/>
      <c r="H23" s="1589"/>
      <c r="I23" s="1589"/>
      <c r="J23" s="1589"/>
      <c r="K23" s="1589"/>
      <c r="L23" s="1589"/>
      <c r="M23" s="1589"/>
      <c r="N23" s="1589"/>
      <c r="O23" s="1589"/>
      <c r="P23" s="1589"/>
      <c r="Q23" s="1589"/>
      <c r="R23" s="1589"/>
      <c r="S23" s="1589"/>
      <c r="T23" s="1589"/>
      <c r="U23" s="1589"/>
      <c r="V23" s="1589"/>
      <c r="W23" s="1589"/>
      <c r="X23" s="1589"/>
      <c r="Y23" s="1589"/>
      <c r="Z23" s="1589"/>
      <c r="AA23" s="1589"/>
    </row>
    <row r="24" spans="1:27">
      <c r="A24" s="1567"/>
      <c r="B24" s="1589">
        <v>10</v>
      </c>
      <c r="C24" s="1837"/>
      <c r="D24" s="1589"/>
      <c r="E24" s="1589"/>
      <c r="F24" s="1589"/>
      <c r="G24" s="2022"/>
      <c r="H24" s="1589"/>
      <c r="I24" s="1589"/>
      <c r="J24" s="1589"/>
      <c r="K24" s="1589"/>
      <c r="L24" s="1589"/>
      <c r="M24" s="1589"/>
      <c r="N24" s="1589"/>
      <c r="O24" s="1589"/>
      <c r="P24" s="1589"/>
      <c r="Q24" s="1589"/>
      <c r="R24" s="1589"/>
      <c r="S24" s="1589"/>
      <c r="T24" s="1589"/>
      <c r="U24" s="1589"/>
      <c r="V24" s="1589"/>
      <c r="W24" s="1589"/>
      <c r="X24" s="1589"/>
      <c r="Y24" s="1589"/>
      <c r="Z24" s="1589"/>
      <c r="AA24" s="1589"/>
    </row>
    <row r="25" spans="1:27">
      <c r="A25" s="1567"/>
      <c r="B25" s="1589">
        <v>11</v>
      </c>
      <c r="C25" s="1837"/>
      <c r="D25" s="1589"/>
      <c r="E25" s="1589"/>
      <c r="F25" s="1589"/>
      <c r="G25" s="2022"/>
      <c r="H25" s="1589"/>
      <c r="I25" s="1589"/>
      <c r="J25" s="1589"/>
      <c r="K25" s="1589"/>
      <c r="L25" s="1589"/>
      <c r="M25" s="1589"/>
      <c r="N25" s="1589"/>
      <c r="O25" s="1589"/>
      <c r="P25" s="1589"/>
      <c r="Q25" s="1589"/>
      <c r="R25" s="1589"/>
      <c r="S25" s="1589"/>
      <c r="T25" s="1589"/>
      <c r="U25" s="1589"/>
      <c r="V25" s="1589"/>
      <c r="W25" s="1589"/>
      <c r="X25" s="1589"/>
      <c r="Y25" s="1589"/>
      <c r="Z25" s="1589"/>
      <c r="AA25" s="1589"/>
    </row>
    <row r="26" spans="1:27">
      <c r="A26" s="1567"/>
      <c r="B26" s="1589">
        <v>12</v>
      </c>
      <c r="C26" s="1837"/>
      <c r="D26" s="1589"/>
      <c r="E26" s="1589"/>
      <c r="F26" s="1589"/>
      <c r="G26" s="2022"/>
      <c r="H26" s="1589"/>
      <c r="I26" s="1589"/>
      <c r="J26" s="1589"/>
      <c r="K26" s="1589"/>
      <c r="L26" s="1589"/>
      <c r="M26" s="1589"/>
      <c r="N26" s="1589"/>
      <c r="O26" s="1589"/>
      <c r="P26" s="1589"/>
      <c r="Q26" s="1589"/>
      <c r="R26" s="1589"/>
      <c r="S26" s="1589"/>
      <c r="T26" s="1589"/>
      <c r="U26" s="1589"/>
      <c r="V26" s="1589"/>
      <c r="W26" s="1589"/>
      <c r="X26" s="1589"/>
      <c r="Y26" s="1589"/>
      <c r="Z26" s="1589"/>
      <c r="AA26" s="1589"/>
    </row>
    <row r="27" spans="1:27">
      <c r="A27" s="1567"/>
      <c r="B27" s="1589">
        <v>13</v>
      </c>
      <c r="C27" s="1837"/>
      <c r="D27" s="1589"/>
      <c r="E27" s="1589"/>
      <c r="F27" s="1589"/>
      <c r="G27" s="2022"/>
      <c r="H27" s="1589"/>
      <c r="I27" s="1589"/>
      <c r="J27" s="1589"/>
      <c r="K27" s="1589"/>
      <c r="L27" s="1589"/>
      <c r="M27" s="1589"/>
      <c r="N27" s="1589"/>
      <c r="O27" s="1589"/>
      <c r="P27" s="1589"/>
      <c r="Q27" s="1589"/>
      <c r="R27" s="1589"/>
      <c r="S27" s="1589"/>
      <c r="T27" s="1589"/>
      <c r="U27" s="1589"/>
      <c r="V27" s="1589"/>
      <c r="W27" s="1589"/>
      <c r="X27" s="1589"/>
      <c r="Y27" s="1589"/>
      <c r="Z27" s="1589"/>
      <c r="AA27" s="1589"/>
    </row>
    <row r="28" spans="1:27">
      <c r="A28" s="1567"/>
      <c r="B28" s="1589">
        <v>14</v>
      </c>
      <c r="C28" s="1837"/>
      <c r="D28" s="1589"/>
      <c r="E28" s="1589"/>
      <c r="F28" s="1589"/>
      <c r="G28" s="2022"/>
      <c r="H28" s="1589"/>
      <c r="I28" s="1589"/>
      <c r="J28" s="1589"/>
      <c r="K28" s="1589"/>
      <c r="L28" s="1589"/>
      <c r="M28" s="1589"/>
      <c r="N28" s="1589"/>
      <c r="O28" s="1589"/>
      <c r="P28" s="1589"/>
      <c r="Q28" s="1589"/>
      <c r="R28" s="1589"/>
      <c r="S28" s="1589"/>
      <c r="T28" s="1589"/>
      <c r="U28" s="1589"/>
      <c r="V28" s="1589"/>
      <c r="W28" s="1589"/>
      <c r="X28" s="1589"/>
      <c r="Y28" s="1589"/>
      <c r="Z28" s="1589"/>
      <c r="AA28" s="1589"/>
    </row>
    <row r="29" spans="1:27">
      <c r="A29" s="1567"/>
      <c r="B29" s="1589">
        <v>15</v>
      </c>
      <c r="C29" s="1837"/>
      <c r="D29" s="1589"/>
      <c r="E29" s="1589"/>
      <c r="F29" s="1589"/>
      <c r="G29" s="2022"/>
      <c r="H29" s="1589"/>
      <c r="I29" s="1589"/>
      <c r="J29" s="1589"/>
      <c r="K29" s="1589"/>
      <c r="L29" s="1589"/>
      <c r="M29" s="1589"/>
      <c r="N29" s="1589"/>
      <c r="O29" s="1589"/>
      <c r="P29" s="1589"/>
      <c r="Q29" s="1589"/>
      <c r="R29" s="1589"/>
      <c r="S29" s="1589"/>
      <c r="T29" s="1589"/>
      <c r="U29" s="1589"/>
      <c r="V29" s="1589"/>
      <c r="W29" s="1589"/>
      <c r="X29" s="1589"/>
      <c r="Y29" s="1589"/>
      <c r="Z29" s="1589"/>
      <c r="AA29" s="1589"/>
    </row>
    <row r="30" spans="1:27">
      <c r="A30" s="1567"/>
      <c r="B30" s="1589">
        <v>16</v>
      </c>
      <c r="C30" s="1837"/>
      <c r="D30" s="1589"/>
      <c r="E30" s="1589"/>
      <c r="F30" s="1589"/>
      <c r="G30" s="2022"/>
      <c r="H30" s="1589"/>
      <c r="I30" s="1589"/>
      <c r="J30" s="1589"/>
      <c r="K30" s="1589"/>
      <c r="L30" s="1589"/>
      <c r="M30" s="1589"/>
      <c r="N30" s="1589"/>
      <c r="O30" s="1589"/>
      <c r="P30" s="1589"/>
      <c r="Q30" s="1589"/>
      <c r="R30" s="1589"/>
      <c r="S30" s="1589"/>
      <c r="T30" s="1589"/>
      <c r="U30" s="1589"/>
      <c r="V30" s="1589"/>
      <c r="W30" s="1589"/>
      <c r="X30" s="1589"/>
      <c r="Y30" s="1589"/>
      <c r="Z30" s="1589"/>
      <c r="AA30" s="1589"/>
    </row>
    <row r="31" spans="1:27">
      <c r="A31" s="1567"/>
      <c r="B31" s="1589">
        <v>17</v>
      </c>
      <c r="C31" s="1837"/>
      <c r="D31" s="1589"/>
      <c r="E31" s="1589"/>
      <c r="F31" s="1589"/>
      <c r="G31" s="2022"/>
      <c r="H31" s="1589"/>
      <c r="I31" s="1589"/>
      <c r="J31" s="1589"/>
      <c r="K31" s="1589"/>
      <c r="L31" s="1589"/>
      <c r="M31" s="1589"/>
      <c r="N31" s="1589"/>
      <c r="O31" s="1589"/>
      <c r="P31" s="1589"/>
      <c r="Q31" s="1589"/>
      <c r="R31" s="1589"/>
      <c r="S31" s="1589"/>
      <c r="T31" s="1589"/>
      <c r="U31" s="1589"/>
      <c r="V31" s="1589"/>
      <c r="W31" s="1589"/>
      <c r="X31" s="1589"/>
      <c r="Y31" s="1589"/>
      <c r="Z31" s="1589"/>
      <c r="AA31" s="1589"/>
    </row>
    <row r="32" spans="1:27">
      <c r="A32" s="1567"/>
      <c r="B32" s="1589">
        <v>18</v>
      </c>
      <c r="C32" s="1837"/>
      <c r="D32" s="1589" t="s">
        <v>1190</v>
      </c>
      <c r="E32" s="1589"/>
      <c r="F32" s="1589"/>
      <c r="G32" s="2022"/>
      <c r="H32" s="1589"/>
      <c r="I32" s="1589"/>
      <c r="J32" s="1589"/>
      <c r="K32" s="1589"/>
      <c r="L32" s="1589"/>
      <c r="M32" s="1589"/>
      <c r="N32" s="1589"/>
      <c r="O32" s="1589"/>
      <c r="P32" s="1589"/>
      <c r="Q32" s="1589"/>
      <c r="R32" s="1589"/>
      <c r="S32" s="1589"/>
      <c r="T32" s="1589"/>
      <c r="U32" s="1589"/>
      <c r="V32" s="1589"/>
      <c r="W32" s="1589"/>
      <c r="X32" s="1589"/>
      <c r="Y32" s="1589"/>
      <c r="Z32" s="1589"/>
      <c r="AA32" s="1589"/>
    </row>
    <row r="33" spans="1:27">
      <c r="A33" s="1567"/>
      <c r="B33" s="1589">
        <v>19</v>
      </c>
      <c r="C33" s="1837"/>
      <c r="D33" s="1589"/>
      <c r="E33" s="1589" t="s">
        <v>1191</v>
      </c>
      <c r="F33" s="1589"/>
      <c r="G33" s="2000">
        <f>SUM(G15:G32)</f>
        <v>0</v>
      </c>
      <c r="H33" s="1589"/>
      <c r="I33" s="1589"/>
      <c r="J33" s="1589"/>
      <c r="K33" s="1589"/>
      <c r="L33" s="1589"/>
      <c r="M33" s="1589"/>
      <c r="N33" s="1589"/>
      <c r="O33" s="1589"/>
      <c r="P33" s="1589"/>
      <c r="Q33" s="1589"/>
      <c r="R33" s="1589"/>
      <c r="S33" s="1589"/>
      <c r="T33" s="1589"/>
      <c r="U33" s="1589"/>
      <c r="V33" s="1589"/>
      <c r="W33" s="1589"/>
      <c r="X33" s="1589"/>
      <c r="Y33" s="1589"/>
      <c r="Z33" s="1589"/>
      <c r="AA33" s="1589"/>
    </row>
    <row r="34" spans="1:27">
      <c r="A34" s="1567"/>
      <c r="B34" s="1589">
        <v>20</v>
      </c>
      <c r="C34" s="1837"/>
      <c r="D34" s="1589"/>
      <c r="E34" s="1589"/>
      <c r="F34" s="1589"/>
      <c r="G34" s="2021"/>
      <c r="H34" s="1589"/>
      <c r="I34" s="1589"/>
      <c r="J34" s="1589"/>
      <c r="K34" s="1589"/>
      <c r="L34" s="1589"/>
      <c r="M34" s="1589"/>
      <c r="N34" s="1589"/>
      <c r="O34" s="1589"/>
      <c r="P34" s="1589"/>
      <c r="Q34" s="1589"/>
      <c r="R34" s="1589"/>
      <c r="S34" s="1589"/>
      <c r="T34" s="1589"/>
      <c r="U34" s="1589"/>
      <c r="V34" s="1589"/>
      <c r="W34" s="1589"/>
      <c r="X34" s="1589"/>
      <c r="Y34" s="1589"/>
      <c r="Z34" s="1589"/>
      <c r="AA34" s="1589"/>
    </row>
    <row r="35" spans="1:27">
      <c r="A35" s="1567"/>
      <c r="B35" s="1589">
        <v>21</v>
      </c>
      <c r="C35" s="1837"/>
      <c r="D35" s="2020" t="s">
        <v>3002</v>
      </c>
      <c r="E35" s="1589"/>
      <c r="F35" s="1589"/>
      <c r="G35" s="2021"/>
      <c r="H35" s="1589"/>
      <c r="I35" s="1589"/>
      <c r="J35" s="1589"/>
      <c r="K35" s="1589"/>
      <c r="L35" s="1589"/>
      <c r="M35" s="1589"/>
      <c r="N35" s="1589"/>
      <c r="O35" s="1589"/>
      <c r="P35" s="1589"/>
      <c r="Q35" s="1589"/>
      <c r="R35" s="1589"/>
      <c r="S35" s="1589"/>
      <c r="T35" s="1589"/>
      <c r="U35" s="1589"/>
      <c r="V35" s="1589"/>
      <c r="W35" s="1589"/>
      <c r="X35" s="1589"/>
      <c r="Y35" s="1589"/>
      <c r="Z35" s="1589"/>
      <c r="AA35" s="1589"/>
    </row>
    <row r="36" spans="1:27">
      <c r="A36" s="1567"/>
      <c r="B36" s="1589">
        <v>22</v>
      </c>
      <c r="C36" s="1837"/>
      <c r="D36" s="1589"/>
      <c r="E36" s="1589"/>
      <c r="F36" s="1589"/>
      <c r="G36" s="2021"/>
      <c r="H36" s="1589"/>
      <c r="I36" s="1589"/>
      <c r="J36" s="1589"/>
      <c r="K36" s="1589"/>
      <c r="L36" s="1589"/>
      <c r="M36" s="1589"/>
      <c r="N36" s="1589"/>
      <c r="O36" s="1589"/>
      <c r="P36" s="1589"/>
      <c r="Q36" s="1589"/>
      <c r="R36" s="1589"/>
      <c r="S36" s="1589"/>
      <c r="T36" s="1589"/>
      <c r="U36" s="1589"/>
      <c r="V36" s="1589"/>
      <c r="W36" s="1589"/>
      <c r="X36" s="1589"/>
      <c r="Y36" s="1589"/>
      <c r="Z36" s="1589"/>
      <c r="AA36" s="1589"/>
    </row>
    <row r="37" spans="1:27">
      <c r="A37" s="1567"/>
      <c r="B37" s="1589">
        <v>23</v>
      </c>
      <c r="C37" s="1837"/>
      <c r="D37" s="1589"/>
      <c r="E37" s="1589"/>
      <c r="F37" s="1589"/>
      <c r="G37" s="2022"/>
      <c r="H37" s="1589"/>
      <c r="I37" s="1589"/>
      <c r="J37" s="1589"/>
      <c r="K37" s="1589"/>
      <c r="L37" s="1589"/>
      <c r="M37" s="1589"/>
      <c r="N37" s="1589"/>
      <c r="O37" s="1589"/>
      <c r="P37" s="1589"/>
      <c r="Q37" s="1589"/>
      <c r="R37" s="1589"/>
      <c r="S37" s="1589"/>
      <c r="T37" s="1589"/>
      <c r="U37" s="1589"/>
      <c r="V37" s="1589"/>
      <c r="W37" s="1589"/>
      <c r="X37" s="1589"/>
      <c r="Y37" s="1589"/>
      <c r="Z37" s="1589"/>
      <c r="AA37" s="1589"/>
    </row>
    <row r="38" spans="1:27">
      <c r="A38" s="1567"/>
      <c r="B38" s="1589">
        <v>24</v>
      </c>
      <c r="C38" s="1837"/>
      <c r="D38" s="1589"/>
      <c r="E38" s="1589"/>
      <c r="F38" s="1589"/>
      <c r="G38" s="2022"/>
      <c r="H38" s="1589"/>
      <c r="I38" s="1589"/>
      <c r="J38" s="1589"/>
      <c r="K38" s="1589"/>
      <c r="L38" s="1589"/>
      <c r="M38" s="1589"/>
      <c r="N38" s="1589"/>
      <c r="O38" s="1589"/>
      <c r="P38" s="1589"/>
      <c r="Q38" s="1589"/>
      <c r="R38" s="1589"/>
      <c r="S38" s="1589"/>
      <c r="T38" s="1589"/>
      <c r="U38" s="1589"/>
      <c r="V38" s="1589"/>
      <c r="W38" s="1589"/>
      <c r="X38" s="1589"/>
      <c r="Y38" s="1589"/>
      <c r="Z38" s="1589"/>
      <c r="AA38" s="1589"/>
    </row>
    <row r="39" spans="1:27">
      <c r="A39" s="1567"/>
      <c r="B39" s="1589">
        <v>25</v>
      </c>
      <c r="C39" s="1837"/>
      <c r="D39" s="1589"/>
      <c r="E39" s="1589"/>
      <c r="F39" s="1589"/>
      <c r="G39" s="2022"/>
      <c r="H39" s="1589"/>
      <c r="I39" s="1589"/>
      <c r="J39" s="1589"/>
      <c r="K39" s="1589"/>
      <c r="L39" s="1589"/>
      <c r="M39" s="1589"/>
      <c r="N39" s="1589"/>
      <c r="O39" s="1589"/>
      <c r="P39" s="1589"/>
      <c r="Q39" s="1589"/>
      <c r="R39" s="1589"/>
      <c r="S39" s="1589"/>
      <c r="T39" s="1589"/>
      <c r="U39" s="1589"/>
      <c r="V39" s="1589"/>
      <c r="W39" s="1589"/>
      <c r="X39" s="1589"/>
      <c r="Y39" s="1589"/>
      <c r="Z39" s="1589"/>
      <c r="AA39" s="1589"/>
    </row>
    <row r="40" spans="1:27">
      <c r="A40" s="1567"/>
      <c r="B40" s="1589">
        <v>26</v>
      </c>
      <c r="C40" s="1837"/>
      <c r="D40" s="1589"/>
      <c r="E40" s="1589"/>
      <c r="F40" s="1589"/>
      <c r="G40" s="2022"/>
      <c r="H40" s="1589"/>
      <c r="I40" s="1589"/>
      <c r="J40" s="1589"/>
      <c r="K40" s="1589"/>
      <c r="L40" s="1589"/>
      <c r="M40" s="1589"/>
      <c r="N40" s="1589"/>
      <c r="O40" s="1589"/>
      <c r="P40" s="1589"/>
      <c r="Q40" s="1589"/>
      <c r="R40" s="1589"/>
      <c r="S40" s="1589"/>
      <c r="T40" s="1589"/>
      <c r="U40" s="1589"/>
      <c r="V40" s="1589"/>
      <c r="W40" s="1589"/>
      <c r="X40" s="1589"/>
      <c r="Y40" s="1589"/>
      <c r="Z40" s="1589"/>
      <c r="AA40" s="1589"/>
    </row>
    <row r="41" spans="1:27">
      <c r="A41" s="1567"/>
      <c r="B41" s="1589">
        <v>27</v>
      </c>
      <c r="C41" s="1837"/>
      <c r="D41" s="1589"/>
      <c r="E41" s="1589"/>
      <c r="F41" s="1589"/>
      <c r="G41" s="2022"/>
      <c r="H41" s="1589"/>
      <c r="I41" s="1589"/>
      <c r="J41" s="1589"/>
      <c r="K41" s="1589"/>
      <c r="L41" s="1589"/>
      <c r="M41" s="1589"/>
      <c r="N41" s="1589"/>
      <c r="O41" s="1589"/>
      <c r="P41" s="1589"/>
      <c r="Q41" s="1589"/>
      <c r="R41" s="1589"/>
      <c r="S41" s="1589"/>
      <c r="T41" s="1589"/>
      <c r="U41" s="1589"/>
      <c r="V41" s="1589"/>
      <c r="W41" s="1589"/>
      <c r="X41" s="1589"/>
      <c r="Y41" s="1589"/>
      <c r="Z41" s="1589"/>
      <c r="AA41" s="1589"/>
    </row>
    <row r="42" spans="1:27">
      <c r="A42" s="1567"/>
      <c r="B42" s="1589">
        <v>28</v>
      </c>
      <c r="C42" s="1837"/>
      <c r="D42" s="1589"/>
      <c r="E42" s="1589"/>
      <c r="F42" s="1589"/>
      <c r="G42" s="2022"/>
      <c r="H42" s="1589"/>
      <c r="I42" s="1589"/>
      <c r="J42" s="1589"/>
      <c r="K42" s="1589"/>
      <c r="L42" s="1589"/>
      <c r="M42" s="1589"/>
      <c r="N42" s="1589"/>
      <c r="O42" s="1589"/>
      <c r="P42" s="1589"/>
      <c r="Q42" s="1589"/>
      <c r="R42" s="1589"/>
      <c r="S42" s="1589"/>
      <c r="T42" s="1589"/>
      <c r="U42" s="1589"/>
      <c r="V42" s="1589"/>
      <c r="W42" s="1589"/>
      <c r="X42" s="1589"/>
      <c r="Y42" s="1589"/>
      <c r="Z42" s="1589"/>
      <c r="AA42" s="1589"/>
    </row>
    <row r="43" spans="1:27">
      <c r="A43" s="1567"/>
      <c r="B43" s="1589">
        <v>29</v>
      </c>
      <c r="C43" s="1837"/>
      <c r="D43" s="1589"/>
      <c r="E43" s="1589"/>
      <c r="F43" s="1589"/>
      <c r="G43" s="2022"/>
      <c r="H43" s="1589"/>
      <c r="I43" s="1589"/>
      <c r="J43" s="1589"/>
      <c r="K43" s="1589"/>
      <c r="L43" s="1589"/>
      <c r="M43" s="1589"/>
      <c r="N43" s="1589"/>
      <c r="O43" s="1589"/>
      <c r="P43" s="1589"/>
      <c r="Q43" s="1589"/>
      <c r="R43" s="1589"/>
      <c r="S43" s="1589"/>
      <c r="T43" s="1589"/>
      <c r="U43" s="1589"/>
      <c r="V43" s="1589"/>
      <c r="W43" s="1589"/>
      <c r="X43" s="1589"/>
      <c r="Y43" s="1589"/>
      <c r="Z43" s="1589"/>
      <c r="AA43" s="1589"/>
    </row>
    <row r="44" spans="1:27">
      <c r="A44" s="1567"/>
      <c r="B44" s="1589">
        <v>30</v>
      </c>
      <c r="C44" s="1837"/>
      <c r="D44" s="1589" t="s">
        <v>5238</v>
      </c>
      <c r="E44" s="1589"/>
      <c r="F44" s="1589"/>
      <c r="G44" s="2894">
        <v>384502134</v>
      </c>
      <c r="H44" s="1589"/>
      <c r="I44" s="1589"/>
      <c r="J44" s="1589"/>
      <c r="K44" s="1589"/>
      <c r="L44" s="1589"/>
      <c r="M44" s="1589"/>
      <c r="N44" s="1589"/>
      <c r="O44" s="1589"/>
      <c r="P44" s="1589"/>
      <c r="Q44" s="1589"/>
      <c r="R44" s="1589"/>
      <c r="S44" s="1589"/>
      <c r="T44" s="1589"/>
      <c r="U44" s="1589"/>
      <c r="V44" s="1589"/>
      <c r="W44" s="1589"/>
      <c r="X44" s="1589"/>
      <c r="Y44" s="1589"/>
      <c r="Z44" s="1589"/>
      <c r="AA44" s="1589"/>
    </row>
    <row r="45" spans="1:27">
      <c r="A45" s="1567"/>
      <c r="B45" s="1589">
        <v>31</v>
      </c>
      <c r="C45" s="1837"/>
      <c r="D45" s="1589"/>
      <c r="E45" s="1589" t="s">
        <v>1191</v>
      </c>
      <c r="F45" s="1589"/>
      <c r="G45" s="2000">
        <f>SUM(G36:G44)</f>
        <v>384502134</v>
      </c>
      <c r="H45" s="1589"/>
      <c r="I45" s="1589"/>
      <c r="J45" s="1589"/>
      <c r="K45" s="1589"/>
      <c r="L45" s="1589"/>
      <c r="M45" s="1589"/>
      <c r="N45" s="1589"/>
      <c r="O45" s="1589"/>
      <c r="P45" s="1589"/>
      <c r="Q45" s="1589"/>
      <c r="R45" s="1589"/>
      <c r="S45" s="1589"/>
      <c r="T45" s="1589"/>
      <c r="U45" s="1589"/>
      <c r="V45" s="1589"/>
      <c r="W45" s="1589"/>
      <c r="X45" s="1589"/>
      <c r="Y45" s="1589"/>
      <c r="Z45" s="1589"/>
      <c r="AA45" s="1589"/>
    </row>
    <row r="46" spans="1:27">
      <c r="A46" s="1567"/>
      <c r="B46" s="1589">
        <v>32</v>
      </c>
      <c r="C46" s="1837"/>
      <c r="D46" s="1589"/>
      <c r="E46" s="1589"/>
      <c r="F46" s="1589"/>
      <c r="G46" s="2021"/>
      <c r="H46" s="1589"/>
      <c r="I46" s="1589"/>
      <c r="J46" s="1589"/>
      <c r="K46" s="1589"/>
      <c r="L46" s="1589"/>
      <c r="M46" s="1589"/>
      <c r="N46" s="1589"/>
      <c r="O46" s="1589"/>
      <c r="P46" s="1589"/>
      <c r="Q46" s="1589"/>
      <c r="R46" s="1589"/>
      <c r="S46" s="1589"/>
      <c r="T46" s="1589"/>
      <c r="U46" s="1589"/>
      <c r="V46" s="1589"/>
      <c r="W46" s="1589"/>
      <c r="X46" s="1589"/>
      <c r="Y46" s="1589"/>
      <c r="Z46" s="1589"/>
      <c r="AA46" s="1589"/>
    </row>
    <row r="47" spans="1:27">
      <c r="A47" s="1567"/>
      <c r="B47" s="1589">
        <v>33</v>
      </c>
      <c r="C47" s="1837"/>
      <c r="D47" s="2020" t="s">
        <v>3553</v>
      </c>
      <c r="E47" s="1589"/>
      <c r="F47" s="1589"/>
      <c r="G47" s="2022"/>
      <c r="H47" s="1589"/>
      <c r="I47" s="1589"/>
      <c r="J47" s="1589"/>
      <c r="K47" s="1589"/>
      <c r="L47" s="1589"/>
      <c r="M47" s="1589"/>
      <c r="N47" s="1589"/>
      <c r="O47" s="1589"/>
      <c r="P47" s="1589"/>
      <c r="Q47" s="1589"/>
      <c r="R47" s="1589"/>
      <c r="S47" s="1589"/>
      <c r="T47" s="1589"/>
      <c r="U47" s="1589"/>
      <c r="V47" s="1589"/>
      <c r="W47" s="1589"/>
      <c r="X47" s="1589"/>
      <c r="Y47" s="1589"/>
      <c r="Z47" s="1589"/>
      <c r="AA47" s="1589"/>
    </row>
    <row r="48" spans="1:27">
      <c r="A48" s="1567"/>
      <c r="B48" s="1589">
        <v>34</v>
      </c>
      <c r="C48" s="1837"/>
      <c r="D48" s="1589"/>
      <c r="E48" s="1589"/>
      <c r="F48" s="1589"/>
      <c r="G48" s="2021"/>
      <c r="H48" s="1589"/>
      <c r="I48" s="1589"/>
      <c r="J48" s="1589"/>
      <c r="K48" s="1589"/>
      <c r="L48" s="1589"/>
      <c r="M48" s="1589"/>
      <c r="N48" s="1589"/>
      <c r="O48" s="1589"/>
      <c r="P48" s="1589"/>
      <c r="Q48" s="1589"/>
      <c r="R48" s="1589"/>
      <c r="S48" s="1589"/>
      <c r="T48" s="1589"/>
      <c r="U48" s="1589"/>
      <c r="V48" s="1589"/>
      <c r="W48" s="1589"/>
      <c r="X48" s="1589"/>
      <c r="Y48" s="1589"/>
      <c r="Z48" s="1589"/>
      <c r="AA48" s="1589"/>
    </row>
    <row r="49" spans="1:27">
      <c r="A49" s="1567"/>
      <c r="B49" s="1589">
        <v>35</v>
      </c>
      <c r="C49" s="1837"/>
      <c r="D49" s="1589"/>
      <c r="E49" s="1589"/>
      <c r="F49" s="1589"/>
      <c r="G49" s="2022"/>
      <c r="H49" s="1589"/>
      <c r="I49" s="1589"/>
      <c r="J49" s="1589"/>
      <c r="K49" s="1589"/>
      <c r="L49" s="1589"/>
      <c r="M49" s="1589"/>
      <c r="N49" s="1589"/>
      <c r="O49" s="1589"/>
      <c r="P49" s="1589"/>
      <c r="Q49" s="1589"/>
      <c r="R49" s="1589"/>
      <c r="S49" s="1589"/>
      <c r="T49" s="1589"/>
      <c r="U49" s="1589"/>
      <c r="V49" s="1589"/>
      <c r="W49" s="1589"/>
      <c r="X49" s="1589"/>
      <c r="Y49" s="1589"/>
      <c r="Z49" s="1589"/>
      <c r="AA49" s="1589"/>
    </row>
    <row r="50" spans="1:27">
      <c r="A50" s="1567"/>
      <c r="B50" s="1589">
        <v>36</v>
      </c>
      <c r="C50" s="1837"/>
      <c r="D50" s="1589"/>
      <c r="E50" s="1589"/>
      <c r="F50" s="1589"/>
      <c r="G50" s="2022"/>
      <c r="H50" s="1589"/>
      <c r="I50" s="1589"/>
      <c r="J50" s="1589"/>
      <c r="K50" s="1589"/>
      <c r="L50" s="1589"/>
      <c r="M50" s="1589"/>
      <c r="N50" s="1589"/>
      <c r="O50" s="1589"/>
      <c r="P50" s="1589"/>
      <c r="Q50" s="1589"/>
      <c r="R50" s="1589"/>
      <c r="S50" s="1589"/>
      <c r="T50" s="1589"/>
      <c r="U50" s="1589"/>
      <c r="V50" s="1589"/>
      <c r="W50" s="1589"/>
      <c r="X50" s="1589"/>
      <c r="Y50" s="1589"/>
      <c r="Z50" s="1589"/>
      <c r="AA50" s="1589"/>
    </row>
    <row r="51" spans="1:27">
      <c r="A51" s="1567"/>
      <c r="B51" s="1589">
        <v>37</v>
      </c>
      <c r="C51" s="1837"/>
      <c r="D51" s="1589"/>
      <c r="E51" s="1589"/>
      <c r="F51" s="1589"/>
      <c r="G51" s="2022"/>
      <c r="H51" s="1589"/>
      <c r="I51" s="1589"/>
      <c r="J51" s="1589"/>
      <c r="K51" s="1589"/>
      <c r="L51" s="1589"/>
      <c r="M51" s="1589"/>
      <c r="N51" s="1589"/>
      <c r="O51" s="1589"/>
      <c r="P51" s="1589"/>
      <c r="Q51" s="1589"/>
      <c r="R51" s="1589"/>
      <c r="S51" s="1589"/>
      <c r="T51" s="1589"/>
      <c r="U51" s="1589"/>
      <c r="V51" s="1589"/>
      <c r="W51" s="1589"/>
      <c r="X51" s="1589"/>
      <c r="Y51" s="1589"/>
      <c r="Z51" s="1589"/>
      <c r="AA51" s="1589"/>
    </row>
    <row r="52" spans="1:27">
      <c r="A52" s="1567"/>
      <c r="B52" s="1589">
        <v>38</v>
      </c>
      <c r="C52" s="1837"/>
      <c r="D52" s="1589"/>
      <c r="E52" s="1589"/>
      <c r="F52" s="1589"/>
      <c r="G52" s="2022"/>
      <c r="H52" s="1589"/>
      <c r="I52" s="1589"/>
      <c r="J52" s="1589"/>
      <c r="K52" s="1589"/>
      <c r="L52" s="1589"/>
      <c r="M52" s="1589"/>
      <c r="N52" s="1589"/>
      <c r="O52" s="1589"/>
      <c r="P52" s="1589"/>
      <c r="Q52" s="1589"/>
      <c r="R52" s="1589"/>
      <c r="S52" s="1589"/>
      <c r="T52" s="1589"/>
      <c r="U52" s="1589"/>
      <c r="V52" s="1589"/>
      <c r="W52" s="1589"/>
      <c r="X52" s="1589"/>
      <c r="Y52" s="1589"/>
      <c r="Z52" s="1589"/>
      <c r="AA52" s="1589"/>
    </row>
    <row r="53" spans="1:27">
      <c r="A53" s="1567"/>
      <c r="B53" s="1589">
        <v>39</v>
      </c>
      <c r="C53" s="1837"/>
      <c r="D53" s="1589"/>
      <c r="E53" s="1589"/>
      <c r="F53" s="1589"/>
      <c r="G53" s="2022"/>
      <c r="H53" s="1589"/>
      <c r="I53" s="1589"/>
      <c r="J53" s="1589"/>
      <c r="K53" s="1589"/>
      <c r="L53" s="1589"/>
      <c r="M53" s="1589"/>
      <c r="N53" s="1589"/>
      <c r="O53" s="1589"/>
      <c r="P53" s="1589"/>
      <c r="Q53" s="1589"/>
      <c r="R53" s="1589"/>
      <c r="S53" s="1589"/>
      <c r="T53" s="1589"/>
      <c r="U53" s="1589"/>
      <c r="V53" s="1589"/>
      <c r="W53" s="1589"/>
      <c r="X53" s="1589"/>
      <c r="Y53" s="1589"/>
      <c r="Z53" s="1589"/>
      <c r="AA53" s="1589"/>
    </row>
    <row r="54" spans="1:27">
      <c r="A54" s="1567"/>
      <c r="B54" s="1589">
        <v>40</v>
      </c>
      <c r="C54" s="1837"/>
      <c r="D54" s="1589"/>
      <c r="E54" s="1589"/>
      <c r="F54" s="1589"/>
      <c r="G54" s="2022"/>
      <c r="H54" s="1589"/>
      <c r="I54" s="1589"/>
      <c r="J54" s="1589"/>
      <c r="K54" s="1589"/>
      <c r="L54" s="1589"/>
      <c r="M54" s="1589"/>
      <c r="N54" s="1589"/>
      <c r="O54" s="1589"/>
      <c r="P54" s="1589"/>
      <c r="Q54" s="1589"/>
      <c r="R54" s="1589"/>
      <c r="S54" s="1589"/>
      <c r="T54" s="1589"/>
      <c r="U54" s="1589"/>
      <c r="V54" s="1589"/>
      <c r="W54" s="1589"/>
      <c r="X54" s="1589"/>
      <c r="Y54" s="1589"/>
      <c r="Z54" s="1589"/>
      <c r="AA54" s="1589"/>
    </row>
    <row r="55" spans="1:27">
      <c r="A55" s="1567"/>
      <c r="B55" s="1589">
        <v>41</v>
      </c>
      <c r="C55" s="1837"/>
      <c r="D55" s="1589" t="s">
        <v>1190</v>
      </c>
      <c r="E55" s="1589"/>
      <c r="F55" s="1589"/>
      <c r="G55" s="2022"/>
      <c r="H55" s="1589"/>
      <c r="I55" s="1589"/>
      <c r="J55" s="1589"/>
      <c r="K55" s="1589"/>
      <c r="L55" s="1589"/>
      <c r="M55" s="1589"/>
      <c r="N55" s="1589"/>
      <c r="O55" s="1589"/>
      <c r="P55" s="1589"/>
      <c r="Q55" s="1589"/>
      <c r="R55" s="1589"/>
      <c r="S55" s="1589"/>
      <c r="T55" s="1589"/>
      <c r="U55" s="1589"/>
      <c r="V55" s="1589"/>
      <c r="W55" s="1589"/>
      <c r="X55" s="1589"/>
      <c r="Y55" s="1589"/>
      <c r="Z55" s="1589"/>
      <c r="AA55" s="1589"/>
    </row>
    <row r="56" spans="1:27">
      <c r="A56" s="1567"/>
      <c r="B56" s="1589">
        <v>42</v>
      </c>
      <c r="C56" s="1837"/>
      <c r="D56" s="1589"/>
      <c r="E56" s="1589" t="s">
        <v>1191</v>
      </c>
      <c r="F56" s="1589"/>
      <c r="G56" s="2000">
        <f>SUM(G47:G55)</f>
        <v>0</v>
      </c>
      <c r="H56" s="1589"/>
      <c r="I56" s="1589"/>
      <c r="J56" s="1589"/>
      <c r="K56" s="1589"/>
      <c r="L56" s="1589"/>
      <c r="M56" s="1589"/>
      <c r="N56" s="1589"/>
      <c r="O56" s="1589"/>
      <c r="P56" s="1589"/>
      <c r="Q56" s="1589"/>
      <c r="R56" s="1589"/>
      <c r="S56" s="1589"/>
      <c r="T56" s="1589"/>
      <c r="U56" s="1589"/>
      <c r="V56" s="1589"/>
      <c r="W56" s="1589"/>
      <c r="X56" s="1589"/>
      <c r="Y56" s="1589"/>
      <c r="Z56" s="1589"/>
      <c r="AA56" s="1589"/>
    </row>
    <row r="57" spans="1:27" ht="15.75" thickBot="1">
      <c r="A57" s="1802"/>
      <c r="B57" s="1599">
        <v>43</v>
      </c>
      <c r="C57" s="2023"/>
      <c r="D57" s="2024" t="s">
        <v>172</v>
      </c>
      <c r="E57" s="2024"/>
      <c r="F57" s="1599"/>
      <c r="G57" s="2025">
        <f>G33+G45+G56</f>
        <v>384502134</v>
      </c>
      <c r="H57" s="1589"/>
      <c r="I57" s="1589"/>
      <c r="J57" s="1589"/>
      <c r="K57" s="1589"/>
      <c r="L57" s="1589"/>
      <c r="M57" s="1589"/>
      <c r="N57" s="1589"/>
      <c r="O57" s="1589"/>
      <c r="P57" s="1589"/>
      <c r="Q57" s="1589"/>
      <c r="R57" s="1589"/>
      <c r="S57" s="1589"/>
      <c r="T57" s="1589"/>
      <c r="U57" s="1589"/>
      <c r="V57" s="1589"/>
      <c r="W57" s="1589"/>
      <c r="X57" s="1589"/>
      <c r="Y57" s="1589"/>
      <c r="Z57" s="1589"/>
      <c r="AA57" s="1589"/>
    </row>
    <row r="58" spans="1:27">
      <c r="A58" s="1589"/>
      <c r="B58" s="1589"/>
      <c r="C58" s="1589"/>
      <c r="D58" s="1589"/>
      <c r="E58" s="1589"/>
      <c r="F58" s="1589"/>
      <c r="G58" s="1589"/>
      <c r="H58" s="1589"/>
      <c r="I58" s="1589"/>
      <c r="J58" s="1589"/>
      <c r="K58" s="1589"/>
      <c r="L58" s="1589"/>
      <c r="M58" s="1589"/>
      <c r="N58" s="1589"/>
      <c r="O58" s="1589"/>
      <c r="P58" s="1589"/>
      <c r="Q58" s="1589"/>
      <c r="R58" s="1589"/>
      <c r="S58" s="1589"/>
      <c r="T58" s="1589"/>
      <c r="U58" s="1589"/>
      <c r="V58" s="1589"/>
      <c r="W58" s="1589"/>
      <c r="X58" s="1589"/>
      <c r="Y58" s="1589"/>
      <c r="Z58" s="1589"/>
      <c r="AA58" s="1589"/>
    </row>
    <row r="59" spans="1:27" ht="15.75">
      <c r="A59" s="2522" t="s">
        <v>4674</v>
      </c>
      <c r="B59" s="2653"/>
      <c r="C59" s="2653"/>
      <c r="D59" s="2653"/>
      <c r="E59" s="2654"/>
      <c r="F59" s="2522"/>
      <c r="G59" s="1589"/>
      <c r="H59" s="1589"/>
      <c r="I59" s="1589"/>
      <c r="J59" s="1589"/>
      <c r="K59" s="1589"/>
      <c r="L59" s="1589"/>
      <c r="M59" s="1589"/>
      <c r="N59" s="1589"/>
      <c r="O59" s="1589"/>
      <c r="P59" s="1589"/>
      <c r="Q59" s="1589"/>
      <c r="R59" s="1589"/>
      <c r="S59" s="1589"/>
      <c r="T59" s="1589"/>
      <c r="U59" s="1589"/>
      <c r="V59" s="1589"/>
      <c r="W59" s="1589"/>
      <c r="X59" s="1589"/>
      <c r="Y59" s="1589"/>
      <c r="Z59" s="1589"/>
      <c r="AA59" s="1589"/>
    </row>
    <row r="60" spans="1:27">
      <c r="A60" s="1603" t="s">
        <v>1192</v>
      </c>
      <c r="B60" s="1603"/>
      <c r="C60" s="1603"/>
      <c r="D60" s="1603"/>
      <c r="E60" s="1603"/>
      <c r="F60" s="1603"/>
      <c r="G60" s="1603"/>
      <c r="H60" s="1589"/>
      <c r="I60" s="1589"/>
      <c r="J60" s="1589"/>
      <c r="K60" s="1589"/>
      <c r="L60" s="1589"/>
      <c r="M60" s="1589"/>
      <c r="N60" s="1589"/>
      <c r="O60" s="1589"/>
      <c r="P60" s="1589"/>
      <c r="Q60" s="1589"/>
      <c r="R60" s="1589"/>
      <c r="S60" s="1589"/>
      <c r="T60" s="1589"/>
      <c r="U60" s="1589"/>
      <c r="V60" s="1589"/>
      <c r="W60" s="1589"/>
      <c r="X60" s="1589"/>
      <c r="Y60" s="1589"/>
      <c r="Z60" s="1589"/>
      <c r="AA60" s="1589"/>
    </row>
    <row r="61" spans="1:27" ht="15.75">
      <c r="A61" s="1607" t="s">
        <v>1193</v>
      </c>
      <c r="B61" s="1603"/>
      <c r="C61" s="1603"/>
      <c r="D61" s="1603"/>
      <c r="E61" s="1603"/>
      <c r="F61" s="1603"/>
      <c r="G61" s="1603"/>
      <c r="H61" s="1589"/>
      <c r="I61" s="1589"/>
      <c r="J61" s="1589"/>
      <c r="K61" s="1589"/>
      <c r="L61" s="1589"/>
      <c r="M61" s="1589"/>
      <c r="N61" s="1589"/>
      <c r="O61" s="1589"/>
      <c r="P61" s="1589"/>
      <c r="Q61" s="1589"/>
      <c r="R61" s="1589"/>
      <c r="S61" s="1589"/>
      <c r="T61" s="1589"/>
      <c r="U61" s="1589"/>
      <c r="V61" s="1589"/>
      <c r="W61" s="1589"/>
      <c r="X61" s="1589"/>
      <c r="Y61" s="1589"/>
      <c r="Z61" s="1589"/>
      <c r="AA61" s="1589"/>
    </row>
    <row r="62" spans="1:27" ht="15.75" thickBot="1">
      <c r="A62" s="2892"/>
      <c r="B62" s="2892" t="s">
        <v>5247</v>
      </c>
      <c r="C62" s="2892"/>
      <c r="D62" s="2892"/>
      <c r="E62" s="2892"/>
      <c r="F62" s="2027" t="str">
        <f>'Data Sheet'!C40</f>
        <v xml:space="preserve"> March 29, 2017</v>
      </c>
      <c r="G62" s="3077" t="str">
        <f>'Data Sheet'!C38</f>
        <v xml:space="preserve"> December 31, 2016</v>
      </c>
      <c r="H62" s="1589"/>
      <c r="I62" s="1589"/>
      <c r="J62" s="1589"/>
      <c r="K62" s="1589"/>
      <c r="L62" s="1589"/>
      <c r="M62" s="1589"/>
      <c r="N62" s="1589"/>
      <c r="O62" s="1589"/>
      <c r="P62" s="1589"/>
      <c r="Q62" s="1589"/>
      <c r="R62" s="1589"/>
      <c r="S62" s="1589"/>
      <c r="T62" s="1589"/>
      <c r="U62" s="1589"/>
      <c r="V62" s="1589"/>
      <c r="W62" s="1589"/>
      <c r="X62" s="1589"/>
      <c r="Y62" s="1589"/>
      <c r="Z62" s="1589"/>
      <c r="AA62" s="1589"/>
    </row>
    <row r="63" spans="1:27">
      <c r="A63" s="1563"/>
      <c r="B63" s="1718"/>
      <c r="C63" s="1718"/>
      <c r="D63" s="1718"/>
      <c r="E63" s="1718"/>
      <c r="F63" s="1718"/>
      <c r="G63" s="1931"/>
      <c r="H63" s="1589"/>
      <c r="I63" s="1589"/>
      <c r="J63" s="1589"/>
      <c r="K63" s="1589"/>
      <c r="L63" s="1589"/>
      <c r="M63" s="1589"/>
      <c r="N63" s="1589"/>
      <c r="O63" s="1589"/>
      <c r="P63" s="1589"/>
      <c r="Q63" s="1589"/>
      <c r="R63" s="1589"/>
      <c r="S63" s="1589"/>
      <c r="T63" s="1589"/>
      <c r="U63" s="1589"/>
      <c r="V63" s="1589"/>
      <c r="W63" s="1589"/>
      <c r="X63" s="1589"/>
      <c r="Y63" s="1589"/>
      <c r="Z63" s="1589"/>
      <c r="AA63" s="1589"/>
    </row>
    <row r="64" spans="1:27" ht="15.75">
      <c r="A64" s="2028"/>
      <c r="B64" s="1603" t="s">
        <v>1181</v>
      </c>
      <c r="C64" s="1603"/>
      <c r="D64" s="1603"/>
      <c r="E64" s="1603"/>
      <c r="F64" s="1603"/>
      <c r="G64" s="2029"/>
      <c r="H64" s="1589"/>
      <c r="I64" s="1589"/>
      <c r="J64" s="1589"/>
      <c r="K64" s="1589"/>
      <c r="L64" s="1589"/>
      <c r="M64" s="1589"/>
      <c r="N64" s="1589"/>
      <c r="O64" s="1589"/>
      <c r="P64" s="1589"/>
      <c r="Q64" s="1589"/>
      <c r="R64" s="1589"/>
      <c r="S64" s="1589"/>
      <c r="T64" s="1589"/>
      <c r="U64" s="1589"/>
      <c r="V64" s="1589"/>
      <c r="W64" s="1589"/>
      <c r="X64" s="1589"/>
      <c r="Y64" s="1589"/>
      <c r="Z64" s="1589"/>
      <c r="AA64" s="1589"/>
    </row>
    <row r="65" spans="1:27">
      <c r="A65" s="1567"/>
      <c r="B65" s="2892"/>
      <c r="C65" s="2892"/>
      <c r="D65" s="2892"/>
      <c r="E65" s="2892"/>
      <c r="F65" s="2892"/>
      <c r="G65" s="1569"/>
      <c r="H65" s="1589"/>
      <c r="I65" s="1589"/>
      <c r="J65" s="1589"/>
      <c r="K65" s="1589"/>
      <c r="L65" s="1589"/>
      <c r="M65" s="1589"/>
      <c r="N65" s="1589"/>
      <c r="O65" s="1589"/>
      <c r="P65" s="1589"/>
      <c r="Q65" s="1589"/>
      <c r="R65" s="1589"/>
      <c r="S65" s="1589"/>
      <c r="T65" s="1589"/>
      <c r="U65" s="1589"/>
      <c r="V65" s="1589"/>
      <c r="W65" s="1589"/>
      <c r="X65" s="1589"/>
      <c r="Y65" s="1589"/>
      <c r="Z65" s="1589"/>
      <c r="AA65" s="1589"/>
    </row>
    <row r="66" spans="1:27">
      <c r="A66" s="1578"/>
      <c r="B66" s="1604"/>
      <c r="C66" s="1604"/>
      <c r="D66" s="1604" t="s">
        <v>4781</v>
      </c>
      <c r="E66" s="1604"/>
      <c r="F66" s="1604"/>
      <c r="G66" s="2030">
        <v>30161350</v>
      </c>
      <c r="H66" s="1589"/>
      <c r="I66" s="1589"/>
      <c r="J66" s="1589"/>
      <c r="K66" s="1589"/>
      <c r="L66" s="1589"/>
      <c r="M66" s="1589"/>
      <c r="N66" s="1589"/>
      <c r="O66" s="1589"/>
      <c r="P66" s="1589"/>
      <c r="Q66" s="1589"/>
      <c r="R66" s="1589"/>
      <c r="S66" s="1589"/>
      <c r="T66" s="1589"/>
      <c r="U66" s="1589"/>
      <c r="V66" s="1589"/>
      <c r="W66" s="1589"/>
      <c r="X66" s="1589"/>
      <c r="Y66" s="1589"/>
      <c r="Z66" s="1589"/>
      <c r="AA66" s="1589"/>
    </row>
    <row r="67" spans="1:27">
      <c r="A67" s="1567"/>
      <c r="B67" s="2892"/>
      <c r="C67" s="2892"/>
      <c r="D67" s="2892" t="s">
        <v>4782</v>
      </c>
      <c r="E67" s="2892"/>
      <c r="F67" s="2892"/>
      <c r="G67" s="2894">
        <v>27339995</v>
      </c>
      <c r="H67" s="1589"/>
      <c r="I67" s="1589"/>
      <c r="J67" s="1589"/>
      <c r="K67" s="1589"/>
      <c r="L67" s="1589"/>
      <c r="M67" s="1589"/>
      <c r="N67" s="1589"/>
      <c r="O67" s="1589"/>
      <c r="P67" s="1589"/>
      <c r="Q67" s="1589"/>
      <c r="R67" s="1589"/>
      <c r="S67" s="1589"/>
      <c r="T67" s="1589"/>
      <c r="U67" s="1589"/>
      <c r="V67" s="1589"/>
      <c r="W67" s="1589"/>
      <c r="X67" s="1589"/>
      <c r="Y67" s="1589"/>
      <c r="Z67" s="1589"/>
      <c r="AA67" s="1589"/>
    </row>
    <row r="68" spans="1:27">
      <c r="A68" s="1567"/>
      <c r="B68" s="2892"/>
      <c r="C68" s="2892"/>
      <c r="D68" s="2892" t="s">
        <v>4783</v>
      </c>
      <c r="E68" s="2892"/>
      <c r="F68" s="2892"/>
      <c r="G68" s="2894">
        <v>27200968</v>
      </c>
      <c r="H68" s="1589"/>
      <c r="I68" s="1589"/>
      <c r="J68" s="1589"/>
      <c r="K68" s="1589"/>
      <c r="L68" s="1589"/>
      <c r="M68" s="1589"/>
      <c r="N68" s="1589"/>
      <c r="O68" s="1589"/>
      <c r="P68" s="1589"/>
      <c r="Q68" s="1589"/>
      <c r="R68" s="1589"/>
      <c r="S68" s="1589"/>
      <c r="T68" s="1589"/>
      <c r="U68" s="1589"/>
      <c r="V68" s="1589"/>
      <c r="W68" s="1589"/>
      <c r="X68" s="1589"/>
      <c r="Y68" s="1589"/>
      <c r="Z68" s="1589"/>
      <c r="AA68" s="1589"/>
    </row>
    <row r="69" spans="1:27">
      <c r="A69" s="1567"/>
      <c r="B69" s="2892"/>
      <c r="C69" s="2892"/>
      <c r="D69" s="2892" t="s">
        <v>4784</v>
      </c>
      <c r="E69" s="2892"/>
      <c r="F69" s="2892"/>
      <c r="G69" s="2894">
        <v>19416734</v>
      </c>
      <c r="H69" s="1589"/>
      <c r="I69" s="1589"/>
      <c r="J69" s="1589"/>
      <c r="K69" s="1589"/>
      <c r="L69" s="1589"/>
      <c r="M69" s="1589"/>
      <c r="N69" s="1589"/>
      <c r="O69" s="1589"/>
      <c r="P69" s="1589"/>
      <c r="Q69" s="1589"/>
      <c r="R69" s="1589"/>
      <c r="S69" s="1589"/>
      <c r="T69" s="1589"/>
      <c r="U69" s="1589"/>
      <c r="V69" s="1589"/>
      <c r="W69" s="1589"/>
      <c r="X69" s="1589"/>
      <c r="Y69" s="1589"/>
      <c r="Z69" s="1589"/>
      <c r="AA69" s="1589"/>
    </row>
    <row r="70" spans="1:27">
      <c r="A70" s="1567"/>
      <c r="B70" s="2892"/>
      <c r="C70" s="2892"/>
      <c r="D70" s="2892" t="s">
        <v>4785</v>
      </c>
      <c r="E70" s="2892"/>
      <c r="F70" s="2892"/>
      <c r="G70" s="2894">
        <v>15737566</v>
      </c>
      <c r="H70" s="1589"/>
      <c r="I70" s="1589"/>
      <c r="J70" s="1589"/>
      <c r="K70" s="1589"/>
      <c r="L70" s="1589"/>
      <c r="M70" s="1589"/>
      <c r="N70" s="1589"/>
      <c r="O70" s="1589"/>
      <c r="P70" s="1589"/>
      <c r="Q70" s="1589"/>
      <c r="R70" s="1589"/>
      <c r="S70" s="1589"/>
      <c r="T70" s="1589"/>
      <c r="U70" s="1589"/>
      <c r="V70" s="1589"/>
      <c r="W70" s="1589"/>
      <c r="X70" s="1589"/>
      <c r="Y70" s="1589"/>
      <c r="Z70" s="1589"/>
      <c r="AA70" s="1589"/>
    </row>
    <row r="71" spans="1:27">
      <c r="A71" s="1567"/>
      <c r="B71" s="2892"/>
      <c r="C71" s="2892"/>
      <c r="D71" s="2892" t="s">
        <v>4786</v>
      </c>
      <c r="E71" s="2892"/>
      <c r="F71" s="2892"/>
      <c r="G71" s="2894">
        <v>15073026</v>
      </c>
      <c r="H71" s="1589"/>
      <c r="I71" s="1589"/>
      <c r="J71" s="1589"/>
      <c r="K71" s="1589"/>
      <c r="L71" s="1589"/>
      <c r="M71" s="1589"/>
      <c r="N71" s="1589"/>
      <c r="O71" s="1589"/>
      <c r="P71" s="1589"/>
      <c r="Q71" s="1589"/>
      <c r="R71" s="1589"/>
      <c r="S71" s="1589"/>
      <c r="T71" s="1589"/>
      <c r="U71" s="1589"/>
      <c r="V71" s="1589"/>
      <c r="W71" s="1589"/>
      <c r="X71" s="1589"/>
      <c r="Y71" s="1589"/>
      <c r="Z71" s="1589"/>
      <c r="AA71" s="1589"/>
    </row>
    <row r="72" spans="1:27">
      <c r="A72" s="1567"/>
      <c r="B72" s="2892"/>
      <c r="C72" s="2892"/>
      <c r="D72" s="2892" t="s">
        <v>4787</v>
      </c>
      <c r="E72" s="2892"/>
      <c r="F72" s="2892"/>
      <c r="G72" s="2894">
        <v>14733291</v>
      </c>
      <c r="H72" s="1589"/>
      <c r="I72" s="1589"/>
      <c r="J72" s="1589"/>
      <c r="K72" s="1589"/>
      <c r="L72" s="1589"/>
      <c r="M72" s="1589"/>
      <c r="N72" s="1589"/>
      <c r="O72" s="1589"/>
      <c r="P72" s="1589"/>
      <c r="Q72" s="1589"/>
      <c r="R72" s="1589"/>
      <c r="S72" s="1589"/>
      <c r="T72" s="1589"/>
      <c r="U72" s="1589"/>
      <c r="V72" s="1589"/>
      <c r="W72" s="1589"/>
      <c r="X72" s="1589"/>
      <c r="Y72" s="1589"/>
      <c r="Z72" s="1589"/>
      <c r="AA72" s="1589"/>
    </row>
    <row r="73" spans="1:27">
      <c r="A73" s="1567"/>
      <c r="B73" s="2892"/>
      <c r="C73" s="2892"/>
      <c r="D73" s="2892" t="s">
        <v>4788</v>
      </c>
      <c r="E73" s="2892"/>
      <c r="F73" s="2892"/>
      <c r="G73" s="2894">
        <v>13862415</v>
      </c>
      <c r="H73" s="1589"/>
      <c r="I73" s="1589"/>
      <c r="J73" s="1589"/>
      <c r="K73" s="1589"/>
      <c r="L73" s="1589"/>
      <c r="M73" s="1589"/>
      <c r="N73" s="1589"/>
      <c r="O73" s="1589"/>
      <c r="P73" s="1589"/>
      <c r="Q73" s="1589"/>
      <c r="R73" s="1589"/>
      <c r="S73" s="1589"/>
      <c r="T73" s="1589"/>
      <c r="U73" s="1589"/>
      <c r="V73" s="1589"/>
      <c r="W73" s="1589"/>
      <c r="X73" s="1589"/>
      <c r="Y73" s="1589"/>
      <c r="Z73" s="1589"/>
      <c r="AA73" s="1589"/>
    </row>
    <row r="74" spans="1:27">
      <c r="A74" s="1567"/>
      <c r="B74" s="2892"/>
      <c r="C74" s="2892"/>
      <c r="D74" s="2892" t="s">
        <v>4789</v>
      </c>
      <c r="E74" s="2892"/>
      <c r="F74" s="2892"/>
      <c r="G74" s="2894">
        <v>11056453</v>
      </c>
      <c r="H74" s="1589"/>
      <c r="I74" s="1589"/>
      <c r="J74" s="1589"/>
      <c r="K74" s="1589"/>
      <c r="L74" s="1589"/>
      <c r="M74" s="1589"/>
      <c r="N74" s="1589"/>
      <c r="O74" s="1589"/>
      <c r="P74" s="1589"/>
      <c r="Q74" s="1589"/>
      <c r="R74" s="1589"/>
      <c r="S74" s="1589"/>
      <c r="T74" s="1589"/>
      <c r="U74" s="1589"/>
      <c r="V74" s="1589"/>
      <c r="W74" s="1589"/>
      <c r="X74" s="1589"/>
      <c r="Y74" s="1589"/>
      <c r="Z74" s="1589"/>
      <c r="AA74" s="1589"/>
    </row>
    <row r="75" spans="1:27">
      <c r="A75" s="1567"/>
      <c r="B75" s="2892"/>
      <c r="C75" s="2934"/>
      <c r="D75" s="2892" t="s">
        <v>4790</v>
      </c>
      <c r="E75" s="2934"/>
      <c r="F75" s="2934"/>
      <c r="G75" s="2894">
        <v>10576230</v>
      </c>
      <c r="H75" s="1589"/>
      <c r="I75" s="1589"/>
      <c r="J75" s="1589"/>
      <c r="K75" s="1589"/>
      <c r="L75" s="1589"/>
      <c r="M75" s="1589"/>
      <c r="N75" s="1589"/>
      <c r="O75" s="1589"/>
      <c r="P75" s="1589"/>
      <c r="Q75" s="1589"/>
      <c r="R75" s="1589"/>
      <c r="S75" s="1589"/>
      <c r="T75" s="1589"/>
      <c r="U75" s="1589"/>
      <c r="V75" s="1589"/>
      <c r="W75" s="1589"/>
      <c r="X75" s="1589"/>
      <c r="Y75" s="1589"/>
      <c r="Z75" s="1589"/>
      <c r="AA75" s="1589"/>
    </row>
    <row r="76" spans="1:27">
      <c r="A76" s="1567"/>
      <c r="B76" s="2892"/>
      <c r="C76" s="2892"/>
      <c r="D76" s="2892" t="s">
        <v>4791</v>
      </c>
      <c r="E76" s="2892"/>
      <c r="F76" s="2892"/>
      <c r="G76" s="2894">
        <v>10367287</v>
      </c>
      <c r="H76" s="1589"/>
      <c r="I76" s="1589"/>
      <c r="J76" s="1589"/>
      <c r="K76" s="1589"/>
      <c r="L76" s="1589"/>
      <c r="M76" s="1589"/>
      <c r="N76" s="1589"/>
      <c r="O76" s="1589"/>
      <c r="P76" s="1589"/>
      <c r="Q76" s="1589"/>
      <c r="R76" s="1589"/>
      <c r="S76" s="1589"/>
      <c r="T76" s="1589"/>
      <c r="U76" s="1589"/>
      <c r="V76" s="1589"/>
      <c r="W76" s="1589"/>
      <c r="X76" s="1589"/>
      <c r="Y76" s="1589"/>
      <c r="Z76" s="1589"/>
      <c r="AA76" s="1589"/>
    </row>
    <row r="77" spans="1:27">
      <c r="A77" s="1567"/>
      <c r="B77" s="2892"/>
      <c r="C77" s="2892"/>
      <c r="D77" s="2892" t="s">
        <v>4792</v>
      </c>
      <c r="E77" s="2892"/>
      <c r="F77" s="2892"/>
      <c r="G77" s="2894">
        <v>8619560</v>
      </c>
      <c r="H77" s="1589"/>
      <c r="I77" s="1589"/>
      <c r="J77" s="1589"/>
      <c r="K77" s="1589"/>
      <c r="L77" s="1589"/>
      <c r="M77" s="1589"/>
      <c r="N77" s="1589"/>
      <c r="O77" s="1589"/>
      <c r="P77" s="1589"/>
      <c r="Q77" s="1589"/>
      <c r="R77" s="1589"/>
      <c r="S77" s="1589"/>
      <c r="T77" s="1589"/>
      <c r="U77" s="1589"/>
      <c r="V77" s="1589"/>
      <c r="W77" s="1589"/>
      <c r="X77" s="1589"/>
      <c r="Y77" s="1589"/>
      <c r="Z77" s="1589"/>
      <c r="AA77" s="1589"/>
    </row>
    <row r="78" spans="1:27">
      <c r="A78" s="1567"/>
      <c r="B78" s="2892"/>
      <c r="C78" s="2892"/>
      <c r="D78" s="2892" t="s">
        <v>4793</v>
      </c>
      <c r="E78" s="2892"/>
      <c r="F78" s="2892"/>
      <c r="G78" s="2894">
        <v>7320071</v>
      </c>
      <c r="H78" s="1589"/>
      <c r="I78" s="1589"/>
      <c r="J78" s="1589"/>
      <c r="K78" s="1589"/>
      <c r="L78" s="1589"/>
      <c r="M78" s="1589"/>
      <c r="N78" s="1589"/>
      <c r="O78" s="1589"/>
      <c r="P78" s="1589"/>
      <c r="Q78" s="1589"/>
      <c r="R78" s="1589"/>
      <c r="S78" s="1589"/>
      <c r="T78" s="1589"/>
      <c r="U78" s="1589"/>
      <c r="V78" s="1589"/>
      <c r="W78" s="1589"/>
      <c r="X78" s="1589"/>
      <c r="Y78" s="1589"/>
      <c r="Z78" s="1589"/>
      <c r="AA78" s="1589"/>
    </row>
    <row r="79" spans="1:27">
      <c r="A79" s="1567"/>
      <c r="B79" s="2892"/>
      <c r="C79" s="2892"/>
      <c r="D79" s="2892" t="s">
        <v>4794</v>
      </c>
      <c r="E79" s="2892"/>
      <c r="F79" s="2892"/>
      <c r="G79" s="2894">
        <v>7262508</v>
      </c>
      <c r="H79" s="1589"/>
      <c r="I79" s="1589"/>
      <c r="J79" s="1589"/>
      <c r="K79" s="1589"/>
      <c r="L79" s="1589"/>
      <c r="M79" s="1589"/>
      <c r="N79" s="1589"/>
      <c r="O79" s="1589"/>
      <c r="P79" s="1589"/>
      <c r="Q79" s="1589"/>
      <c r="R79" s="1589"/>
      <c r="S79" s="1589"/>
      <c r="T79" s="1589"/>
      <c r="U79" s="1589"/>
      <c r="V79" s="1589"/>
      <c r="W79" s="1589"/>
      <c r="X79" s="1589"/>
      <c r="Y79" s="1589"/>
      <c r="Z79" s="1589"/>
      <c r="AA79" s="1589"/>
    </row>
    <row r="80" spans="1:27">
      <c r="A80" s="1567"/>
      <c r="B80" s="2892"/>
      <c r="C80" s="2892"/>
      <c r="D80" s="2892" t="s">
        <v>4795</v>
      </c>
      <c r="E80" s="2892"/>
      <c r="F80" s="2892"/>
      <c r="G80" s="2894">
        <v>7117853</v>
      </c>
      <c r="H80" s="1589"/>
      <c r="I80" s="1589"/>
      <c r="J80" s="1589"/>
      <c r="K80" s="1589"/>
      <c r="L80" s="1589"/>
      <c r="M80" s="1589"/>
      <c r="N80" s="1589"/>
      <c r="O80" s="1589"/>
      <c r="P80" s="1589"/>
      <c r="Q80" s="1589"/>
      <c r="R80" s="1589"/>
      <c r="S80" s="1589"/>
      <c r="T80" s="1589"/>
      <c r="U80" s="1589"/>
      <c r="V80" s="1589"/>
      <c r="W80" s="1589"/>
      <c r="X80" s="1589"/>
      <c r="Y80" s="1589"/>
      <c r="Z80" s="1589"/>
      <c r="AA80" s="1589"/>
    </row>
    <row r="81" spans="1:27">
      <c r="A81" s="1567"/>
      <c r="B81" s="2892"/>
      <c r="C81" s="2892"/>
      <c r="D81" s="2892" t="s">
        <v>4796</v>
      </c>
      <c r="E81" s="2892"/>
      <c r="F81" s="2892"/>
      <c r="G81" s="2894">
        <v>6693845</v>
      </c>
      <c r="H81" s="1589"/>
      <c r="I81" s="1589"/>
      <c r="J81" s="1589"/>
      <c r="K81" s="1589"/>
      <c r="L81" s="1589"/>
      <c r="M81" s="1589"/>
      <c r="N81" s="1589"/>
      <c r="O81" s="1589"/>
      <c r="P81" s="1589"/>
      <c r="Q81" s="1589"/>
      <c r="R81" s="1589"/>
      <c r="S81" s="1589"/>
      <c r="T81" s="1589"/>
      <c r="U81" s="1589"/>
      <c r="V81" s="1589"/>
      <c r="W81" s="1589"/>
      <c r="X81" s="1589"/>
      <c r="Y81" s="1589"/>
      <c r="Z81" s="1589"/>
      <c r="AA81" s="1589"/>
    </row>
    <row r="82" spans="1:27">
      <c r="A82" s="1567"/>
      <c r="B82" s="2892"/>
      <c r="C82" s="2892"/>
      <c r="D82" s="2892" t="s">
        <v>4797</v>
      </c>
      <c r="E82" s="2892"/>
      <c r="F82" s="2892"/>
      <c r="G82" s="2894">
        <v>6503468</v>
      </c>
      <c r="H82" s="1589"/>
      <c r="I82" s="1589"/>
      <c r="J82" s="1589"/>
      <c r="K82" s="1589"/>
      <c r="L82" s="1589"/>
      <c r="M82" s="1589"/>
      <c r="N82" s="1589"/>
      <c r="O82" s="1589"/>
      <c r="P82" s="1589"/>
      <c r="Q82" s="1589"/>
      <c r="R82" s="1589"/>
      <c r="S82" s="1589"/>
      <c r="T82" s="1589"/>
      <c r="U82" s="1589"/>
      <c r="V82" s="1589"/>
      <c r="W82" s="1589"/>
      <c r="X82" s="1589"/>
      <c r="Y82" s="1589"/>
      <c r="Z82" s="1589"/>
      <c r="AA82" s="1589"/>
    </row>
    <row r="83" spans="1:27">
      <c r="A83" s="1567"/>
      <c r="B83" s="2892"/>
      <c r="C83" s="2892"/>
      <c r="D83" s="2892" t="s">
        <v>4798</v>
      </c>
      <c r="E83" s="2892"/>
      <c r="F83" s="2892"/>
      <c r="G83" s="2894">
        <v>6244282</v>
      </c>
      <c r="H83" s="1589"/>
      <c r="I83" s="1589"/>
      <c r="J83" s="1589"/>
      <c r="K83" s="1589"/>
      <c r="L83" s="1589"/>
      <c r="M83" s="1589"/>
      <c r="N83" s="1589"/>
      <c r="O83" s="1589"/>
      <c r="P83" s="1589"/>
      <c r="Q83" s="1589"/>
      <c r="R83" s="1589"/>
      <c r="S83" s="1589"/>
      <c r="T83" s="1589"/>
      <c r="U83" s="1589"/>
      <c r="V83" s="1589"/>
      <c r="W83" s="1589"/>
      <c r="X83" s="1589"/>
      <c r="Y83" s="1589"/>
      <c r="Z83" s="1589"/>
      <c r="AA83" s="1589"/>
    </row>
    <row r="84" spans="1:27">
      <c r="A84" s="1567"/>
      <c r="B84" s="2892"/>
      <c r="C84" s="2892"/>
      <c r="D84" s="2892" t="s">
        <v>4799</v>
      </c>
      <c r="E84" s="2892"/>
      <c r="F84" s="2892"/>
      <c r="G84" s="2894">
        <v>5951120</v>
      </c>
      <c r="H84" s="1589"/>
      <c r="I84" s="1589"/>
      <c r="J84" s="1589"/>
      <c r="K84" s="1589"/>
      <c r="L84" s="1589"/>
      <c r="M84" s="1589"/>
      <c r="N84" s="1589"/>
      <c r="O84" s="1589"/>
      <c r="P84" s="1589"/>
      <c r="Q84" s="1589"/>
      <c r="R84" s="1589"/>
      <c r="S84" s="1589"/>
      <c r="T84" s="1589"/>
      <c r="U84" s="1589"/>
      <c r="V84" s="1589"/>
      <c r="W84" s="1589"/>
      <c r="X84" s="1589"/>
      <c r="Y84" s="1589"/>
      <c r="Z84" s="1589"/>
      <c r="AA84" s="1589"/>
    </row>
    <row r="85" spans="1:27">
      <c r="A85" s="1567"/>
      <c r="B85" s="2892"/>
      <c r="C85" s="2892"/>
      <c r="D85" s="2892" t="s">
        <v>4800</v>
      </c>
      <c r="E85" s="2892"/>
      <c r="F85" s="2892"/>
      <c r="G85" s="2894">
        <v>5781088</v>
      </c>
      <c r="H85" s="1589"/>
      <c r="I85" s="1589"/>
      <c r="J85" s="1589"/>
      <c r="K85" s="1589"/>
      <c r="L85" s="1589"/>
      <c r="M85" s="1589"/>
      <c r="N85" s="1589"/>
      <c r="O85" s="1589"/>
      <c r="P85" s="1589"/>
      <c r="Q85" s="1589"/>
      <c r="R85" s="1589"/>
      <c r="S85" s="1589"/>
      <c r="T85" s="1589"/>
      <c r="U85" s="1589"/>
      <c r="V85" s="1589"/>
      <c r="W85" s="1589"/>
      <c r="X85" s="1589"/>
      <c r="Y85" s="1589"/>
      <c r="Z85" s="1589"/>
      <c r="AA85" s="1589"/>
    </row>
    <row r="86" spans="1:27">
      <c r="A86" s="1567"/>
      <c r="B86" s="2892"/>
      <c r="C86" s="2892"/>
      <c r="D86" s="2892" t="s">
        <v>4801</v>
      </c>
      <c r="E86" s="2892"/>
      <c r="F86" s="2892"/>
      <c r="G86" s="2894">
        <v>5490040</v>
      </c>
      <c r="H86" s="1589"/>
      <c r="I86" s="1589"/>
      <c r="J86" s="1589"/>
      <c r="K86" s="1589"/>
      <c r="L86" s="1589"/>
      <c r="M86" s="1589"/>
      <c r="N86" s="1589"/>
      <c r="O86" s="1589"/>
      <c r="P86" s="1589"/>
      <c r="Q86" s="1589"/>
      <c r="R86" s="1589"/>
      <c r="S86" s="1589"/>
      <c r="T86" s="1589"/>
      <c r="U86" s="1589"/>
      <c r="V86" s="1589"/>
      <c r="W86" s="1589"/>
      <c r="X86" s="1589"/>
      <c r="Y86" s="1589"/>
      <c r="Z86" s="1589"/>
      <c r="AA86" s="1589"/>
    </row>
    <row r="87" spans="1:27">
      <c r="A87" s="1567"/>
      <c r="B87" s="2892"/>
      <c r="C87" s="2892"/>
      <c r="D87" s="2892" t="s">
        <v>4802</v>
      </c>
      <c r="E87" s="2892"/>
      <c r="F87" s="2892"/>
      <c r="G87" s="2894">
        <v>5391212</v>
      </c>
      <c r="H87" s="1589"/>
      <c r="I87" s="1589"/>
      <c r="J87" s="1589"/>
      <c r="K87" s="1589"/>
      <c r="L87" s="1589"/>
      <c r="M87" s="1589"/>
      <c r="N87" s="1589"/>
      <c r="O87" s="1589"/>
      <c r="P87" s="1589"/>
      <c r="Q87" s="1589"/>
      <c r="R87" s="1589"/>
      <c r="S87" s="1589"/>
      <c r="T87" s="1589"/>
      <c r="U87" s="1589"/>
      <c r="V87" s="1589"/>
      <c r="W87" s="1589"/>
      <c r="X87" s="1589"/>
      <c r="Y87" s="1589"/>
      <c r="Z87" s="1589"/>
      <c r="AA87" s="1589"/>
    </row>
    <row r="88" spans="1:27">
      <c r="A88" s="1567"/>
      <c r="B88" s="2892"/>
      <c r="C88" s="2892"/>
      <c r="D88" s="2892" t="s">
        <v>4803</v>
      </c>
      <c r="E88" s="2892"/>
      <c r="F88" s="2892"/>
      <c r="G88" s="2894">
        <v>5357488</v>
      </c>
      <c r="H88" s="1589"/>
      <c r="I88" s="1589"/>
      <c r="J88" s="1589"/>
      <c r="K88" s="1589"/>
      <c r="L88" s="1589"/>
      <c r="M88" s="1589"/>
      <c r="N88" s="1589"/>
      <c r="O88" s="1589"/>
      <c r="P88" s="1589"/>
      <c r="Q88" s="1589"/>
      <c r="R88" s="1589"/>
      <c r="S88" s="1589"/>
      <c r="T88" s="1589"/>
      <c r="U88" s="1589"/>
      <c r="V88" s="1589"/>
      <c r="W88" s="1589"/>
      <c r="X88" s="1589"/>
      <c r="Y88" s="1589"/>
      <c r="Z88" s="1589"/>
      <c r="AA88" s="1589"/>
    </row>
    <row r="89" spans="1:27">
      <c r="A89" s="1567"/>
      <c r="B89" s="2892"/>
      <c r="C89" s="2892"/>
      <c r="D89" s="2892" t="s">
        <v>4804</v>
      </c>
      <c r="E89" s="2892"/>
      <c r="F89" s="2892"/>
      <c r="G89" s="2894">
        <v>4410514</v>
      </c>
      <c r="H89" s="1589"/>
      <c r="I89" s="1589"/>
      <c r="J89" s="1589"/>
      <c r="K89" s="1589"/>
      <c r="L89" s="1589"/>
      <c r="M89" s="1589"/>
      <c r="N89" s="1589"/>
      <c r="O89" s="1589"/>
      <c r="P89" s="1589"/>
      <c r="Q89" s="1589"/>
      <c r="R89" s="1589"/>
      <c r="S89" s="1589"/>
      <c r="T89" s="1589"/>
      <c r="U89" s="1589"/>
      <c r="V89" s="1589"/>
      <c r="W89" s="1589"/>
      <c r="X89" s="1589"/>
      <c r="Y89" s="1589"/>
      <c r="Z89" s="1589"/>
      <c r="AA89" s="1589"/>
    </row>
    <row r="90" spans="1:27">
      <c r="A90" s="1567"/>
      <c r="B90" s="2892"/>
      <c r="C90" s="2892"/>
      <c r="D90" s="2892" t="s">
        <v>4805</v>
      </c>
      <c r="E90" s="2892"/>
      <c r="F90" s="2892"/>
      <c r="G90" s="2894">
        <v>4363358</v>
      </c>
      <c r="H90" s="1589"/>
      <c r="I90" s="1589"/>
      <c r="J90" s="1589"/>
      <c r="K90" s="1589"/>
      <c r="L90" s="1589"/>
      <c r="M90" s="1589"/>
      <c r="N90" s="1589"/>
      <c r="O90" s="1589"/>
      <c r="P90" s="1589"/>
      <c r="Q90" s="1589"/>
      <c r="R90" s="1589"/>
      <c r="S90" s="1589"/>
      <c r="T90" s="1589"/>
      <c r="U90" s="1589"/>
      <c r="V90" s="1589"/>
      <c r="W90" s="1589"/>
      <c r="X90" s="1589"/>
      <c r="Y90" s="1589"/>
      <c r="Z90" s="1589"/>
      <c r="AA90" s="1589"/>
    </row>
    <row r="91" spans="1:27">
      <c r="A91" s="1567"/>
      <c r="B91" s="2892"/>
      <c r="C91" s="2892"/>
      <c r="D91" s="2892" t="s">
        <v>4806</v>
      </c>
      <c r="E91" s="2892"/>
      <c r="F91" s="2892"/>
      <c r="G91" s="2894">
        <v>4304589</v>
      </c>
      <c r="H91" s="1589"/>
      <c r="I91" s="1589"/>
      <c r="J91" s="1589"/>
      <c r="K91" s="1589"/>
      <c r="L91" s="1589"/>
      <c r="M91" s="1589"/>
      <c r="N91" s="1589"/>
      <c r="O91" s="1589"/>
      <c r="P91" s="1589"/>
      <c r="Q91" s="1589"/>
      <c r="R91" s="1589"/>
      <c r="S91" s="1589"/>
      <c r="T91" s="1589"/>
      <c r="U91" s="1589"/>
      <c r="V91" s="1589"/>
      <c r="W91" s="1589"/>
      <c r="X91" s="1589"/>
      <c r="Y91" s="1589"/>
      <c r="Z91" s="1589"/>
      <c r="AA91" s="1589"/>
    </row>
    <row r="92" spans="1:27">
      <c r="A92" s="1567"/>
      <c r="B92" s="2892"/>
      <c r="C92" s="2892"/>
      <c r="D92" s="2892" t="s">
        <v>4807</v>
      </c>
      <c r="E92" s="2892"/>
      <c r="F92" s="2892"/>
      <c r="G92" s="2894">
        <v>4192500</v>
      </c>
      <c r="H92" s="1589"/>
      <c r="I92" s="1589"/>
      <c r="J92" s="1589"/>
      <c r="K92" s="1589"/>
      <c r="L92" s="1589"/>
      <c r="M92" s="1589"/>
      <c r="N92" s="1589"/>
      <c r="O92" s="1589"/>
      <c r="P92" s="1589"/>
      <c r="Q92" s="1589"/>
      <c r="R92" s="1589"/>
      <c r="S92" s="1589"/>
      <c r="T92" s="1589"/>
      <c r="U92" s="1589"/>
      <c r="V92" s="1589"/>
      <c r="W92" s="1589"/>
      <c r="X92" s="1589"/>
      <c r="Y92" s="1589"/>
      <c r="Z92" s="1589"/>
      <c r="AA92" s="1589"/>
    </row>
    <row r="93" spans="1:27">
      <c r="A93" s="1567"/>
      <c r="B93" s="2892"/>
      <c r="C93" s="2892"/>
      <c r="D93" s="2892" t="s">
        <v>4808</v>
      </c>
      <c r="E93" s="2892"/>
      <c r="F93" s="2892"/>
      <c r="G93" s="2894">
        <v>4181309</v>
      </c>
      <c r="H93" s="1589"/>
      <c r="I93" s="1589"/>
      <c r="J93" s="1589"/>
      <c r="K93" s="1589"/>
      <c r="L93" s="1589"/>
      <c r="M93" s="1589"/>
      <c r="N93" s="1589"/>
      <c r="O93" s="1589"/>
      <c r="P93" s="1589"/>
      <c r="Q93" s="1589"/>
      <c r="R93" s="1589"/>
      <c r="S93" s="1589"/>
      <c r="T93" s="1589"/>
      <c r="U93" s="1589"/>
      <c r="V93" s="1589"/>
      <c r="W93" s="1589"/>
      <c r="X93" s="1589"/>
      <c r="Y93" s="1589"/>
      <c r="Z93" s="1589"/>
      <c r="AA93" s="1589"/>
    </row>
    <row r="94" spans="1:27">
      <c r="A94" s="1567"/>
      <c r="B94" s="2892"/>
      <c r="C94" s="2892"/>
      <c r="D94" s="2892" t="s">
        <v>4809</v>
      </c>
      <c r="E94" s="2892"/>
      <c r="F94" s="2892"/>
      <c r="G94" s="2894">
        <v>4085342</v>
      </c>
      <c r="H94" s="1589"/>
      <c r="I94" s="1589"/>
      <c r="J94" s="1589"/>
      <c r="K94" s="1589"/>
      <c r="L94" s="1589"/>
      <c r="M94" s="1589"/>
      <c r="N94" s="1589"/>
      <c r="O94" s="1589"/>
      <c r="P94" s="1589"/>
      <c r="Q94" s="1589"/>
      <c r="R94" s="1589"/>
      <c r="S94" s="1589"/>
      <c r="T94" s="1589"/>
      <c r="U94" s="1589"/>
      <c r="V94" s="1589"/>
      <c r="W94" s="1589"/>
      <c r="X94" s="1589"/>
      <c r="Y94" s="1589"/>
      <c r="Z94" s="1589"/>
      <c r="AA94" s="1589"/>
    </row>
    <row r="95" spans="1:27">
      <c r="A95" s="1567"/>
      <c r="B95" s="2892"/>
      <c r="C95" s="2892"/>
      <c r="D95" s="2892" t="s">
        <v>4810</v>
      </c>
      <c r="E95" s="2892"/>
      <c r="F95" s="2892"/>
      <c r="G95" s="2894">
        <v>3934000</v>
      </c>
      <c r="H95" s="1589"/>
      <c r="I95" s="1589"/>
      <c r="J95" s="1589"/>
      <c r="K95" s="1589"/>
      <c r="L95" s="1589"/>
      <c r="M95" s="1589"/>
      <c r="N95" s="1589"/>
      <c r="O95" s="1589"/>
      <c r="P95" s="1589"/>
      <c r="Q95" s="1589"/>
      <c r="R95" s="1589"/>
      <c r="S95" s="1589"/>
      <c r="T95" s="1589"/>
      <c r="U95" s="1589"/>
      <c r="V95" s="1589"/>
      <c r="W95" s="1589"/>
      <c r="X95" s="1589"/>
      <c r="Y95" s="1589"/>
      <c r="Z95" s="1589"/>
      <c r="AA95" s="1589"/>
    </row>
    <row r="96" spans="1:27">
      <c r="A96" s="1567"/>
      <c r="B96" s="2892"/>
      <c r="C96" s="2892"/>
      <c r="D96" s="2892" t="s">
        <v>4811</v>
      </c>
      <c r="E96" s="2892"/>
      <c r="F96" s="2892"/>
      <c r="G96" s="2894">
        <v>3734577</v>
      </c>
      <c r="H96" s="1589"/>
      <c r="I96" s="1589"/>
      <c r="J96" s="1589"/>
      <c r="K96" s="1589"/>
      <c r="L96" s="1589"/>
      <c r="M96" s="1589"/>
      <c r="N96" s="1589"/>
      <c r="O96" s="1589"/>
      <c r="P96" s="1589"/>
      <c r="Q96" s="1589"/>
      <c r="R96" s="1589"/>
      <c r="S96" s="1589"/>
      <c r="T96" s="1589"/>
      <c r="U96" s="1589"/>
      <c r="V96" s="1589"/>
      <c r="W96" s="1589"/>
      <c r="X96" s="1589"/>
      <c r="Y96" s="1589"/>
      <c r="Z96" s="1589"/>
      <c r="AA96" s="1589"/>
    </row>
    <row r="97" spans="1:27">
      <c r="A97" s="1567"/>
      <c r="B97" s="2892"/>
      <c r="C97" s="2892"/>
      <c r="D97" s="2892" t="s">
        <v>4812</v>
      </c>
      <c r="E97" s="2892"/>
      <c r="F97" s="2892"/>
      <c r="G97" s="2894">
        <v>3524491</v>
      </c>
      <c r="H97" s="1589"/>
      <c r="I97" s="1589"/>
      <c r="J97" s="1589"/>
      <c r="K97" s="1589"/>
      <c r="L97" s="1589"/>
      <c r="M97" s="1589"/>
      <c r="N97" s="1589"/>
      <c r="O97" s="1589"/>
      <c r="P97" s="1589"/>
      <c r="Q97" s="1589"/>
      <c r="R97" s="1589"/>
      <c r="S97" s="1589"/>
      <c r="T97" s="1589"/>
      <c r="U97" s="1589"/>
      <c r="V97" s="1589"/>
      <c r="W97" s="1589"/>
      <c r="X97" s="1589"/>
      <c r="Y97" s="1589"/>
      <c r="Z97" s="1589"/>
      <c r="AA97" s="1589"/>
    </row>
    <row r="98" spans="1:27">
      <c r="A98" s="1567"/>
      <c r="B98" s="2892"/>
      <c r="C98" s="2892"/>
      <c r="D98" s="2892" t="s">
        <v>4813</v>
      </c>
      <c r="E98" s="2892"/>
      <c r="F98" s="2892"/>
      <c r="G98" s="2894">
        <v>3511027</v>
      </c>
      <c r="H98" s="1589"/>
      <c r="I98" s="1589"/>
      <c r="J98" s="1589"/>
      <c r="K98" s="1589"/>
      <c r="L98" s="1589"/>
      <c r="M98" s="1589"/>
      <c r="N98" s="1589"/>
      <c r="O98" s="1589"/>
      <c r="P98" s="1589"/>
      <c r="Q98" s="1589"/>
      <c r="R98" s="1589"/>
      <c r="S98" s="1589"/>
      <c r="T98" s="1589"/>
      <c r="U98" s="1589"/>
      <c r="V98" s="1589"/>
      <c r="W98" s="1589"/>
      <c r="X98" s="1589"/>
      <c r="Y98" s="1589"/>
      <c r="Z98" s="1589"/>
      <c r="AA98" s="1589"/>
    </row>
    <row r="99" spans="1:27">
      <c r="A99" s="1567"/>
      <c r="B99" s="2892"/>
      <c r="C99" s="2892"/>
      <c r="D99" s="2892" t="s">
        <v>4814</v>
      </c>
      <c r="E99" s="2892"/>
      <c r="F99" s="2892"/>
      <c r="G99" s="2894">
        <v>3369281</v>
      </c>
      <c r="H99" s="1589"/>
      <c r="I99" s="1589"/>
      <c r="J99" s="1589"/>
      <c r="K99" s="1589"/>
      <c r="L99" s="1589"/>
      <c r="M99" s="1589"/>
      <c r="N99" s="1589"/>
      <c r="O99" s="1589"/>
      <c r="P99" s="1589"/>
      <c r="Q99" s="1589"/>
      <c r="R99" s="1589"/>
      <c r="S99" s="1589"/>
      <c r="T99" s="1589"/>
      <c r="U99" s="1589"/>
      <c r="V99" s="1589"/>
      <c r="W99" s="1589"/>
      <c r="X99" s="1589"/>
      <c r="Y99" s="1589"/>
      <c r="Z99" s="1589"/>
      <c r="AA99" s="1589"/>
    </row>
    <row r="100" spans="1:27">
      <c r="A100" s="1567"/>
      <c r="B100" s="2892"/>
      <c r="C100" s="2892"/>
      <c r="D100" s="2892" t="s">
        <v>4815</v>
      </c>
      <c r="E100" s="2892"/>
      <c r="F100" s="2892"/>
      <c r="G100" s="2894">
        <v>3231185</v>
      </c>
      <c r="H100" s="1589"/>
      <c r="I100" s="1589"/>
      <c r="J100" s="1589"/>
      <c r="K100" s="1589"/>
      <c r="L100" s="1589"/>
      <c r="M100" s="1589"/>
      <c r="N100" s="1589"/>
      <c r="O100" s="1589"/>
      <c r="P100" s="1589"/>
      <c r="Q100" s="1589"/>
      <c r="R100" s="1589"/>
      <c r="S100" s="1589"/>
      <c r="T100" s="1589"/>
      <c r="U100" s="1589"/>
      <c r="V100" s="1589"/>
      <c r="W100" s="1589"/>
      <c r="X100" s="1589"/>
      <c r="Y100" s="1589"/>
      <c r="Z100" s="1589"/>
      <c r="AA100" s="1589"/>
    </row>
    <row r="101" spans="1:27">
      <c r="A101" s="1567"/>
      <c r="B101" s="2892"/>
      <c r="C101" s="2892"/>
      <c r="D101" s="2892" t="s">
        <v>4816</v>
      </c>
      <c r="E101" s="2892"/>
      <c r="F101" s="2892"/>
      <c r="G101" s="2894">
        <v>3053771</v>
      </c>
      <c r="H101" s="1589"/>
      <c r="I101" s="1589"/>
      <c r="J101" s="1589"/>
      <c r="K101" s="1589"/>
      <c r="L101" s="1589"/>
      <c r="M101" s="1589"/>
      <c r="N101" s="1589"/>
      <c r="O101" s="1589"/>
      <c r="P101" s="1589"/>
      <c r="Q101" s="1589"/>
      <c r="R101" s="1589"/>
      <c r="S101" s="1589"/>
      <c r="T101" s="1589"/>
      <c r="U101" s="1589"/>
      <c r="V101" s="1589"/>
      <c r="W101" s="1589"/>
      <c r="X101" s="1589"/>
      <c r="Y101" s="1589"/>
      <c r="Z101" s="1589"/>
      <c r="AA101" s="1589"/>
    </row>
    <row r="102" spans="1:27">
      <c r="A102" s="1567"/>
      <c r="B102" s="2892"/>
      <c r="C102" s="2892"/>
      <c r="D102" s="2892" t="s">
        <v>4817</v>
      </c>
      <c r="E102" s="2892"/>
      <c r="F102" s="2892"/>
      <c r="G102" s="2894">
        <v>2989503</v>
      </c>
      <c r="H102" s="1589"/>
      <c r="I102" s="1589"/>
      <c r="J102" s="1589"/>
      <c r="K102" s="1589"/>
      <c r="L102" s="1589"/>
      <c r="M102" s="1589"/>
      <c r="N102" s="1589"/>
      <c r="O102" s="1589"/>
      <c r="P102" s="1589"/>
      <c r="Q102" s="1589"/>
      <c r="R102" s="1589"/>
      <c r="S102" s="1589"/>
      <c r="T102" s="1589"/>
      <c r="U102" s="1589"/>
      <c r="V102" s="1589"/>
      <c r="W102" s="1589"/>
      <c r="X102" s="1589"/>
      <c r="Y102" s="1589"/>
      <c r="Z102" s="1589"/>
      <c r="AA102" s="1589"/>
    </row>
    <row r="103" spans="1:27">
      <c r="A103" s="1567"/>
      <c r="B103" s="2892"/>
      <c r="C103" s="2892"/>
      <c r="D103" s="2892" t="s">
        <v>4818</v>
      </c>
      <c r="E103" s="2892"/>
      <c r="F103" s="2892"/>
      <c r="G103" s="2894">
        <v>2937706</v>
      </c>
      <c r="H103" s="1589"/>
      <c r="I103" s="1589"/>
      <c r="J103" s="1589"/>
      <c r="K103" s="1589"/>
      <c r="L103" s="1589"/>
      <c r="M103" s="1589"/>
      <c r="N103" s="1589"/>
      <c r="O103" s="1589"/>
      <c r="P103" s="1589"/>
      <c r="Q103" s="1589"/>
      <c r="R103" s="1589"/>
      <c r="S103" s="1589"/>
      <c r="T103" s="1589"/>
      <c r="U103" s="1589"/>
      <c r="V103" s="1589"/>
      <c r="W103" s="1589"/>
      <c r="X103" s="1589"/>
      <c r="Y103" s="1589"/>
      <c r="Z103" s="1589"/>
      <c r="AA103" s="1589"/>
    </row>
    <row r="104" spans="1:27">
      <c r="A104" s="1567"/>
      <c r="B104" s="2892"/>
      <c r="C104" s="2892"/>
      <c r="D104" s="2892" t="s">
        <v>4819</v>
      </c>
      <c r="E104" s="2892"/>
      <c r="F104" s="2892"/>
      <c r="G104" s="2894">
        <v>2813596</v>
      </c>
      <c r="H104" s="1589"/>
      <c r="I104" s="1589"/>
      <c r="J104" s="1589"/>
      <c r="K104" s="1589"/>
      <c r="L104" s="1589"/>
      <c r="M104" s="1589"/>
      <c r="N104" s="1589"/>
      <c r="O104" s="1589"/>
      <c r="P104" s="1589"/>
      <c r="Q104" s="1589"/>
      <c r="R104" s="1589"/>
      <c r="S104" s="1589"/>
      <c r="T104" s="1589"/>
      <c r="U104" s="1589"/>
      <c r="V104" s="1589"/>
      <c r="W104" s="1589"/>
      <c r="X104" s="1589"/>
      <c r="Y104" s="1589"/>
      <c r="Z104" s="1589"/>
      <c r="AA104" s="1589"/>
    </row>
    <row r="105" spans="1:27">
      <c r="A105" s="1567"/>
      <c r="B105" s="2892"/>
      <c r="C105" s="2892"/>
      <c r="D105" s="2892" t="s">
        <v>4820</v>
      </c>
      <c r="E105" s="2892"/>
      <c r="F105" s="2892"/>
      <c r="G105" s="2894">
        <v>2783143</v>
      </c>
      <c r="H105" s="1589"/>
      <c r="I105" s="1589"/>
      <c r="J105" s="1589"/>
      <c r="K105" s="1589"/>
      <c r="L105" s="1589"/>
      <c r="M105" s="1589"/>
      <c r="N105" s="1589"/>
      <c r="O105" s="1589"/>
      <c r="P105" s="1589"/>
      <c r="Q105" s="1589"/>
      <c r="R105" s="1589"/>
      <c r="S105" s="1589"/>
      <c r="T105" s="1589"/>
      <c r="U105" s="1589"/>
      <c r="V105" s="1589"/>
      <c r="W105" s="1589"/>
      <c r="X105" s="1589"/>
      <c r="Y105" s="1589"/>
      <c r="Z105" s="1589"/>
      <c r="AA105" s="1589"/>
    </row>
    <row r="106" spans="1:27">
      <c r="A106" s="1567"/>
      <c r="B106" s="2892"/>
      <c r="C106" s="2892"/>
      <c r="D106" s="2892" t="s">
        <v>4821</v>
      </c>
      <c r="E106" s="2892"/>
      <c r="F106" s="2892"/>
      <c r="G106" s="2894">
        <v>2684647</v>
      </c>
      <c r="H106" s="1589"/>
      <c r="I106" s="1589"/>
      <c r="J106" s="1589"/>
      <c r="K106" s="1589"/>
      <c r="L106" s="1589"/>
      <c r="M106" s="1589"/>
      <c r="N106" s="1589"/>
      <c r="O106" s="1589"/>
      <c r="P106" s="1589"/>
      <c r="Q106" s="1589"/>
      <c r="R106" s="1589"/>
      <c r="S106" s="1589"/>
      <c r="T106" s="1589"/>
      <c r="U106" s="1589"/>
      <c r="V106" s="1589"/>
      <c r="W106" s="1589"/>
      <c r="X106" s="1589"/>
      <c r="Y106" s="1589"/>
      <c r="Z106" s="1589"/>
      <c r="AA106" s="1589"/>
    </row>
    <row r="107" spans="1:27">
      <c r="A107" s="1567"/>
      <c r="B107" s="2892"/>
      <c r="C107" s="2892"/>
      <c r="D107" s="2892" t="s">
        <v>4822</v>
      </c>
      <c r="E107" s="2892"/>
      <c r="F107" s="2892"/>
      <c r="G107" s="2894">
        <v>2371135</v>
      </c>
      <c r="H107" s="1589"/>
      <c r="I107" s="1589"/>
      <c r="J107" s="1589"/>
      <c r="K107" s="1589"/>
      <c r="L107" s="1589"/>
      <c r="M107" s="1589"/>
      <c r="N107" s="1589"/>
      <c r="O107" s="1589"/>
      <c r="P107" s="1589"/>
      <c r="Q107" s="1589"/>
      <c r="R107" s="1589"/>
      <c r="S107" s="1589"/>
      <c r="T107" s="1589"/>
      <c r="U107" s="1589"/>
      <c r="V107" s="1589"/>
      <c r="W107" s="1589"/>
      <c r="X107" s="1589"/>
      <c r="Y107" s="1589"/>
      <c r="Z107" s="1589"/>
      <c r="AA107" s="1589"/>
    </row>
    <row r="108" spans="1:27">
      <c r="A108" s="1567"/>
      <c r="B108" s="2892"/>
      <c r="C108" s="2892"/>
      <c r="D108" s="2892" t="s">
        <v>4823</v>
      </c>
      <c r="E108" s="2892"/>
      <c r="F108" s="2892"/>
      <c r="G108" s="2894">
        <v>2129909</v>
      </c>
      <c r="H108" s="1589"/>
      <c r="I108" s="1589"/>
      <c r="J108" s="1589"/>
      <c r="K108" s="1589"/>
      <c r="L108" s="1589"/>
      <c r="M108" s="1589"/>
      <c r="N108" s="1589"/>
      <c r="O108" s="1589"/>
      <c r="P108" s="1589"/>
      <c r="Q108" s="1589"/>
      <c r="R108" s="1589"/>
      <c r="S108" s="1589"/>
      <c r="T108" s="1589"/>
      <c r="U108" s="1589"/>
      <c r="V108" s="1589"/>
      <c r="W108" s="1589"/>
      <c r="X108" s="1589"/>
      <c r="Y108" s="1589"/>
      <c r="Z108" s="1589"/>
      <c r="AA108" s="1589"/>
    </row>
    <row r="109" spans="1:27">
      <c r="A109" s="1567"/>
      <c r="B109" s="2892"/>
      <c r="C109" s="2892"/>
      <c r="D109" s="2892" t="s">
        <v>4824</v>
      </c>
      <c r="E109" s="2892"/>
      <c r="F109" s="2892"/>
      <c r="G109" s="2894">
        <v>2077083</v>
      </c>
      <c r="H109" s="1589"/>
      <c r="I109" s="1589"/>
      <c r="J109" s="1589"/>
      <c r="K109" s="1589"/>
      <c r="L109" s="1589"/>
      <c r="M109" s="1589"/>
      <c r="N109" s="1589"/>
      <c r="O109" s="1589"/>
      <c r="P109" s="1589"/>
      <c r="Q109" s="1589"/>
      <c r="R109" s="1589"/>
      <c r="S109" s="1589"/>
      <c r="T109" s="1589"/>
      <c r="U109" s="1589"/>
      <c r="V109" s="1589"/>
      <c r="W109" s="1589"/>
      <c r="X109" s="1589"/>
      <c r="Y109" s="1589"/>
      <c r="Z109" s="1589"/>
      <c r="AA109" s="1589"/>
    </row>
    <row r="110" spans="1:27">
      <c r="A110" s="1567"/>
      <c r="B110" s="2892"/>
      <c r="C110" s="2892"/>
      <c r="D110" s="2892" t="s">
        <v>4825</v>
      </c>
      <c r="E110" s="2892"/>
      <c r="F110" s="2892"/>
      <c r="G110" s="2894">
        <v>1879871</v>
      </c>
      <c r="H110" s="1589"/>
      <c r="I110" s="1589"/>
      <c r="J110" s="1589"/>
      <c r="K110" s="1589"/>
      <c r="L110" s="1589"/>
      <c r="M110" s="1589"/>
      <c r="N110" s="1589"/>
      <c r="O110" s="1589"/>
      <c r="P110" s="1589"/>
      <c r="Q110" s="1589"/>
      <c r="R110" s="1589"/>
      <c r="S110" s="1589"/>
      <c r="T110" s="1589"/>
      <c r="U110" s="1589"/>
      <c r="V110" s="1589"/>
      <c r="W110" s="1589"/>
      <c r="X110" s="1589"/>
      <c r="Y110" s="1589"/>
      <c r="Z110" s="1589"/>
      <c r="AA110" s="1589"/>
    </row>
    <row r="111" spans="1:27">
      <c r="A111" s="1567"/>
      <c r="B111" s="2892"/>
      <c r="C111" s="2892"/>
      <c r="D111" s="2892" t="s">
        <v>4826</v>
      </c>
      <c r="E111" s="2892"/>
      <c r="F111" s="2892"/>
      <c r="G111" s="2894">
        <v>1855896</v>
      </c>
      <c r="H111" s="1589"/>
      <c r="I111" s="1589"/>
      <c r="J111" s="1589"/>
      <c r="K111" s="1589"/>
      <c r="L111" s="1589"/>
      <c r="M111" s="1589"/>
      <c r="N111" s="1589"/>
      <c r="O111" s="1589"/>
      <c r="P111" s="1589"/>
      <c r="Q111" s="1589"/>
      <c r="R111" s="1589"/>
      <c r="S111" s="1589"/>
      <c r="T111" s="1589"/>
      <c r="U111" s="1589"/>
      <c r="V111" s="1589"/>
      <c r="W111" s="1589"/>
      <c r="X111" s="1589"/>
      <c r="Y111" s="1589"/>
      <c r="Z111" s="1589"/>
      <c r="AA111" s="1589"/>
    </row>
    <row r="112" spans="1:27">
      <c r="A112" s="1567"/>
      <c r="B112" s="2892"/>
      <c r="C112" s="2892"/>
      <c r="D112" s="2892" t="s">
        <v>4827</v>
      </c>
      <c r="E112" s="2892"/>
      <c r="F112" s="2892"/>
      <c r="G112" s="2894">
        <v>1825784</v>
      </c>
      <c r="H112" s="1589"/>
      <c r="I112" s="1589"/>
      <c r="J112" s="1589"/>
      <c r="K112" s="1589"/>
      <c r="L112" s="1589"/>
      <c r="M112" s="1589"/>
      <c r="N112" s="1589"/>
      <c r="O112" s="1589"/>
      <c r="P112" s="1589"/>
      <c r="Q112" s="1589"/>
      <c r="R112" s="1589"/>
      <c r="S112" s="1589"/>
      <c r="T112" s="1589"/>
      <c r="U112" s="1589"/>
      <c r="V112" s="1589"/>
      <c r="W112" s="1589"/>
      <c r="X112" s="1589"/>
      <c r="Y112" s="1589"/>
      <c r="Z112" s="1589"/>
      <c r="AA112" s="1589"/>
    </row>
    <row r="113" spans="1:27">
      <c r="A113" s="1567"/>
      <c r="B113" s="2892"/>
      <c r="C113" s="2892"/>
      <c r="D113" s="2892" t="s">
        <v>4828</v>
      </c>
      <c r="E113" s="2892"/>
      <c r="F113" s="2892"/>
      <c r="G113" s="2894">
        <v>1765727</v>
      </c>
      <c r="H113" s="1589"/>
      <c r="I113" s="1589"/>
      <c r="J113" s="1589"/>
      <c r="K113" s="1589"/>
      <c r="L113" s="1589"/>
      <c r="M113" s="1589"/>
      <c r="N113" s="1589"/>
      <c r="O113" s="1589"/>
      <c r="P113" s="1589"/>
      <c r="Q113" s="1589"/>
      <c r="R113" s="1589"/>
      <c r="S113" s="1589"/>
      <c r="T113" s="1589"/>
      <c r="U113" s="1589"/>
      <c r="V113" s="1589"/>
      <c r="W113" s="1589"/>
      <c r="X113" s="1589"/>
      <c r="Y113" s="1589"/>
      <c r="Z113" s="1589"/>
      <c r="AA113" s="1589"/>
    </row>
    <row r="114" spans="1:27">
      <c r="A114" s="1567"/>
      <c r="B114" s="2892"/>
      <c r="C114" s="2892"/>
      <c r="D114" s="2892" t="s">
        <v>4829</v>
      </c>
      <c r="E114" s="2892"/>
      <c r="F114" s="2892"/>
      <c r="G114" s="2894">
        <v>1758822</v>
      </c>
      <c r="H114" s="1589"/>
      <c r="I114" s="1589"/>
      <c r="J114" s="1589"/>
      <c r="K114" s="1589"/>
      <c r="L114" s="1589"/>
      <c r="M114" s="1589"/>
      <c r="N114" s="1589"/>
      <c r="O114" s="1589"/>
      <c r="P114" s="1589"/>
      <c r="Q114" s="1589"/>
      <c r="R114" s="1589"/>
      <c r="S114" s="1589"/>
      <c r="T114" s="1589"/>
      <c r="U114" s="1589"/>
      <c r="V114" s="1589"/>
      <c r="W114" s="1589"/>
      <c r="X114" s="1589"/>
      <c r="Y114" s="1589"/>
      <c r="Z114" s="1589"/>
      <c r="AA114" s="1589"/>
    </row>
    <row r="115" spans="1:27">
      <c r="A115" s="1567"/>
      <c r="B115" s="2892"/>
      <c r="C115" s="2892"/>
      <c r="D115" s="2892" t="s">
        <v>4830</v>
      </c>
      <c r="E115" s="2892"/>
      <c r="F115" s="2892"/>
      <c r="G115" s="2894">
        <v>1745679</v>
      </c>
      <c r="H115" s="1589"/>
      <c r="I115" s="1589"/>
      <c r="J115" s="1589"/>
      <c r="K115" s="1589"/>
      <c r="L115" s="1589"/>
      <c r="M115" s="1589"/>
      <c r="N115" s="1589"/>
      <c r="O115" s="1589"/>
      <c r="P115" s="1589"/>
      <c r="Q115" s="1589"/>
      <c r="R115" s="1589"/>
      <c r="S115" s="1589"/>
      <c r="T115" s="1589"/>
      <c r="U115" s="1589"/>
      <c r="V115" s="1589"/>
      <c r="W115" s="1589"/>
      <c r="X115" s="1589"/>
      <c r="Y115" s="1589"/>
      <c r="Z115" s="1589"/>
      <c r="AA115" s="1589"/>
    </row>
    <row r="116" spans="1:27">
      <c r="A116" s="1567"/>
      <c r="B116" s="2892"/>
      <c r="C116" s="2892"/>
      <c r="D116" s="2892" t="s">
        <v>4831</v>
      </c>
      <c r="E116" s="2892"/>
      <c r="F116" s="2892"/>
      <c r="G116" s="2894">
        <v>1732389</v>
      </c>
      <c r="H116" s="1589"/>
      <c r="I116" s="1589"/>
      <c r="J116" s="1589"/>
      <c r="K116" s="1589"/>
      <c r="L116" s="1589"/>
      <c r="M116" s="1589"/>
      <c r="N116" s="1589"/>
      <c r="O116" s="1589"/>
      <c r="P116" s="1589"/>
      <c r="Q116" s="1589"/>
      <c r="R116" s="1589"/>
      <c r="S116" s="1589"/>
      <c r="T116" s="1589"/>
      <c r="U116" s="1589"/>
      <c r="V116" s="1589"/>
      <c r="W116" s="1589"/>
      <c r="X116" s="1589"/>
      <c r="Y116" s="1589"/>
      <c r="Z116" s="1589"/>
      <c r="AA116" s="1589"/>
    </row>
    <row r="117" spans="1:27">
      <c r="A117" s="1567"/>
      <c r="B117" s="2892"/>
      <c r="C117" s="2892"/>
      <c r="D117" s="2892" t="s">
        <v>4832</v>
      </c>
      <c r="E117" s="2892"/>
      <c r="F117" s="2892"/>
      <c r="G117" s="2894">
        <v>1620266</v>
      </c>
      <c r="H117" s="1589"/>
      <c r="I117" s="1589"/>
      <c r="J117" s="1589"/>
      <c r="K117" s="1589"/>
      <c r="L117" s="1589"/>
      <c r="M117" s="1589"/>
      <c r="N117" s="1589"/>
      <c r="O117" s="1589"/>
      <c r="P117" s="1589"/>
      <c r="Q117" s="1589"/>
      <c r="R117" s="1589"/>
      <c r="S117" s="1589"/>
      <c r="T117" s="1589"/>
      <c r="U117" s="1589"/>
      <c r="V117" s="1589"/>
      <c r="W117" s="1589"/>
      <c r="X117" s="1589"/>
      <c r="Y117" s="1589"/>
      <c r="Z117" s="1589"/>
      <c r="AA117" s="1589"/>
    </row>
    <row r="118" spans="1:27">
      <c r="A118" s="1567"/>
      <c r="B118" s="2892"/>
      <c r="C118" s="2892"/>
      <c r="D118" s="2892" t="s">
        <v>4833</v>
      </c>
      <c r="E118" s="2892"/>
      <c r="F118" s="2892"/>
      <c r="G118" s="2894">
        <v>1566281</v>
      </c>
      <c r="H118" s="1589"/>
      <c r="I118" s="1589"/>
      <c r="J118" s="1589"/>
      <c r="K118" s="1589"/>
      <c r="L118" s="1589"/>
      <c r="M118" s="1589"/>
      <c r="N118" s="1589"/>
      <c r="O118" s="1589"/>
      <c r="P118" s="1589"/>
      <c r="Q118" s="1589"/>
      <c r="R118" s="1589"/>
      <c r="S118" s="1589"/>
      <c r="T118" s="1589"/>
      <c r="U118" s="1589"/>
      <c r="V118" s="1589"/>
      <c r="W118" s="1589"/>
      <c r="X118" s="1589"/>
      <c r="Y118" s="1589"/>
      <c r="Z118" s="1589"/>
      <c r="AA118" s="1589"/>
    </row>
    <row r="119" spans="1:27" ht="15.75" thickBot="1">
      <c r="A119" s="1802"/>
      <c r="B119" s="1599"/>
      <c r="C119" s="2024"/>
      <c r="D119" s="2024"/>
      <c r="E119" s="2024"/>
      <c r="F119" s="1599"/>
      <c r="G119" s="2031"/>
      <c r="H119" s="1589"/>
      <c r="I119" s="1589"/>
      <c r="J119" s="1589"/>
      <c r="K119" s="1589"/>
      <c r="L119" s="1589"/>
      <c r="M119" s="1589"/>
      <c r="N119" s="1589"/>
      <c r="O119" s="1589"/>
      <c r="P119" s="1589"/>
      <c r="Q119" s="1589"/>
      <c r="R119" s="1589"/>
      <c r="S119" s="1589"/>
      <c r="T119" s="1589"/>
      <c r="U119" s="1589"/>
      <c r="V119" s="1589"/>
      <c r="W119" s="1589"/>
      <c r="X119" s="1589"/>
      <c r="Y119" s="1589"/>
      <c r="Z119" s="1589"/>
      <c r="AA119" s="1589"/>
    </row>
    <row r="120" spans="1:27">
      <c r="A120" s="2892"/>
      <c r="B120" s="2892"/>
      <c r="C120" s="2892"/>
      <c r="D120" s="2892"/>
      <c r="E120" s="2892"/>
      <c r="F120" s="2892"/>
      <c r="G120" s="2892"/>
      <c r="H120" s="1589"/>
      <c r="I120" s="1589"/>
      <c r="J120" s="1589"/>
      <c r="K120" s="1589"/>
      <c r="L120" s="1589"/>
      <c r="M120" s="1589"/>
      <c r="N120" s="1589"/>
      <c r="O120" s="1589"/>
      <c r="P120" s="1589"/>
      <c r="Q120" s="1589"/>
      <c r="R120" s="1589"/>
      <c r="S120" s="1589"/>
      <c r="T120" s="1589"/>
      <c r="U120" s="1589"/>
      <c r="V120" s="1589"/>
      <c r="W120" s="1589"/>
      <c r="X120" s="1589"/>
      <c r="Y120" s="1589"/>
      <c r="Z120" s="1589"/>
      <c r="AA120" s="1589"/>
    </row>
    <row r="121" spans="1:27" ht="15.75">
      <c r="A121" s="2893" t="s">
        <v>4674</v>
      </c>
      <c r="B121" s="2653"/>
      <c r="C121" s="2653"/>
      <c r="D121" s="2653"/>
      <c r="E121" s="2654"/>
      <c r="F121" s="2893"/>
      <c r="G121" s="2892"/>
      <c r="H121" s="1589"/>
      <c r="I121" s="1589"/>
      <c r="J121" s="1589"/>
      <c r="K121" s="1589"/>
      <c r="L121" s="1589"/>
      <c r="M121" s="1589"/>
      <c r="N121" s="1589"/>
      <c r="O121" s="1589"/>
      <c r="P121" s="1589"/>
      <c r="Q121" s="1589"/>
      <c r="R121" s="1589"/>
      <c r="S121" s="1589"/>
      <c r="T121" s="1589"/>
      <c r="U121" s="1589"/>
      <c r="V121" s="1589"/>
      <c r="W121" s="1589"/>
      <c r="X121" s="1589"/>
      <c r="Y121" s="1589"/>
      <c r="Z121" s="1589"/>
      <c r="AA121" s="1589"/>
    </row>
    <row r="122" spans="1:27">
      <c r="A122" s="1603" t="s">
        <v>1194</v>
      </c>
      <c r="B122" s="1603"/>
      <c r="C122" s="1603"/>
      <c r="D122" s="1603"/>
      <c r="E122" s="1603"/>
      <c r="F122" s="1603"/>
      <c r="G122" s="1603"/>
      <c r="H122" s="1589"/>
      <c r="I122" s="1589"/>
      <c r="J122" s="1589"/>
      <c r="K122" s="1589"/>
      <c r="L122" s="1589"/>
      <c r="M122" s="1589"/>
      <c r="N122" s="1589"/>
      <c r="O122" s="1589"/>
      <c r="P122" s="1589"/>
      <c r="Q122" s="1589"/>
      <c r="R122" s="1589"/>
      <c r="S122" s="1589"/>
      <c r="T122" s="1589"/>
      <c r="U122" s="1589"/>
      <c r="V122" s="1589"/>
      <c r="W122" s="1589"/>
      <c r="X122" s="1589"/>
      <c r="Y122" s="1589"/>
      <c r="Z122" s="1589"/>
      <c r="AA122" s="1589"/>
    </row>
    <row r="123" spans="1:27" ht="15.75" thickBot="1">
      <c r="A123" s="2892"/>
      <c r="B123" s="2892" t="str">
        <f>B62</f>
        <v>The Brooklyn Union Gas Company d/b/a National Grid New York</v>
      </c>
      <c r="C123" s="2892"/>
      <c r="D123" s="2892"/>
      <c r="E123" s="2892"/>
      <c r="F123" s="2027" t="str">
        <f>F62</f>
        <v xml:space="preserve"> March 29, 2017</v>
      </c>
      <c r="G123" s="3077" t="str">
        <f>G62</f>
        <v xml:space="preserve"> December 31, 2016</v>
      </c>
      <c r="H123" s="1589"/>
      <c r="I123" s="1589"/>
      <c r="J123" s="1589"/>
      <c r="K123" s="1589"/>
      <c r="L123" s="1589"/>
      <c r="M123" s="1589"/>
      <c r="N123" s="1589"/>
      <c r="O123" s="1589"/>
      <c r="P123" s="1589"/>
      <c r="Q123" s="1589"/>
      <c r="R123" s="1589"/>
      <c r="S123" s="1589"/>
      <c r="T123" s="1589"/>
      <c r="U123" s="1589"/>
      <c r="V123" s="1589"/>
      <c r="W123" s="1589"/>
      <c r="X123" s="1589"/>
      <c r="Y123" s="1589"/>
      <c r="Z123" s="1589"/>
      <c r="AA123" s="1589"/>
    </row>
    <row r="124" spans="1:27">
      <c r="A124" s="1563"/>
      <c r="B124" s="1718"/>
      <c r="C124" s="1718"/>
      <c r="D124" s="1718"/>
      <c r="E124" s="1718"/>
      <c r="F124" s="1718"/>
      <c r="G124" s="1931"/>
      <c r="H124" s="1589"/>
      <c r="I124" s="1589"/>
      <c r="J124" s="1589"/>
      <c r="K124" s="1589"/>
      <c r="L124" s="1589"/>
      <c r="M124" s="1589"/>
      <c r="N124" s="1589"/>
      <c r="O124" s="1589"/>
      <c r="P124" s="1589"/>
      <c r="Q124" s="1589"/>
      <c r="R124" s="1589"/>
      <c r="S124" s="1589"/>
      <c r="T124" s="1589"/>
      <c r="U124" s="1589"/>
      <c r="V124" s="1589"/>
      <c r="W124" s="1589"/>
      <c r="X124" s="1589"/>
      <c r="Y124" s="1589"/>
      <c r="Z124" s="1589"/>
      <c r="AA124" s="1589"/>
    </row>
    <row r="125" spans="1:27" ht="15.75">
      <c r="A125" s="2028"/>
      <c r="B125" s="1603" t="s">
        <v>1181</v>
      </c>
      <c r="C125" s="1603"/>
      <c r="D125" s="1603"/>
      <c r="E125" s="1603"/>
      <c r="F125" s="1603"/>
      <c r="G125" s="2029"/>
      <c r="H125" s="1589"/>
      <c r="I125" s="1589"/>
      <c r="J125" s="1589"/>
      <c r="K125" s="1589"/>
      <c r="L125" s="1589"/>
      <c r="M125" s="1589"/>
      <c r="N125" s="1589"/>
      <c r="O125" s="1589"/>
      <c r="P125" s="1589"/>
      <c r="Q125" s="1589"/>
      <c r="R125" s="1589"/>
      <c r="S125" s="1589"/>
      <c r="T125" s="1589"/>
      <c r="U125" s="1589"/>
      <c r="V125" s="1589"/>
      <c r="W125" s="1589"/>
      <c r="X125" s="1589"/>
      <c r="Y125" s="1589"/>
      <c r="Z125" s="1589"/>
      <c r="AA125" s="1589"/>
    </row>
    <row r="126" spans="1:27">
      <c r="A126" s="1567"/>
      <c r="B126" s="2892"/>
      <c r="C126" s="2892"/>
      <c r="D126" s="2892"/>
      <c r="E126" s="2892"/>
      <c r="F126" s="2892"/>
      <c r="G126" s="1569"/>
      <c r="H126" s="1589"/>
      <c r="I126" s="1589"/>
      <c r="J126" s="1589"/>
      <c r="K126" s="1589"/>
      <c r="L126" s="1589"/>
      <c r="M126" s="1589"/>
      <c r="N126" s="1589"/>
      <c r="O126" s="1589"/>
      <c r="P126" s="1589"/>
      <c r="Q126" s="1589"/>
      <c r="R126" s="1589"/>
      <c r="S126" s="1589"/>
      <c r="T126" s="1589"/>
      <c r="U126" s="1589"/>
      <c r="V126" s="1589"/>
      <c r="W126" s="1589"/>
      <c r="X126" s="1589"/>
      <c r="Y126" s="1589"/>
      <c r="Z126" s="1589"/>
      <c r="AA126" s="1589"/>
    </row>
    <row r="127" spans="1:27">
      <c r="A127" s="1578"/>
      <c r="B127" s="1604"/>
      <c r="C127" s="1604"/>
      <c r="D127" s="1604" t="s">
        <v>4834</v>
      </c>
      <c r="E127" s="1604"/>
      <c r="F127" s="1604"/>
      <c r="G127" s="2030">
        <v>1533739</v>
      </c>
      <c r="H127" s="1589"/>
      <c r="I127" s="1589"/>
      <c r="J127" s="1589"/>
      <c r="K127" s="1589"/>
      <c r="L127" s="1589"/>
      <c r="M127" s="1589"/>
      <c r="N127" s="1589"/>
      <c r="O127" s="1589"/>
      <c r="P127" s="1589"/>
      <c r="Q127" s="1589"/>
      <c r="R127" s="1589"/>
      <c r="S127" s="1589"/>
      <c r="T127" s="1589"/>
      <c r="U127" s="1589"/>
      <c r="V127" s="1589"/>
      <c r="W127" s="1589"/>
      <c r="X127" s="1589"/>
      <c r="Y127" s="1589"/>
      <c r="Z127" s="1589"/>
      <c r="AA127" s="1589"/>
    </row>
    <row r="128" spans="1:27">
      <c r="A128" s="1567"/>
      <c r="B128" s="2892"/>
      <c r="C128" s="2892"/>
      <c r="D128" s="2892" t="s">
        <v>4835</v>
      </c>
      <c r="E128" s="2892"/>
      <c r="F128" s="2892"/>
      <c r="G128" s="2894">
        <v>1496945</v>
      </c>
      <c r="H128" s="1589"/>
      <c r="I128" s="1589"/>
      <c r="J128" s="1589"/>
      <c r="K128" s="1589"/>
      <c r="L128" s="1589"/>
      <c r="M128" s="1589"/>
      <c r="N128" s="1589"/>
      <c r="O128" s="1589"/>
      <c r="P128" s="1589"/>
      <c r="Q128" s="1589"/>
      <c r="R128" s="1589"/>
      <c r="S128" s="1589"/>
      <c r="T128" s="1589"/>
      <c r="U128" s="1589"/>
      <c r="V128" s="1589"/>
      <c r="W128" s="1589"/>
      <c r="X128" s="1589"/>
      <c r="Y128" s="1589"/>
      <c r="Z128" s="1589"/>
      <c r="AA128" s="1589"/>
    </row>
    <row r="129" spans="1:27">
      <c r="A129" s="1567"/>
      <c r="B129" s="2892"/>
      <c r="C129" s="2892"/>
      <c r="D129" s="2892" t="s">
        <v>4836</v>
      </c>
      <c r="E129" s="2892"/>
      <c r="F129" s="2892"/>
      <c r="G129" s="2894">
        <v>1489603</v>
      </c>
      <c r="H129" s="1589"/>
      <c r="I129" s="1589"/>
      <c r="J129" s="1589"/>
      <c r="K129" s="1589"/>
      <c r="L129" s="1589"/>
      <c r="M129" s="1589"/>
      <c r="N129" s="1589"/>
      <c r="O129" s="1589"/>
      <c r="P129" s="1589"/>
      <c r="Q129" s="1589"/>
      <c r="R129" s="1589"/>
      <c r="S129" s="1589"/>
      <c r="T129" s="1589"/>
      <c r="U129" s="1589"/>
      <c r="V129" s="1589"/>
      <c r="W129" s="1589"/>
      <c r="X129" s="1589"/>
      <c r="Y129" s="1589"/>
      <c r="Z129" s="1589"/>
      <c r="AA129" s="1589"/>
    </row>
    <row r="130" spans="1:27">
      <c r="A130" s="1567"/>
      <c r="B130" s="2892"/>
      <c r="C130" s="2892"/>
      <c r="D130" s="2892" t="s">
        <v>4837</v>
      </c>
      <c r="E130" s="2892"/>
      <c r="F130" s="2892"/>
      <c r="G130" s="2894">
        <v>1440879</v>
      </c>
      <c r="H130" s="1589"/>
      <c r="I130" s="1589"/>
      <c r="J130" s="1589"/>
      <c r="K130" s="1589"/>
      <c r="L130" s="1589"/>
      <c r="M130" s="1589"/>
      <c r="N130" s="1589"/>
      <c r="O130" s="1589"/>
      <c r="P130" s="1589"/>
      <c r="Q130" s="1589"/>
      <c r="R130" s="1589"/>
      <c r="S130" s="1589"/>
      <c r="T130" s="1589"/>
      <c r="U130" s="1589"/>
      <c r="V130" s="1589"/>
      <c r="W130" s="1589"/>
      <c r="X130" s="1589"/>
      <c r="Y130" s="1589"/>
      <c r="Z130" s="1589"/>
      <c r="AA130" s="1589"/>
    </row>
    <row r="131" spans="1:27">
      <c r="A131" s="1567"/>
      <c r="B131" s="2892"/>
      <c r="C131" s="2892"/>
      <c r="D131" s="2892" t="s">
        <v>4838</v>
      </c>
      <c r="E131" s="2892"/>
      <c r="F131" s="2892"/>
      <c r="G131" s="2894">
        <v>1439116</v>
      </c>
      <c r="H131" s="1589"/>
      <c r="I131" s="1589"/>
      <c r="J131" s="1589"/>
      <c r="K131" s="1589"/>
      <c r="L131" s="1589"/>
      <c r="M131" s="1589"/>
      <c r="N131" s="1589"/>
      <c r="O131" s="1589"/>
      <c r="P131" s="1589"/>
      <c r="Q131" s="1589"/>
      <c r="R131" s="1589"/>
      <c r="S131" s="1589"/>
      <c r="T131" s="1589"/>
      <c r="U131" s="1589"/>
      <c r="V131" s="1589"/>
      <c r="W131" s="1589"/>
      <c r="X131" s="1589"/>
      <c r="Y131" s="1589"/>
      <c r="Z131" s="1589"/>
      <c r="AA131" s="1589"/>
    </row>
    <row r="132" spans="1:27">
      <c r="A132" s="1567"/>
      <c r="B132" s="2892"/>
      <c r="C132" s="2892"/>
      <c r="D132" s="2892" t="s">
        <v>4839</v>
      </c>
      <c r="E132" s="2892"/>
      <c r="F132" s="2892"/>
      <c r="G132" s="2894">
        <v>1420453</v>
      </c>
      <c r="H132" s="1589"/>
      <c r="I132" s="1589"/>
      <c r="J132" s="1589"/>
      <c r="K132" s="1589"/>
      <c r="L132" s="1589"/>
      <c r="M132" s="1589"/>
      <c r="N132" s="1589"/>
      <c r="O132" s="1589"/>
      <c r="P132" s="1589"/>
      <c r="Q132" s="1589"/>
      <c r="R132" s="1589"/>
      <c r="S132" s="1589"/>
      <c r="T132" s="1589"/>
      <c r="U132" s="1589"/>
      <c r="V132" s="1589"/>
      <c r="W132" s="1589"/>
      <c r="X132" s="1589"/>
      <c r="Y132" s="1589"/>
      <c r="Z132" s="1589"/>
      <c r="AA132" s="1589"/>
    </row>
    <row r="133" spans="1:27">
      <c r="A133" s="1567"/>
      <c r="B133" s="2892"/>
      <c r="C133" s="2892"/>
      <c r="D133" s="2892" t="s">
        <v>4840</v>
      </c>
      <c r="E133" s="2892"/>
      <c r="F133" s="2892"/>
      <c r="G133" s="2894">
        <v>1402539</v>
      </c>
      <c r="H133" s="1589"/>
      <c r="I133" s="1589"/>
      <c r="J133" s="1589"/>
      <c r="K133" s="1589"/>
      <c r="L133" s="1589"/>
      <c r="M133" s="1589"/>
      <c r="N133" s="1589"/>
      <c r="O133" s="1589"/>
      <c r="P133" s="1589"/>
      <c r="Q133" s="1589"/>
      <c r="R133" s="1589"/>
      <c r="S133" s="1589"/>
      <c r="T133" s="1589"/>
      <c r="U133" s="1589"/>
      <c r="V133" s="1589"/>
      <c r="W133" s="1589"/>
      <c r="X133" s="1589"/>
      <c r="Y133" s="1589"/>
      <c r="Z133" s="1589"/>
      <c r="AA133" s="1589"/>
    </row>
    <row r="134" spans="1:27">
      <c r="A134" s="1567"/>
      <c r="B134" s="2892"/>
      <c r="C134" s="2892"/>
      <c r="D134" s="2892" t="s">
        <v>4841</v>
      </c>
      <c r="E134" s="2892"/>
      <c r="F134" s="2892"/>
      <c r="G134" s="2894">
        <v>1317198</v>
      </c>
      <c r="H134" s="1589"/>
      <c r="I134" s="1589"/>
      <c r="J134" s="1589"/>
      <c r="K134" s="1589"/>
      <c r="L134" s="1589"/>
      <c r="M134" s="1589"/>
      <c r="N134" s="1589"/>
      <c r="O134" s="1589"/>
      <c r="P134" s="1589"/>
      <c r="Q134" s="1589"/>
      <c r="R134" s="1589"/>
      <c r="S134" s="1589"/>
      <c r="T134" s="1589"/>
      <c r="U134" s="1589"/>
      <c r="V134" s="1589"/>
      <c r="W134" s="1589"/>
      <c r="X134" s="1589"/>
      <c r="Y134" s="1589"/>
      <c r="Z134" s="1589"/>
      <c r="AA134" s="1589"/>
    </row>
    <row r="135" spans="1:27">
      <c r="A135" s="1567"/>
      <c r="B135" s="2892"/>
      <c r="C135" s="2892"/>
      <c r="D135" s="2892" t="s">
        <v>4842</v>
      </c>
      <c r="E135" s="2892"/>
      <c r="F135" s="2892"/>
      <c r="G135" s="2894">
        <v>1302149</v>
      </c>
      <c r="H135" s="1589"/>
      <c r="I135" s="1589"/>
      <c r="J135" s="1589"/>
      <c r="K135" s="1589"/>
      <c r="L135" s="1589"/>
      <c r="M135" s="1589"/>
      <c r="N135" s="1589"/>
      <c r="O135" s="1589"/>
      <c r="P135" s="1589"/>
      <c r="Q135" s="1589"/>
      <c r="R135" s="1589"/>
      <c r="S135" s="1589"/>
      <c r="T135" s="1589"/>
      <c r="U135" s="1589"/>
      <c r="V135" s="1589"/>
      <c r="W135" s="1589"/>
      <c r="X135" s="1589"/>
      <c r="Y135" s="1589"/>
      <c r="Z135" s="1589"/>
      <c r="AA135" s="1589"/>
    </row>
    <row r="136" spans="1:27">
      <c r="A136" s="1567"/>
      <c r="B136" s="2892"/>
      <c r="C136" s="2934"/>
      <c r="D136" s="2892" t="s">
        <v>4843</v>
      </c>
      <c r="E136" s="2934"/>
      <c r="F136" s="2934"/>
      <c r="G136" s="2894">
        <v>1285144</v>
      </c>
      <c r="H136" s="1589"/>
      <c r="I136" s="1589"/>
      <c r="J136" s="1589"/>
      <c r="K136" s="1589"/>
      <c r="L136" s="1589"/>
      <c r="M136" s="1589"/>
      <c r="N136" s="1589"/>
      <c r="O136" s="1589"/>
      <c r="P136" s="1589"/>
      <c r="Q136" s="1589"/>
      <c r="R136" s="1589"/>
      <c r="S136" s="1589"/>
      <c r="T136" s="1589"/>
      <c r="U136" s="1589"/>
      <c r="V136" s="1589"/>
      <c r="W136" s="1589"/>
      <c r="X136" s="1589"/>
      <c r="Y136" s="1589"/>
      <c r="Z136" s="1589"/>
      <c r="AA136" s="1589"/>
    </row>
    <row r="137" spans="1:27">
      <c r="A137" s="1567"/>
      <c r="B137" s="2892"/>
      <c r="C137" s="2892"/>
      <c r="D137" s="2892" t="s">
        <v>4844</v>
      </c>
      <c r="E137" s="2892"/>
      <c r="F137" s="2892"/>
      <c r="G137" s="2894">
        <v>1253703</v>
      </c>
      <c r="H137" s="1589"/>
      <c r="I137" s="1589"/>
      <c r="J137" s="1589"/>
      <c r="K137" s="1589"/>
      <c r="L137" s="1589"/>
      <c r="M137" s="1589"/>
      <c r="N137" s="1589"/>
      <c r="O137" s="1589"/>
      <c r="P137" s="1589"/>
      <c r="Q137" s="1589"/>
      <c r="R137" s="1589"/>
      <c r="S137" s="1589"/>
      <c r="T137" s="1589"/>
      <c r="U137" s="1589"/>
      <c r="V137" s="1589"/>
      <c r="W137" s="1589"/>
      <c r="X137" s="1589"/>
      <c r="Y137" s="1589"/>
      <c r="Z137" s="1589"/>
      <c r="AA137" s="1589"/>
    </row>
    <row r="138" spans="1:27">
      <c r="A138" s="1567"/>
      <c r="B138" s="2892"/>
      <c r="C138" s="2892"/>
      <c r="D138" s="2892" t="s">
        <v>4845</v>
      </c>
      <c r="E138" s="2892"/>
      <c r="F138" s="2892"/>
      <c r="G138" s="2894">
        <v>1206501</v>
      </c>
      <c r="H138" s="2054"/>
      <c r="I138" s="1925"/>
      <c r="J138" s="1589"/>
      <c r="K138" s="1589"/>
      <c r="L138" s="1589"/>
      <c r="M138" s="1589"/>
      <c r="N138" s="1589"/>
      <c r="O138" s="1589"/>
      <c r="P138" s="1589"/>
      <c r="Q138" s="1589"/>
      <c r="R138" s="1589"/>
      <c r="S138" s="1589"/>
      <c r="T138" s="1589"/>
      <c r="U138" s="1589"/>
      <c r="V138" s="1589"/>
      <c r="W138" s="1589"/>
      <c r="X138" s="1589"/>
      <c r="Y138" s="1589"/>
      <c r="Z138" s="1589"/>
      <c r="AA138" s="1589"/>
    </row>
    <row r="139" spans="1:27">
      <c r="A139" s="1567"/>
      <c r="B139" s="2892"/>
      <c r="C139" s="2892"/>
      <c r="D139" s="2892" t="s">
        <v>4846</v>
      </c>
      <c r="E139" s="2892"/>
      <c r="F139" s="2892"/>
      <c r="G139" s="2894">
        <v>1157151</v>
      </c>
      <c r="H139" s="2054"/>
      <c r="I139" s="1925"/>
      <c r="J139" s="1589"/>
      <c r="K139" s="1589"/>
      <c r="L139" s="1589"/>
      <c r="M139" s="1589"/>
      <c r="N139" s="1589"/>
      <c r="O139" s="1589"/>
      <c r="P139" s="1589"/>
      <c r="Q139" s="1589"/>
      <c r="R139" s="1589"/>
      <c r="S139" s="1589"/>
      <c r="T139" s="1589"/>
      <c r="U139" s="1589"/>
      <c r="V139" s="1589"/>
      <c r="W139" s="1589"/>
      <c r="X139" s="1589"/>
      <c r="Y139" s="1589"/>
      <c r="Z139" s="1589"/>
      <c r="AA139" s="1589"/>
    </row>
    <row r="140" spans="1:27">
      <c r="A140" s="1567"/>
      <c r="B140" s="2892"/>
      <c r="C140" s="2892"/>
      <c r="D140" s="2892" t="s">
        <v>4847</v>
      </c>
      <c r="E140" s="2892"/>
      <c r="F140" s="2892"/>
      <c r="G140" s="2894">
        <v>1152491</v>
      </c>
      <c r="H140" s="2054"/>
      <c r="I140" s="1925"/>
      <c r="J140" s="1589"/>
      <c r="K140" s="1589"/>
      <c r="L140" s="1589"/>
      <c r="M140" s="1589"/>
      <c r="N140" s="1589"/>
      <c r="O140" s="1589"/>
      <c r="P140" s="1589"/>
      <c r="Q140" s="1589"/>
      <c r="R140" s="1589"/>
      <c r="S140" s="1589"/>
      <c r="T140" s="1589"/>
      <c r="U140" s="1589"/>
      <c r="V140" s="1589"/>
      <c r="W140" s="1589"/>
      <c r="X140" s="1589"/>
      <c r="Y140" s="1589"/>
      <c r="Z140" s="1589"/>
      <c r="AA140" s="1589"/>
    </row>
    <row r="141" spans="1:27">
      <c r="A141" s="1567"/>
      <c r="B141" s="2892"/>
      <c r="C141" s="2892"/>
      <c r="D141" s="2892" t="s">
        <v>4848</v>
      </c>
      <c r="E141" s="2892"/>
      <c r="F141" s="2892"/>
      <c r="G141" s="2894">
        <v>1116829</v>
      </c>
      <c r="H141" s="2054"/>
      <c r="I141" s="1925"/>
      <c r="J141" s="1589"/>
      <c r="K141" s="1589"/>
      <c r="L141" s="1589"/>
      <c r="M141" s="1589"/>
      <c r="N141" s="1589"/>
      <c r="O141" s="1589"/>
      <c r="P141" s="1589"/>
      <c r="Q141" s="1589"/>
      <c r="R141" s="1589"/>
      <c r="S141" s="1589"/>
      <c r="T141" s="1589"/>
      <c r="U141" s="1589"/>
      <c r="V141" s="1589"/>
      <c r="W141" s="1589"/>
      <c r="X141" s="1589"/>
      <c r="Y141" s="1589"/>
      <c r="Z141" s="1589"/>
      <c r="AA141" s="1589"/>
    </row>
    <row r="142" spans="1:27">
      <c r="A142" s="1567"/>
      <c r="B142" s="2892"/>
      <c r="C142" s="2892"/>
      <c r="D142" s="2892" t="s">
        <v>4849</v>
      </c>
      <c r="E142" s="2892"/>
      <c r="F142" s="2892"/>
      <c r="G142" s="2894">
        <v>1096084</v>
      </c>
      <c r="H142" s="2054"/>
      <c r="I142" s="1925"/>
      <c r="J142" s="1589"/>
      <c r="K142" s="1589"/>
      <c r="L142" s="1589"/>
      <c r="M142" s="1589"/>
      <c r="N142" s="1589"/>
      <c r="O142" s="1589"/>
      <c r="P142" s="1589"/>
      <c r="Q142" s="1589"/>
      <c r="R142" s="1589"/>
      <c r="S142" s="1589"/>
      <c r="T142" s="1589"/>
      <c r="U142" s="1589"/>
      <c r="V142" s="1589"/>
      <c r="W142" s="1589"/>
      <c r="X142" s="1589"/>
      <c r="Y142" s="1589"/>
      <c r="Z142" s="1589"/>
      <c r="AA142" s="1589"/>
    </row>
    <row r="143" spans="1:27">
      <c r="A143" s="1567"/>
      <c r="B143" s="2892"/>
      <c r="C143" s="2892"/>
      <c r="D143" s="2892" t="s">
        <v>4850</v>
      </c>
      <c r="E143" s="2892"/>
      <c r="F143" s="2892"/>
      <c r="G143" s="2894">
        <v>1052992</v>
      </c>
      <c r="H143" s="2054"/>
      <c r="I143" s="1925"/>
      <c r="J143" s="1589"/>
      <c r="K143" s="1589"/>
      <c r="L143" s="1589"/>
      <c r="M143" s="1589"/>
      <c r="N143" s="1589"/>
      <c r="O143" s="1589"/>
      <c r="P143" s="1589"/>
      <c r="Q143" s="1589"/>
      <c r="R143" s="1589"/>
      <c r="S143" s="1589"/>
      <c r="T143" s="1589"/>
      <c r="U143" s="1589"/>
      <c r="V143" s="1589"/>
      <c r="W143" s="1589"/>
      <c r="X143" s="1589"/>
      <c r="Y143" s="1589"/>
      <c r="Z143" s="1589"/>
      <c r="AA143" s="1589"/>
    </row>
    <row r="144" spans="1:27">
      <c r="A144" s="1567"/>
      <c r="B144" s="2892"/>
      <c r="C144" s="2892"/>
      <c r="D144" s="2892" t="s">
        <v>4851</v>
      </c>
      <c r="E144" s="2892"/>
      <c r="F144" s="2892"/>
      <c r="G144" s="2894">
        <v>1023221</v>
      </c>
      <c r="H144" s="2054"/>
      <c r="I144" s="1925"/>
      <c r="J144" s="1589"/>
      <c r="K144" s="1589"/>
      <c r="L144" s="1589"/>
      <c r="M144" s="1589"/>
      <c r="N144" s="1589"/>
      <c r="O144" s="1589"/>
      <c r="P144" s="1589"/>
      <c r="Q144" s="1589"/>
      <c r="R144" s="1589"/>
      <c r="S144" s="1589"/>
      <c r="T144" s="1589"/>
      <c r="U144" s="1589"/>
      <c r="V144" s="1589"/>
      <c r="W144" s="1589"/>
      <c r="X144" s="1589"/>
      <c r="Y144" s="1589"/>
      <c r="Z144" s="1589"/>
      <c r="AA144" s="1589"/>
    </row>
    <row r="145" spans="1:27">
      <c r="A145" s="1567"/>
      <c r="B145" s="2892"/>
      <c r="C145" s="2892"/>
      <c r="D145" s="2892" t="s">
        <v>4852</v>
      </c>
      <c r="E145" s="2892"/>
      <c r="F145" s="2892"/>
      <c r="G145" s="2894">
        <v>989567</v>
      </c>
      <c r="H145" s="2054"/>
      <c r="I145" s="1925"/>
      <c r="J145" s="1589"/>
      <c r="K145" s="1589"/>
      <c r="L145" s="1589"/>
      <c r="M145" s="1589"/>
      <c r="N145" s="1589"/>
      <c r="O145" s="1589"/>
      <c r="P145" s="1589"/>
      <c r="Q145" s="1589"/>
      <c r="R145" s="1589"/>
      <c r="S145" s="1589"/>
      <c r="T145" s="1589"/>
      <c r="U145" s="1589"/>
      <c r="V145" s="1589"/>
      <c r="W145" s="1589"/>
      <c r="X145" s="1589"/>
      <c r="Y145" s="1589"/>
      <c r="Z145" s="1589"/>
      <c r="AA145" s="1589"/>
    </row>
    <row r="146" spans="1:27">
      <c r="A146" s="1567"/>
      <c r="B146" s="2892"/>
      <c r="C146" s="2892"/>
      <c r="D146" s="2892"/>
      <c r="E146" s="2892"/>
      <c r="F146" s="2892"/>
      <c r="G146" s="2894"/>
      <c r="H146" s="1589"/>
      <c r="I146" s="1834"/>
      <c r="J146" s="1589"/>
      <c r="K146" s="1589"/>
      <c r="L146" s="1589"/>
      <c r="M146" s="1589"/>
      <c r="N146" s="1589"/>
      <c r="O146" s="1589"/>
      <c r="P146" s="1589"/>
      <c r="Q146" s="1589"/>
      <c r="R146" s="1589"/>
      <c r="S146" s="1589"/>
      <c r="T146" s="1589"/>
      <c r="U146" s="1589"/>
      <c r="V146" s="1589"/>
      <c r="W146" s="1589"/>
      <c r="X146" s="1589"/>
      <c r="Y146" s="1589"/>
      <c r="Z146" s="1589"/>
      <c r="AA146" s="1589"/>
    </row>
    <row r="147" spans="1:27">
      <c r="A147" s="1567"/>
      <c r="B147" s="2892"/>
      <c r="C147" s="2892"/>
      <c r="D147" s="2892" t="s">
        <v>4853</v>
      </c>
      <c r="E147" s="2892"/>
      <c r="F147" s="2892"/>
      <c r="G147" s="2894">
        <f>634595+4</f>
        <v>634599</v>
      </c>
      <c r="H147" s="1589"/>
      <c r="I147" s="1589"/>
      <c r="J147" s="1589"/>
      <c r="K147" s="1589"/>
      <c r="L147" s="1589"/>
      <c r="M147" s="1589"/>
      <c r="N147" s="1589"/>
      <c r="O147" s="1589"/>
      <c r="P147" s="1589"/>
      <c r="Q147" s="1589"/>
      <c r="R147" s="1589"/>
      <c r="S147" s="1589"/>
      <c r="T147" s="1589"/>
      <c r="U147" s="1589"/>
      <c r="V147" s="1589"/>
      <c r="W147" s="1589"/>
      <c r="X147" s="1589"/>
      <c r="Y147" s="1589"/>
      <c r="Z147" s="1589"/>
      <c r="AA147" s="1589"/>
    </row>
    <row r="148" spans="1:27">
      <c r="A148" s="1567"/>
      <c r="B148" s="2892"/>
      <c r="C148" s="2892"/>
      <c r="D148" s="2892"/>
      <c r="E148" s="2892"/>
      <c r="F148" s="2892"/>
      <c r="G148" s="2894"/>
      <c r="H148" s="1589"/>
      <c r="I148" s="1589"/>
      <c r="J148" s="1589"/>
      <c r="K148" s="1589"/>
      <c r="L148" s="1589"/>
      <c r="M148" s="1589"/>
      <c r="N148" s="1589"/>
      <c r="O148" s="1589"/>
      <c r="P148" s="1589"/>
      <c r="Q148" s="1589"/>
      <c r="R148" s="1589"/>
      <c r="S148" s="1589"/>
      <c r="T148" s="1589"/>
      <c r="U148" s="1589"/>
      <c r="V148" s="1589"/>
      <c r="W148" s="1589"/>
      <c r="X148" s="1589"/>
      <c r="Y148" s="1589"/>
      <c r="Z148" s="1589"/>
      <c r="AA148" s="1589"/>
    </row>
    <row r="149" spans="1:27">
      <c r="A149" s="1567"/>
      <c r="B149" s="2892"/>
      <c r="C149" s="2892"/>
      <c r="D149" s="2892"/>
      <c r="E149" s="2892"/>
      <c r="F149" s="2892"/>
      <c r="G149" s="3030">
        <f>SUM(G127:G147)+SUM(G66:G118)</f>
        <v>384502134</v>
      </c>
      <c r="H149" s="1589"/>
      <c r="I149" s="1589"/>
      <c r="J149" s="1589"/>
      <c r="K149" s="1589"/>
      <c r="L149" s="1589"/>
      <c r="M149" s="1589"/>
      <c r="N149" s="1589"/>
      <c r="O149" s="1589"/>
      <c r="P149" s="1589"/>
      <c r="Q149" s="1589"/>
      <c r="R149" s="1589"/>
      <c r="S149" s="1589"/>
      <c r="T149" s="1589"/>
      <c r="U149" s="1589"/>
      <c r="V149" s="1589"/>
      <c r="W149" s="1589"/>
      <c r="X149" s="1589"/>
      <c r="Y149" s="1589"/>
      <c r="Z149" s="1589"/>
      <c r="AA149" s="1589"/>
    </row>
    <row r="150" spans="1:27">
      <c r="A150" s="1567"/>
      <c r="B150" s="2892"/>
      <c r="C150" s="2892"/>
      <c r="D150" s="2892"/>
      <c r="E150" s="2892"/>
      <c r="F150" s="2892"/>
      <c r="G150" s="2894"/>
      <c r="H150" s="1589"/>
      <c r="I150" s="1589"/>
      <c r="J150" s="1589"/>
      <c r="K150" s="1589"/>
      <c r="L150" s="1589"/>
      <c r="M150" s="1589"/>
      <c r="N150" s="1589"/>
      <c r="O150" s="1589"/>
      <c r="P150" s="1589"/>
      <c r="Q150" s="1589"/>
      <c r="R150" s="1589"/>
      <c r="S150" s="1589"/>
      <c r="T150" s="1589"/>
      <c r="U150" s="1589"/>
      <c r="V150" s="1589"/>
      <c r="W150" s="1589"/>
      <c r="X150" s="1589"/>
      <c r="Y150" s="1589"/>
      <c r="Z150" s="1589"/>
      <c r="AA150" s="1589"/>
    </row>
    <row r="151" spans="1:27">
      <c r="A151" s="1567"/>
      <c r="B151" s="2892"/>
      <c r="C151" s="2892"/>
      <c r="D151" s="2892"/>
      <c r="E151" s="2892"/>
      <c r="F151" s="2892"/>
      <c r="G151" s="2894"/>
      <c r="H151" s="1589"/>
      <c r="I151" s="1589"/>
      <c r="J151" s="1589"/>
      <c r="K151" s="1589"/>
      <c r="L151" s="1589"/>
      <c r="M151" s="1589"/>
      <c r="N151" s="1589"/>
      <c r="O151" s="1589"/>
      <c r="P151" s="1589"/>
      <c r="Q151" s="1589"/>
      <c r="R151" s="1589"/>
      <c r="S151" s="1589"/>
      <c r="T151" s="1589"/>
      <c r="U151" s="1589"/>
      <c r="V151" s="1589"/>
      <c r="W151" s="1589"/>
      <c r="X151" s="1589"/>
      <c r="Y151" s="1589"/>
      <c r="Z151" s="1589"/>
      <c r="AA151" s="1589"/>
    </row>
    <row r="152" spans="1:27">
      <c r="A152" s="1567"/>
      <c r="B152" s="2892"/>
      <c r="C152" s="2892"/>
      <c r="D152" s="2892"/>
      <c r="E152" s="2892"/>
      <c r="F152" s="2892"/>
      <c r="G152" s="2894"/>
      <c r="H152" s="1589"/>
      <c r="I152" s="1589"/>
      <c r="J152" s="1589"/>
      <c r="K152" s="1589"/>
      <c r="L152" s="1589"/>
      <c r="M152" s="1589"/>
      <c r="N152" s="1589"/>
      <c r="O152" s="1589"/>
      <c r="P152" s="1589"/>
      <c r="Q152" s="1589"/>
      <c r="R152" s="1589"/>
      <c r="S152" s="1589"/>
      <c r="T152" s="1589"/>
      <c r="U152" s="1589"/>
      <c r="V152" s="1589"/>
      <c r="W152" s="1589"/>
      <c r="X152" s="1589"/>
      <c r="Y152" s="1589"/>
      <c r="Z152" s="1589"/>
      <c r="AA152" s="1589"/>
    </row>
    <row r="153" spans="1:27">
      <c r="A153" s="1567"/>
      <c r="B153" s="2892"/>
      <c r="C153" s="2892"/>
      <c r="D153" s="2892"/>
      <c r="E153" s="2892"/>
      <c r="F153" s="2892"/>
      <c r="G153" s="2894"/>
      <c r="H153" s="1589"/>
      <c r="I153" s="1589"/>
      <c r="J153" s="1589"/>
      <c r="K153" s="1589"/>
      <c r="L153" s="1589"/>
      <c r="M153" s="1589"/>
      <c r="N153" s="1589"/>
      <c r="O153" s="1589"/>
      <c r="P153" s="1589"/>
      <c r="Q153" s="1589"/>
      <c r="R153" s="1589"/>
      <c r="S153" s="1589"/>
      <c r="T153" s="1589"/>
      <c r="U153" s="1589"/>
      <c r="V153" s="1589"/>
      <c r="W153" s="1589"/>
      <c r="X153" s="1589"/>
      <c r="Y153" s="1589"/>
      <c r="Z153" s="1589"/>
      <c r="AA153" s="1589"/>
    </row>
    <row r="154" spans="1:27">
      <c r="A154" s="1567"/>
      <c r="B154" s="2892"/>
      <c r="C154" s="2892"/>
      <c r="D154" s="2892"/>
      <c r="E154" s="2892"/>
      <c r="F154" s="2892"/>
      <c r="G154" s="2894"/>
      <c r="H154" s="1589"/>
      <c r="I154" s="1589"/>
      <c r="J154" s="1589"/>
      <c r="K154" s="1589"/>
      <c r="L154" s="1589"/>
      <c r="M154" s="1589"/>
      <c r="N154" s="1589"/>
      <c r="O154" s="1589"/>
      <c r="P154" s="1589"/>
      <c r="Q154" s="1589"/>
      <c r="R154" s="1589"/>
      <c r="S154" s="1589"/>
      <c r="T154" s="1589"/>
      <c r="U154" s="1589"/>
      <c r="V154" s="1589"/>
      <c r="W154" s="1589"/>
      <c r="X154" s="1589"/>
      <c r="Y154" s="1589"/>
      <c r="Z154" s="1589"/>
      <c r="AA154" s="1589"/>
    </row>
    <row r="155" spans="1:27">
      <c r="A155" s="1567"/>
      <c r="B155" s="2892"/>
      <c r="C155" s="2892"/>
      <c r="D155" s="2892"/>
      <c r="E155" s="2892"/>
      <c r="F155" s="2892"/>
      <c r="G155" s="2894"/>
      <c r="H155" s="1589"/>
      <c r="I155" s="1589"/>
      <c r="J155" s="1589"/>
      <c r="K155" s="1589"/>
      <c r="L155" s="1589"/>
      <c r="M155" s="1589"/>
      <c r="N155" s="1589"/>
      <c r="O155" s="1589"/>
      <c r="P155" s="1589"/>
      <c r="Q155" s="1589"/>
      <c r="R155" s="1589"/>
      <c r="S155" s="1589"/>
      <c r="T155" s="1589"/>
      <c r="U155" s="1589"/>
      <c r="V155" s="1589"/>
      <c r="W155" s="1589"/>
      <c r="X155" s="1589"/>
      <c r="Y155" s="1589"/>
      <c r="Z155" s="1589"/>
      <c r="AA155" s="1589"/>
    </row>
    <row r="156" spans="1:27">
      <c r="A156" s="1567"/>
      <c r="B156" s="2892"/>
      <c r="C156" s="2892"/>
      <c r="D156" s="2892"/>
      <c r="E156" s="2892"/>
      <c r="F156" s="2892"/>
      <c r="G156" s="2894"/>
      <c r="H156" s="1589"/>
      <c r="I156" s="1589"/>
      <c r="J156" s="1589"/>
      <c r="K156" s="1589"/>
      <c r="L156" s="1589"/>
      <c r="M156" s="1589"/>
      <c r="N156" s="1589"/>
      <c r="O156" s="1589"/>
      <c r="P156" s="1589"/>
      <c r="Q156" s="1589"/>
      <c r="R156" s="1589"/>
      <c r="S156" s="1589"/>
      <c r="T156" s="1589"/>
      <c r="U156" s="1589"/>
      <c r="V156" s="1589"/>
      <c r="W156" s="1589"/>
      <c r="X156" s="1589"/>
      <c r="Y156" s="1589"/>
      <c r="Z156" s="1589"/>
      <c r="AA156" s="1589"/>
    </row>
    <row r="157" spans="1:27">
      <c r="A157" s="1567"/>
      <c r="B157" s="2892"/>
      <c r="C157" s="2892"/>
      <c r="D157" s="2892"/>
      <c r="E157" s="2892"/>
      <c r="F157" s="2892"/>
      <c r="G157" s="2894"/>
      <c r="H157" s="1589"/>
      <c r="I157" s="1589"/>
      <c r="J157" s="1589"/>
      <c r="K157" s="1589"/>
      <c r="L157" s="1589"/>
      <c r="M157" s="1589"/>
      <c r="N157" s="1589"/>
      <c r="O157" s="1589"/>
      <c r="P157" s="1589"/>
      <c r="Q157" s="1589"/>
      <c r="R157" s="1589"/>
      <c r="S157" s="1589"/>
      <c r="T157" s="1589"/>
      <c r="U157" s="1589"/>
      <c r="V157" s="1589"/>
      <c r="W157" s="1589"/>
      <c r="X157" s="1589"/>
      <c r="Y157" s="1589"/>
      <c r="Z157" s="1589"/>
      <c r="AA157" s="1589"/>
    </row>
    <row r="158" spans="1:27">
      <c r="A158" s="1567"/>
      <c r="B158" s="2892"/>
      <c r="C158" s="2892"/>
      <c r="D158" s="2892"/>
      <c r="E158" s="2892"/>
      <c r="F158" s="2892"/>
      <c r="G158" s="2894"/>
      <c r="H158" s="1589"/>
      <c r="I158" s="1589"/>
      <c r="J158" s="1589"/>
      <c r="K158" s="1589"/>
      <c r="L158" s="1589"/>
      <c r="M158" s="1589"/>
      <c r="N158" s="1589"/>
      <c r="O158" s="1589"/>
      <c r="P158" s="1589"/>
      <c r="Q158" s="1589"/>
      <c r="R158" s="1589"/>
      <c r="S158" s="1589"/>
      <c r="T158" s="1589"/>
      <c r="U158" s="1589"/>
      <c r="V158" s="1589"/>
      <c r="W158" s="1589"/>
      <c r="X158" s="1589"/>
      <c r="Y158" s="1589"/>
      <c r="Z158" s="1589"/>
      <c r="AA158" s="1589"/>
    </row>
    <row r="159" spans="1:27">
      <c r="A159" s="1567"/>
      <c r="B159" s="2892"/>
      <c r="C159" s="2892"/>
      <c r="D159" s="2892"/>
      <c r="E159" s="2892"/>
      <c r="F159" s="2892"/>
      <c r="G159" s="2894"/>
      <c r="H159" s="1589"/>
      <c r="I159" s="1589"/>
      <c r="J159" s="1589"/>
      <c r="K159" s="1589"/>
      <c r="L159" s="1589"/>
      <c r="M159" s="1589"/>
      <c r="N159" s="1589"/>
      <c r="O159" s="1589"/>
      <c r="P159" s="1589"/>
      <c r="Q159" s="1589"/>
      <c r="R159" s="1589"/>
      <c r="S159" s="1589"/>
      <c r="T159" s="1589"/>
      <c r="U159" s="1589"/>
      <c r="V159" s="1589"/>
      <c r="W159" s="1589"/>
      <c r="X159" s="1589"/>
      <c r="Y159" s="1589"/>
      <c r="Z159" s="1589"/>
      <c r="AA159" s="1589"/>
    </row>
    <row r="160" spans="1:27">
      <c r="A160" s="1567"/>
      <c r="B160" s="2892"/>
      <c r="C160" s="2892"/>
      <c r="D160" s="2892"/>
      <c r="E160" s="2892"/>
      <c r="F160" s="2892"/>
      <c r="G160" s="2894"/>
      <c r="H160" s="1589"/>
      <c r="I160" s="1589"/>
      <c r="J160" s="1589"/>
      <c r="K160" s="1589"/>
      <c r="L160" s="1589"/>
      <c r="M160" s="1589"/>
      <c r="N160" s="1589"/>
      <c r="O160" s="1589"/>
      <c r="P160" s="1589"/>
      <c r="Q160" s="1589"/>
      <c r="R160" s="1589"/>
      <c r="S160" s="1589"/>
      <c r="T160" s="1589"/>
      <c r="U160" s="1589"/>
      <c r="V160" s="1589"/>
      <c r="W160" s="1589"/>
      <c r="X160" s="1589"/>
      <c r="Y160" s="1589"/>
      <c r="Z160" s="1589"/>
      <c r="AA160" s="1589"/>
    </row>
    <row r="161" spans="1:27">
      <c r="A161" s="1567"/>
      <c r="B161" s="2892"/>
      <c r="C161" s="2892"/>
      <c r="D161" s="2892"/>
      <c r="E161" s="2892"/>
      <c r="F161" s="2892"/>
      <c r="G161" s="2894"/>
      <c r="H161" s="1589"/>
      <c r="I161" s="1589"/>
      <c r="J161" s="1589"/>
      <c r="K161" s="1589"/>
      <c r="L161" s="1589"/>
      <c r="M161" s="1589"/>
      <c r="N161" s="1589"/>
      <c r="O161" s="1589"/>
      <c r="P161" s="1589"/>
      <c r="Q161" s="1589"/>
      <c r="R161" s="1589"/>
      <c r="S161" s="1589"/>
      <c r="T161" s="1589"/>
      <c r="U161" s="1589"/>
      <c r="V161" s="1589"/>
      <c r="W161" s="1589"/>
      <c r="X161" s="1589"/>
      <c r="Y161" s="1589"/>
      <c r="Z161" s="1589"/>
      <c r="AA161" s="1589"/>
    </row>
    <row r="162" spans="1:27">
      <c r="A162" s="1567"/>
      <c r="B162" s="2892"/>
      <c r="C162" s="2892"/>
      <c r="D162" s="2892"/>
      <c r="E162" s="2892"/>
      <c r="F162" s="2892"/>
      <c r="G162" s="2894"/>
      <c r="H162" s="1589"/>
      <c r="I162" s="1589"/>
      <c r="J162" s="1589"/>
      <c r="K162" s="1589"/>
      <c r="L162" s="1589"/>
      <c r="M162" s="1589"/>
      <c r="N162" s="1589"/>
      <c r="O162" s="1589"/>
      <c r="P162" s="1589"/>
      <c r="Q162" s="1589"/>
      <c r="R162" s="1589"/>
      <c r="S162" s="1589"/>
      <c r="T162" s="1589"/>
      <c r="U162" s="1589"/>
      <c r="V162" s="1589"/>
      <c r="W162" s="1589"/>
      <c r="X162" s="1589"/>
      <c r="Y162" s="1589"/>
      <c r="Z162" s="1589"/>
      <c r="AA162" s="1589"/>
    </row>
    <row r="163" spans="1:27">
      <c r="A163" s="1567"/>
      <c r="B163" s="2892"/>
      <c r="C163" s="2892"/>
      <c r="D163" s="2892"/>
      <c r="E163" s="2892"/>
      <c r="F163" s="2892"/>
      <c r="G163" s="2894"/>
      <c r="H163" s="1589"/>
      <c r="I163" s="1589"/>
      <c r="J163" s="1589"/>
      <c r="K163" s="1589"/>
      <c r="L163" s="1589"/>
      <c r="M163" s="1589"/>
      <c r="N163" s="1589"/>
      <c r="O163" s="1589"/>
      <c r="P163" s="1589"/>
      <c r="Q163" s="1589"/>
      <c r="R163" s="1589"/>
      <c r="S163" s="1589"/>
      <c r="T163" s="1589"/>
      <c r="U163" s="1589"/>
      <c r="V163" s="1589"/>
      <c r="W163" s="1589"/>
      <c r="X163" s="1589"/>
      <c r="Y163" s="1589"/>
    </row>
    <row r="164" spans="1:27">
      <c r="A164" s="1567"/>
      <c r="B164" s="2892"/>
      <c r="C164" s="2892"/>
      <c r="D164" s="2892"/>
      <c r="E164" s="2892"/>
      <c r="F164" s="2892"/>
      <c r="G164" s="2894"/>
      <c r="H164" s="1589"/>
      <c r="I164" s="1589"/>
      <c r="J164" s="1589"/>
      <c r="K164" s="1589"/>
      <c r="L164" s="1589"/>
      <c r="M164" s="1589"/>
      <c r="N164" s="1589"/>
      <c r="O164" s="1589"/>
      <c r="P164" s="1589"/>
      <c r="Q164" s="1589"/>
      <c r="R164" s="1589"/>
      <c r="S164" s="1589"/>
      <c r="T164" s="1589"/>
      <c r="U164" s="1589"/>
      <c r="V164" s="1589"/>
      <c r="W164" s="1589"/>
      <c r="X164" s="1589"/>
      <c r="Y164" s="1589"/>
    </row>
    <row r="165" spans="1:27">
      <c r="A165" s="1567"/>
      <c r="B165" s="2892"/>
      <c r="C165" s="2892"/>
      <c r="D165" s="2892"/>
      <c r="E165" s="2892"/>
      <c r="F165" s="2892"/>
      <c r="G165" s="2894"/>
      <c r="H165" s="1589"/>
      <c r="I165" s="1589"/>
      <c r="J165" s="1589"/>
      <c r="K165" s="1589"/>
      <c r="L165" s="1589"/>
      <c r="M165" s="1589"/>
      <c r="N165" s="1589"/>
      <c r="O165" s="1589"/>
      <c r="P165" s="1589"/>
      <c r="Q165" s="1589"/>
      <c r="R165" s="1589"/>
      <c r="S165" s="1589"/>
      <c r="T165" s="1589"/>
      <c r="U165" s="1589"/>
      <c r="V165" s="1589"/>
      <c r="W165" s="1589"/>
      <c r="X165" s="1589"/>
      <c r="Y165" s="1589"/>
    </row>
    <row r="166" spans="1:27">
      <c r="A166" s="1567"/>
      <c r="B166" s="2892"/>
      <c r="C166" s="2892"/>
      <c r="D166" s="2892"/>
      <c r="E166" s="2892"/>
      <c r="F166" s="2892"/>
      <c r="G166" s="2894"/>
      <c r="H166" s="1589"/>
      <c r="I166" s="1589"/>
      <c r="J166" s="1589"/>
      <c r="K166" s="1589"/>
      <c r="L166" s="1589"/>
      <c r="M166" s="1589"/>
      <c r="N166" s="1589"/>
      <c r="O166" s="1589"/>
      <c r="P166" s="1589"/>
      <c r="Q166" s="1589"/>
      <c r="R166" s="1589"/>
      <c r="S166" s="1589"/>
      <c r="T166" s="1589"/>
      <c r="U166" s="1589"/>
      <c r="V166" s="1589"/>
      <c r="W166" s="1589"/>
      <c r="X166" s="1589"/>
      <c r="Y166" s="1589"/>
    </row>
    <row r="167" spans="1:27">
      <c r="A167" s="1567"/>
      <c r="B167" s="2892"/>
      <c r="C167" s="2892"/>
      <c r="D167" s="2892"/>
      <c r="E167" s="2892"/>
      <c r="F167" s="2892"/>
      <c r="G167" s="2894"/>
      <c r="H167" s="1589"/>
      <c r="I167" s="1589"/>
      <c r="J167" s="1589"/>
      <c r="K167" s="1589"/>
      <c r="L167" s="1589"/>
      <c r="M167" s="1589"/>
      <c r="N167" s="1589"/>
      <c r="O167" s="1589"/>
      <c r="P167" s="1589"/>
      <c r="Q167" s="1589"/>
      <c r="R167" s="1589"/>
      <c r="S167" s="1589"/>
      <c r="T167" s="1589"/>
      <c r="U167" s="1589"/>
      <c r="V167" s="1589"/>
      <c r="W167" s="1589"/>
      <c r="X167" s="1589"/>
      <c r="Y167" s="1589"/>
    </row>
    <row r="168" spans="1:27">
      <c r="A168" s="1567"/>
      <c r="B168" s="2892"/>
      <c r="C168" s="2892"/>
      <c r="D168" s="2892"/>
      <c r="E168" s="2892"/>
      <c r="F168" s="2892"/>
      <c r="G168" s="2894"/>
      <c r="H168" s="1589"/>
      <c r="I168" s="1589"/>
      <c r="J168" s="1589"/>
      <c r="K168" s="1589"/>
      <c r="L168" s="1589"/>
      <c r="M168" s="1589"/>
      <c r="N168" s="1589"/>
      <c r="O168" s="1589"/>
      <c r="P168" s="1589"/>
      <c r="Q168" s="1589"/>
      <c r="R168" s="1589"/>
      <c r="S168" s="1589"/>
      <c r="T168" s="1589"/>
      <c r="U168" s="1589"/>
      <c r="V168" s="1589"/>
      <c r="W168" s="1589"/>
      <c r="X168" s="1589"/>
      <c r="Y168" s="1589"/>
    </row>
    <row r="169" spans="1:27">
      <c r="A169" s="1567"/>
      <c r="B169" s="2892"/>
      <c r="C169" s="2892"/>
      <c r="D169" s="2892"/>
      <c r="E169" s="2892"/>
      <c r="F169" s="2892"/>
      <c r="G169" s="2894"/>
      <c r="H169" s="1589"/>
      <c r="I169" s="1589"/>
      <c r="J169" s="1589"/>
      <c r="K169" s="1589"/>
      <c r="L169" s="1589"/>
      <c r="M169" s="1589"/>
      <c r="N169" s="1589"/>
      <c r="O169" s="1589"/>
      <c r="P169" s="1589"/>
      <c r="Q169" s="1589"/>
      <c r="R169" s="1589"/>
      <c r="S169" s="1589"/>
      <c r="T169" s="1589"/>
      <c r="U169" s="1589"/>
      <c r="V169" s="1589"/>
      <c r="W169" s="1589"/>
      <c r="X169" s="1589"/>
      <c r="Y169" s="1589"/>
    </row>
    <row r="170" spans="1:27">
      <c r="A170" s="1567"/>
      <c r="B170" s="2892"/>
      <c r="C170" s="2892"/>
      <c r="D170" s="2892"/>
      <c r="E170" s="2892"/>
      <c r="F170" s="2892"/>
      <c r="G170" s="2894"/>
      <c r="H170" s="1589"/>
      <c r="I170" s="1589"/>
      <c r="J170" s="1589"/>
      <c r="K170" s="1589"/>
      <c r="L170" s="1589"/>
      <c r="M170" s="1589"/>
      <c r="N170" s="1589"/>
      <c r="O170" s="1589"/>
      <c r="P170" s="1589"/>
      <c r="Q170" s="1589"/>
      <c r="R170" s="1589"/>
      <c r="S170" s="1589"/>
      <c r="T170" s="1589"/>
      <c r="U170" s="1589"/>
      <c r="V170" s="1589"/>
      <c r="W170" s="1589"/>
      <c r="X170" s="1589"/>
      <c r="Y170" s="1589"/>
    </row>
    <row r="171" spans="1:27">
      <c r="A171" s="1567"/>
      <c r="B171" s="2892"/>
      <c r="C171" s="2892"/>
      <c r="D171" s="2892"/>
      <c r="E171" s="2892"/>
      <c r="F171" s="2892"/>
      <c r="G171" s="2894"/>
      <c r="H171" s="1589"/>
      <c r="I171" s="1589"/>
      <c r="J171" s="1589"/>
      <c r="K171" s="1589"/>
      <c r="L171" s="1589"/>
      <c r="M171" s="1589"/>
      <c r="N171" s="1589"/>
      <c r="O171" s="1589"/>
      <c r="P171" s="1589"/>
      <c r="Q171" s="1589"/>
      <c r="R171" s="1589"/>
      <c r="S171" s="1589"/>
      <c r="T171" s="1589"/>
      <c r="U171" s="1589"/>
      <c r="V171" s="1589"/>
      <c r="W171" s="1589"/>
      <c r="X171" s="1589"/>
      <c r="Y171" s="1589"/>
    </row>
    <row r="172" spans="1:27">
      <c r="A172" s="1567"/>
      <c r="B172" s="2892"/>
      <c r="C172" s="2892"/>
      <c r="D172" s="2892"/>
      <c r="E172" s="2892"/>
      <c r="F172" s="2892"/>
      <c r="G172" s="2894"/>
      <c r="H172" s="1589"/>
      <c r="I172" s="1589"/>
      <c r="J172" s="1589"/>
      <c r="K172" s="1589"/>
      <c r="L172" s="1589"/>
      <c r="M172" s="1589"/>
      <c r="N172" s="1589"/>
      <c r="O172" s="1589"/>
      <c r="P172" s="1589"/>
      <c r="Q172" s="1589"/>
      <c r="R172" s="1589"/>
      <c r="S172" s="1589"/>
      <c r="T172" s="1589"/>
      <c r="U172" s="1589"/>
      <c r="V172" s="1589"/>
      <c r="W172" s="1589"/>
      <c r="X172" s="1589"/>
      <c r="Y172" s="1589"/>
    </row>
    <row r="173" spans="1:27">
      <c r="A173" s="1567"/>
      <c r="B173" s="2892"/>
      <c r="C173" s="2892"/>
      <c r="D173" s="2892"/>
      <c r="E173" s="2892"/>
      <c r="F173" s="2892"/>
      <c r="G173" s="2894"/>
      <c r="H173" s="1589"/>
      <c r="I173" s="1589"/>
      <c r="J173" s="1589"/>
      <c r="K173" s="1589"/>
      <c r="L173" s="1589"/>
      <c r="M173" s="1589"/>
      <c r="N173" s="1589"/>
      <c r="O173" s="1589"/>
      <c r="P173" s="1589"/>
      <c r="Q173" s="1589"/>
      <c r="R173" s="1589"/>
      <c r="S173" s="1589"/>
      <c r="T173" s="1589"/>
      <c r="U173" s="1589"/>
      <c r="V173" s="1589"/>
      <c r="W173" s="1589"/>
      <c r="X173" s="1589"/>
      <c r="Y173" s="1589"/>
    </row>
    <row r="174" spans="1:27">
      <c r="A174" s="1567"/>
      <c r="B174" s="2892"/>
      <c r="C174" s="2892"/>
      <c r="D174" s="2892"/>
      <c r="E174" s="2892"/>
      <c r="F174" s="2892"/>
      <c r="G174" s="2894"/>
      <c r="H174" s="1589"/>
      <c r="I174" s="1589"/>
      <c r="J174" s="1589"/>
      <c r="K174" s="1589"/>
      <c r="L174" s="1589"/>
      <c r="M174" s="1589"/>
      <c r="N174" s="1589"/>
      <c r="O174" s="1589"/>
      <c r="P174" s="1589"/>
      <c r="Q174" s="1589"/>
      <c r="R174" s="1589"/>
      <c r="S174" s="1589"/>
      <c r="T174" s="1589"/>
      <c r="U174" s="1589"/>
      <c r="V174" s="1589"/>
      <c r="W174" s="1589"/>
      <c r="X174" s="1589"/>
      <c r="Y174" s="1589"/>
    </row>
    <row r="175" spans="1:27">
      <c r="A175" s="1567"/>
      <c r="B175" s="2892"/>
      <c r="C175" s="2892"/>
      <c r="D175" s="2892"/>
      <c r="E175" s="2892"/>
      <c r="F175" s="2892"/>
      <c r="G175" s="2894"/>
      <c r="H175" s="1589"/>
      <c r="I175" s="1589"/>
      <c r="J175" s="1589"/>
      <c r="K175" s="1589"/>
      <c r="L175" s="1589"/>
      <c r="M175" s="1589"/>
      <c r="N175" s="1589"/>
      <c r="O175" s="1589"/>
      <c r="P175" s="1589"/>
      <c r="Q175" s="1589"/>
      <c r="R175" s="1589"/>
      <c r="S175" s="1589"/>
      <c r="T175" s="1589"/>
      <c r="U175" s="1589"/>
      <c r="V175" s="1589"/>
      <c r="W175" s="1589"/>
      <c r="X175" s="1589"/>
      <c r="Y175" s="1589"/>
    </row>
    <row r="176" spans="1:27">
      <c r="A176" s="1567"/>
      <c r="B176" s="2892"/>
      <c r="C176" s="2892"/>
      <c r="D176" s="2892"/>
      <c r="E176" s="2892"/>
      <c r="F176" s="2892"/>
      <c r="G176" s="2894"/>
      <c r="H176" s="1589"/>
      <c r="I176" s="1589"/>
      <c r="J176" s="1589"/>
      <c r="K176" s="1589"/>
      <c r="L176" s="1589"/>
      <c r="M176" s="1589"/>
      <c r="N176" s="1589"/>
      <c r="O176" s="1589"/>
      <c r="P176" s="1589"/>
      <c r="Q176" s="1589"/>
      <c r="R176" s="1589"/>
      <c r="S176" s="1589"/>
      <c r="T176" s="1589"/>
      <c r="U176" s="1589"/>
      <c r="V176" s="1589"/>
      <c r="W176" s="1589"/>
      <c r="X176" s="1589"/>
      <c r="Y176" s="1589"/>
    </row>
    <row r="177" spans="1:25">
      <c r="A177" s="1567"/>
      <c r="B177" s="2892"/>
      <c r="C177" s="2892"/>
      <c r="D177" s="2892"/>
      <c r="E177" s="2892"/>
      <c r="F177" s="2892"/>
      <c r="G177" s="2894"/>
      <c r="H177" s="1589"/>
      <c r="I177" s="1589"/>
      <c r="J177" s="1589"/>
      <c r="K177" s="1589"/>
      <c r="L177" s="1589"/>
      <c r="M177" s="1589"/>
      <c r="N177" s="1589"/>
      <c r="O177" s="1589"/>
      <c r="P177" s="1589"/>
      <c r="Q177" s="1589"/>
      <c r="R177" s="1589"/>
      <c r="S177" s="1589"/>
      <c r="T177" s="1589"/>
      <c r="U177" s="1589"/>
      <c r="V177" s="1589"/>
      <c r="W177" s="1589"/>
      <c r="X177" s="1589"/>
      <c r="Y177" s="1589"/>
    </row>
    <row r="178" spans="1:25">
      <c r="A178" s="1567"/>
      <c r="B178" s="2892"/>
      <c r="C178" s="2892"/>
      <c r="D178" s="2892"/>
      <c r="E178" s="2892"/>
      <c r="F178" s="2892"/>
      <c r="G178" s="2894"/>
      <c r="H178" s="1589"/>
      <c r="I178" s="1589"/>
      <c r="J178" s="1589"/>
      <c r="K178" s="1589"/>
      <c r="L178" s="1589"/>
      <c r="M178" s="1589"/>
      <c r="N178" s="1589"/>
      <c r="O178" s="1589"/>
      <c r="P178" s="1589"/>
      <c r="Q178" s="1589"/>
      <c r="R178" s="1589"/>
      <c r="S178" s="1589"/>
      <c r="T178" s="1589"/>
      <c r="U178" s="1589"/>
      <c r="V178" s="1589"/>
      <c r="W178" s="1589"/>
      <c r="X178" s="1589"/>
      <c r="Y178" s="1589"/>
    </row>
    <row r="179" spans="1:25">
      <c r="A179" s="1567"/>
      <c r="B179" s="2892"/>
      <c r="C179" s="2892"/>
      <c r="D179" s="2892"/>
      <c r="E179" s="2892"/>
      <c r="F179" s="2892"/>
      <c r="G179" s="3058"/>
      <c r="H179" s="1589"/>
      <c r="I179" s="1589"/>
      <c r="J179" s="1589"/>
      <c r="K179" s="1589"/>
      <c r="L179" s="1589"/>
      <c r="M179" s="1589"/>
      <c r="N179" s="1589"/>
      <c r="O179" s="1589"/>
      <c r="P179" s="1589"/>
      <c r="Q179" s="1589"/>
      <c r="R179" s="1589"/>
      <c r="S179" s="1589"/>
      <c r="T179" s="1589"/>
      <c r="U179" s="1589"/>
      <c r="V179" s="1589"/>
      <c r="W179" s="1589"/>
      <c r="X179" s="1589"/>
      <c r="Y179" s="1589"/>
    </row>
    <row r="180" spans="1:25" ht="15.75" thickBot="1">
      <c r="A180" s="1802"/>
      <c r="B180" s="1599"/>
      <c r="C180" s="2024"/>
      <c r="D180" s="2024"/>
      <c r="E180" s="2024"/>
      <c r="F180" s="1599"/>
      <c r="G180" s="2031"/>
      <c r="H180" s="2892"/>
      <c r="I180" s="1589"/>
      <c r="J180" s="1589"/>
      <c r="K180" s="1589"/>
      <c r="L180" s="1589"/>
      <c r="M180" s="1589"/>
      <c r="N180" s="1589"/>
      <c r="O180" s="1589"/>
      <c r="P180" s="1589"/>
      <c r="Q180" s="1589"/>
      <c r="R180" s="1589"/>
      <c r="S180" s="1589"/>
      <c r="T180" s="1589"/>
      <c r="U180" s="1589"/>
      <c r="V180" s="1589"/>
      <c r="W180" s="1589"/>
      <c r="X180" s="1589"/>
      <c r="Y180" s="1589"/>
    </row>
    <row r="181" spans="1:25">
      <c r="A181" s="2892"/>
      <c r="B181" s="2892"/>
      <c r="C181" s="2892"/>
      <c r="D181" s="2892"/>
      <c r="E181" s="2892"/>
      <c r="F181" s="2892"/>
      <c r="G181" s="2892"/>
      <c r="H181" s="1589"/>
      <c r="I181" s="1589"/>
      <c r="J181" s="1589"/>
      <c r="K181" s="1589"/>
      <c r="L181" s="1589"/>
      <c r="M181" s="1589"/>
      <c r="N181" s="1589"/>
      <c r="O181" s="1589"/>
      <c r="P181" s="1589"/>
      <c r="Q181" s="1589"/>
      <c r="R181" s="1589"/>
      <c r="S181" s="1589"/>
      <c r="T181" s="1589"/>
      <c r="U181" s="1589"/>
      <c r="V181" s="1589"/>
      <c r="W181" s="1589"/>
      <c r="X181" s="1589"/>
      <c r="Y181" s="1589"/>
    </row>
    <row r="182" spans="1:25" ht="15.75">
      <c r="A182" s="2893" t="s">
        <v>4674</v>
      </c>
      <c r="B182" s="2653"/>
      <c r="C182" s="2653"/>
      <c r="D182" s="2653"/>
      <c r="E182" s="2654"/>
      <c r="F182" s="2893"/>
      <c r="G182" s="2892"/>
      <c r="H182" s="1589"/>
      <c r="I182" s="1589"/>
      <c r="J182" s="1589"/>
      <c r="K182" s="1589"/>
      <c r="L182" s="1589"/>
      <c r="M182" s="1589"/>
      <c r="N182" s="1589"/>
      <c r="O182" s="1589"/>
      <c r="P182" s="1589"/>
      <c r="Q182" s="1589"/>
      <c r="R182" s="1589"/>
      <c r="S182" s="1589"/>
      <c r="T182" s="1589"/>
      <c r="U182" s="1589"/>
      <c r="V182" s="1589"/>
      <c r="W182" s="1589"/>
      <c r="X182" s="1589"/>
      <c r="Y182" s="1589"/>
    </row>
    <row r="183" spans="1:25">
      <c r="A183" s="1603" t="s">
        <v>1195</v>
      </c>
      <c r="B183" s="1603"/>
      <c r="C183" s="1603"/>
      <c r="D183" s="1603"/>
      <c r="E183" s="1603"/>
      <c r="F183" s="1603"/>
      <c r="G183" s="1603"/>
      <c r="H183" s="1589"/>
      <c r="I183" s="1589"/>
      <c r="J183" s="1589"/>
      <c r="K183" s="1589"/>
      <c r="L183" s="1589"/>
      <c r="M183" s="1589"/>
      <c r="N183" s="1589"/>
      <c r="O183" s="1589"/>
      <c r="P183" s="1589"/>
      <c r="Q183" s="1589"/>
      <c r="R183" s="1589"/>
      <c r="S183" s="1589"/>
      <c r="T183" s="1589"/>
      <c r="U183" s="1589"/>
      <c r="V183" s="1589"/>
      <c r="W183" s="1589"/>
      <c r="X183" s="1589"/>
      <c r="Y183" s="1589"/>
    </row>
    <row r="184" spans="1:25" ht="15.75" thickBot="1">
      <c r="A184" s="2892"/>
      <c r="B184" s="2892" t="str">
        <f>B62</f>
        <v>The Brooklyn Union Gas Company d/b/a National Grid New York</v>
      </c>
      <c r="C184" s="2892"/>
      <c r="D184" s="2892"/>
      <c r="E184" s="2892"/>
      <c r="F184" s="2027" t="str">
        <f>F123</f>
        <v xml:space="preserve"> March 29, 2017</v>
      </c>
      <c r="G184" s="2940" t="str">
        <f>G123</f>
        <v xml:space="preserve"> December 31, 2016</v>
      </c>
      <c r="H184" s="1589"/>
      <c r="I184" s="1589"/>
      <c r="J184" s="1589"/>
      <c r="K184" s="1589"/>
      <c r="L184" s="1589"/>
      <c r="M184" s="1589"/>
      <c r="N184" s="1589"/>
      <c r="O184" s="1589"/>
      <c r="P184" s="1589"/>
      <c r="Q184" s="1589"/>
      <c r="R184" s="1589"/>
      <c r="S184" s="1589"/>
      <c r="T184" s="1589"/>
      <c r="U184" s="1589"/>
      <c r="V184" s="1589"/>
      <c r="W184" s="1589"/>
      <c r="X184" s="1589"/>
      <c r="Y184" s="1589"/>
    </row>
    <row r="185" spans="1:25">
      <c r="A185" s="1563"/>
      <c r="B185" s="1718"/>
      <c r="C185" s="1718"/>
      <c r="D185" s="1718"/>
      <c r="E185" s="1718"/>
      <c r="F185" s="1718"/>
      <c r="G185" s="1931"/>
      <c r="H185" s="1589"/>
      <c r="I185" s="1589"/>
      <c r="J185" s="1589"/>
      <c r="K185" s="1589"/>
      <c r="L185" s="1589"/>
      <c r="M185" s="1589"/>
      <c r="N185" s="1589"/>
      <c r="O185" s="1589"/>
      <c r="P185" s="1589"/>
      <c r="Q185" s="1589"/>
      <c r="R185" s="1589"/>
      <c r="S185" s="1589"/>
      <c r="T185" s="1589"/>
      <c r="U185" s="1589"/>
      <c r="V185" s="1589"/>
      <c r="W185" s="1589"/>
      <c r="X185" s="1589"/>
      <c r="Y185" s="1589"/>
    </row>
    <row r="186" spans="1:25" ht="15.75">
      <c r="A186" s="2028"/>
      <c r="B186" s="1603" t="s">
        <v>1181</v>
      </c>
      <c r="C186" s="1603"/>
      <c r="D186" s="1603"/>
      <c r="E186" s="1603"/>
      <c r="F186" s="1603"/>
      <c r="G186" s="2029"/>
      <c r="H186" s="1589"/>
      <c r="I186" s="1589"/>
      <c r="J186" s="1589"/>
      <c r="K186" s="1589"/>
      <c r="L186" s="1589"/>
      <c r="M186" s="1589"/>
      <c r="N186" s="1589"/>
      <c r="O186" s="1589"/>
      <c r="P186" s="1589"/>
      <c r="Q186" s="1589"/>
      <c r="R186" s="1589"/>
      <c r="S186" s="1589"/>
      <c r="T186" s="1589"/>
      <c r="U186" s="1589"/>
      <c r="V186" s="1589"/>
      <c r="W186" s="1589"/>
      <c r="X186" s="1589"/>
      <c r="Y186" s="1589"/>
    </row>
    <row r="187" spans="1:25">
      <c r="A187" s="1567"/>
      <c r="B187" s="2892"/>
      <c r="C187" s="2892"/>
      <c r="D187" s="2892"/>
      <c r="E187" s="2892"/>
      <c r="F187" s="2892"/>
      <c r="G187" s="1569"/>
      <c r="H187" s="1589"/>
      <c r="I187" s="1589"/>
      <c r="J187" s="1589"/>
      <c r="K187" s="1589"/>
      <c r="L187" s="1589"/>
      <c r="M187" s="1589"/>
      <c r="N187" s="1589"/>
      <c r="O187" s="1589"/>
      <c r="P187" s="1589"/>
      <c r="Q187" s="1589"/>
      <c r="R187" s="1589"/>
      <c r="S187" s="1589"/>
      <c r="T187" s="1589"/>
      <c r="U187" s="1589"/>
      <c r="V187" s="1589"/>
      <c r="W187" s="1589"/>
      <c r="X187" s="1589"/>
      <c r="Y187" s="1589"/>
    </row>
    <row r="188" spans="1:25">
      <c r="A188" s="1578"/>
      <c r="B188" s="1604"/>
      <c r="C188" s="1604"/>
      <c r="D188" s="1604"/>
      <c r="E188" s="1604"/>
      <c r="F188" s="1604"/>
      <c r="G188" s="2030"/>
      <c r="H188" s="1589"/>
      <c r="I188" s="1589"/>
      <c r="J188" s="1589"/>
      <c r="K188" s="1589"/>
      <c r="L188" s="1589"/>
      <c r="M188" s="1589"/>
      <c r="N188" s="1589"/>
      <c r="O188" s="1589"/>
      <c r="P188" s="1589"/>
      <c r="Q188" s="1589"/>
      <c r="R188" s="1589"/>
      <c r="S188" s="1589"/>
      <c r="T188" s="1589"/>
      <c r="U188" s="1589"/>
      <c r="V188" s="1589"/>
      <c r="W188" s="1589"/>
      <c r="X188" s="1589"/>
      <c r="Y188" s="1589"/>
    </row>
    <row r="189" spans="1:25">
      <c r="A189" s="1567"/>
      <c r="B189" s="2892"/>
      <c r="C189" s="2892"/>
      <c r="D189" s="2892"/>
      <c r="E189" s="2892"/>
      <c r="F189" s="2892"/>
      <c r="G189" s="2894"/>
      <c r="H189" s="1589"/>
      <c r="I189" s="1589"/>
      <c r="J189" s="1589"/>
      <c r="K189" s="1589"/>
      <c r="L189" s="1589"/>
      <c r="M189" s="1589"/>
      <c r="N189" s="1589"/>
      <c r="O189" s="1589"/>
      <c r="P189" s="1589"/>
      <c r="Q189" s="1589"/>
      <c r="R189" s="1589"/>
      <c r="S189" s="1589"/>
      <c r="T189" s="1589"/>
      <c r="U189" s="1589"/>
      <c r="V189" s="1589"/>
      <c r="W189" s="1589"/>
      <c r="X189" s="1589"/>
      <c r="Y189" s="1589"/>
    </row>
    <row r="190" spans="1:25">
      <c r="A190" s="1567"/>
      <c r="B190" s="2892"/>
      <c r="C190" s="2892"/>
      <c r="D190" s="2892"/>
      <c r="E190" s="2892"/>
      <c r="F190" s="2892"/>
      <c r="G190" s="2894"/>
      <c r="H190" s="1589"/>
      <c r="I190" s="1589"/>
      <c r="J190" s="1589"/>
      <c r="K190" s="1589"/>
      <c r="L190" s="1589"/>
      <c r="M190" s="1589"/>
      <c r="N190" s="1589"/>
      <c r="O190" s="1589"/>
      <c r="P190" s="1589"/>
      <c r="Q190" s="1589"/>
      <c r="R190" s="1589"/>
      <c r="S190" s="1589"/>
      <c r="T190" s="1589"/>
      <c r="U190" s="1589"/>
      <c r="V190" s="1589"/>
      <c r="W190" s="1589"/>
      <c r="X190" s="1589"/>
      <c r="Y190" s="1589"/>
    </row>
    <row r="191" spans="1:25">
      <c r="A191" s="1567"/>
      <c r="B191" s="2892"/>
      <c r="C191" s="2892"/>
      <c r="D191" s="2892"/>
      <c r="E191" s="2892"/>
      <c r="F191" s="2892"/>
      <c r="G191" s="2894"/>
      <c r="H191" s="1589"/>
      <c r="I191" s="1589"/>
      <c r="J191" s="1589"/>
      <c r="K191" s="1589"/>
      <c r="L191" s="1589"/>
      <c r="M191" s="1589"/>
      <c r="N191" s="1589"/>
      <c r="O191" s="1589"/>
      <c r="P191" s="1589"/>
      <c r="Q191" s="1589"/>
      <c r="R191" s="1589"/>
      <c r="S191" s="1589"/>
      <c r="T191" s="1589"/>
      <c r="U191" s="1589"/>
      <c r="V191" s="1589"/>
      <c r="W191" s="1589"/>
      <c r="X191" s="1589"/>
      <c r="Y191" s="1589"/>
    </row>
    <row r="192" spans="1:25">
      <c r="A192" s="1567"/>
      <c r="B192" s="2892"/>
      <c r="C192" s="2892"/>
      <c r="D192" s="2892"/>
      <c r="E192" s="2892"/>
      <c r="F192" s="2892"/>
      <c r="G192" s="2894"/>
      <c r="H192" s="1589"/>
      <c r="I192" s="1589"/>
      <c r="J192" s="1589"/>
      <c r="K192" s="1589"/>
      <c r="L192" s="1589"/>
      <c r="M192" s="1589"/>
      <c r="N192" s="1589"/>
      <c r="O192" s="1589"/>
      <c r="P192" s="1589"/>
      <c r="Q192" s="1589"/>
      <c r="R192" s="1589"/>
      <c r="S192" s="1589"/>
      <c r="T192" s="1589"/>
      <c r="U192" s="1589"/>
      <c r="V192" s="1589"/>
      <c r="W192" s="1589"/>
      <c r="X192" s="1589"/>
      <c r="Y192" s="1589"/>
    </row>
    <row r="193" spans="1:25">
      <c r="A193" s="1567"/>
      <c r="B193" s="2892"/>
      <c r="C193" s="2892"/>
      <c r="D193" s="2892"/>
      <c r="E193" s="2892"/>
      <c r="F193" s="2892"/>
      <c r="G193" s="2894"/>
      <c r="H193" s="1589"/>
      <c r="I193" s="1589"/>
      <c r="J193" s="1589"/>
      <c r="K193" s="1589"/>
      <c r="L193" s="1589"/>
      <c r="M193" s="1589"/>
      <c r="N193" s="1589"/>
      <c r="O193" s="1589"/>
      <c r="P193" s="1589"/>
      <c r="Q193" s="1589"/>
      <c r="R193" s="1589"/>
      <c r="S193" s="1589"/>
      <c r="T193" s="1589"/>
      <c r="U193" s="1589"/>
      <c r="V193" s="1589"/>
      <c r="W193" s="1589"/>
      <c r="X193" s="1589"/>
      <c r="Y193" s="1589"/>
    </row>
    <row r="194" spans="1:25">
      <c r="A194" s="1567"/>
      <c r="B194" s="2892"/>
      <c r="C194" s="2892"/>
      <c r="D194" s="2892"/>
      <c r="E194" s="2892"/>
      <c r="F194" s="2892"/>
      <c r="G194" s="2894"/>
      <c r="H194" s="1589"/>
      <c r="I194" s="1589"/>
      <c r="J194" s="1589"/>
      <c r="K194" s="1589"/>
      <c r="L194" s="1589"/>
      <c r="M194" s="1589"/>
      <c r="N194" s="1589"/>
      <c r="O194" s="1589"/>
      <c r="P194" s="1589"/>
      <c r="Q194" s="1589"/>
      <c r="R194" s="1589"/>
      <c r="S194" s="1589"/>
      <c r="T194" s="1589"/>
      <c r="U194" s="1589"/>
      <c r="V194" s="1589"/>
      <c r="W194" s="1589"/>
      <c r="X194" s="1589"/>
      <c r="Y194" s="1589"/>
    </row>
    <row r="195" spans="1:25">
      <c r="A195" s="1567"/>
      <c r="B195" s="2892"/>
      <c r="C195" s="2892"/>
      <c r="D195" s="2892"/>
      <c r="E195" s="2892"/>
      <c r="F195" s="2892"/>
      <c r="G195" s="2894"/>
    </row>
    <row r="196" spans="1:25">
      <c r="A196" s="1567"/>
      <c r="B196" s="2892"/>
      <c r="C196" s="2892"/>
      <c r="D196" s="2892"/>
      <c r="E196" s="2892"/>
      <c r="F196" s="2892"/>
      <c r="G196" s="2894"/>
    </row>
    <row r="197" spans="1:25">
      <c r="A197" s="1567"/>
      <c r="B197" s="2892"/>
      <c r="C197" s="2934"/>
      <c r="D197" s="2892"/>
      <c r="E197" s="2934"/>
      <c r="F197" s="2934"/>
      <c r="G197" s="2894"/>
    </row>
    <row r="198" spans="1:25">
      <c r="A198" s="1567"/>
      <c r="B198" s="2892"/>
      <c r="C198" s="2892"/>
      <c r="D198" s="2892"/>
      <c r="E198" s="2892"/>
      <c r="F198" s="2892"/>
      <c r="G198" s="2894"/>
    </row>
    <row r="199" spans="1:25">
      <c r="A199" s="1567"/>
      <c r="B199" s="2892"/>
      <c r="C199" s="2892"/>
      <c r="D199" s="2892"/>
      <c r="E199" s="2892"/>
      <c r="F199" s="2892"/>
      <c r="G199" s="2894"/>
    </row>
    <row r="200" spans="1:25">
      <c r="A200" s="1567"/>
      <c r="B200" s="2892"/>
      <c r="C200" s="2892"/>
      <c r="D200" s="2892"/>
      <c r="E200" s="2892"/>
      <c r="F200" s="2892"/>
      <c r="G200" s="2894"/>
    </row>
    <row r="201" spans="1:25">
      <c r="A201" s="1567"/>
      <c r="B201" s="2892"/>
      <c r="C201" s="2892"/>
      <c r="D201" s="2892"/>
      <c r="E201" s="2892"/>
      <c r="F201" s="2892"/>
      <c r="G201" s="2894"/>
    </row>
    <row r="202" spans="1:25">
      <c r="A202" s="1567"/>
      <c r="B202" s="2892"/>
      <c r="C202" s="2892"/>
      <c r="D202" s="2892"/>
      <c r="E202" s="2892"/>
      <c r="F202" s="2892"/>
      <c r="G202" s="2894"/>
    </row>
    <row r="203" spans="1:25">
      <c r="A203" s="1567"/>
      <c r="B203" s="2892"/>
      <c r="C203" s="2892"/>
      <c r="D203" s="2892"/>
      <c r="E203" s="2892"/>
      <c r="F203" s="2892"/>
      <c r="G203" s="2894"/>
    </row>
    <row r="204" spans="1:25">
      <c r="A204" s="1567"/>
      <c r="B204" s="2892"/>
      <c r="C204" s="2892"/>
      <c r="D204" s="2892"/>
      <c r="E204" s="2892"/>
      <c r="F204" s="2892"/>
      <c r="G204" s="2894"/>
    </row>
    <row r="205" spans="1:25">
      <c r="A205" s="1567"/>
      <c r="B205" s="2892"/>
      <c r="C205" s="2892"/>
      <c r="D205" s="2892"/>
      <c r="E205" s="2892"/>
      <c r="F205" s="2892"/>
      <c r="G205" s="2894"/>
    </row>
    <row r="206" spans="1:25">
      <c r="A206" s="1567"/>
      <c r="B206" s="2892"/>
      <c r="C206" s="2892"/>
      <c r="D206" s="2892"/>
      <c r="E206" s="2892"/>
      <c r="F206" s="2892"/>
      <c r="G206" s="2894"/>
    </row>
    <row r="207" spans="1:25">
      <c r="A207" s="1567"/>
      <c r="B207" s="2892"/>
      <c r="C207" s="2892"/>
      <c r="D207" s="2892"/>
      <c r="E207" s="2892"/>
      <c r="F207" s="2892"/>
      <c r="G207" s="2894"/>
    </row>
    <row r="208" spans="1:25">
      <c r="A208" s="1567"/>
      <c r="B208" s="2892"/>
      <c r="C208" s="2892"/>
      <c r="D208" s="2892"/>
      <c r="E208" s="2892"/>
      <c r="F208" s="2892"/>
      <c r="G208" s="2894"/>
    </row>
    <row r="209" spans="1:7">
      <c r="A209" s="1567"/>
      <c r="B209" s="2892"/>
      <c r="C209" s="2892"/>
      <c r="D209" s="2892"/>
      <c r="E209" s="2892"/>
      <c r="F209" s="2892"/>
      <c r="G209" s="2894"/>
    </row>
    <row r="210" spans="1:7">
      <c r="A210" s="1567"/>
      <c r="B210" s="2892"/>
      <c r="C210" s="2892"/>
      <c r="D210" s="2892"/>
      <c r="E210" s="2892"/>
      <c r="F210" s="2892"/>
      <c r="G210" s="2894"/>
    </row>
    <row r="211" spans="1:7">
      <c r="A211" s="1567"/>
      <c r="B211" s="2892"/>
      <c r="C211" s="2892"/>
      <c r="D211" s="2892"/>
      <c r="E211" s="2892"/>
      <c r="F211" s="2892"/>
      <c r="G211" s="2894"/>
    </row>
    <row r="212" spans="1:7">
      <c r="A212" s="1567"/>
      <c r="B212" s="2892"/>
      <c r="C212" s="2892"/>
      <c r="D212" s="2892"/>
      <c r="E212" s="2892"/>
      <c r="F212" s="2892"/>
      <c r="G212" s="2894"/>
    </row>
    <row r="213" spans="1:7">
      <c r="A213" s="1567"/>
      <c r="B213" s="2892"/>
      <c r="C213" s="2892"/>
      <c r="D213" s="2892"/>
      <c r="E213" s="2892"/>
      <c r="F213" s="2892"/>
      <c r="G213" s="2894"/>
    </row>
    <row r="214" spans="1:7">
      <c r="A214" s="1567"/>
      <c r="B214" s="2892"/>
      <c r="C214" s="2892"/>
      <c r="D214" s="2892"/>
      <c r="E214" s="2892"/>
      <c r="F214" s="2892"/>
      <c r="G214" s="2894"/>
    </row>
    <row r="215" spans="1:7">
      <c r="A215" s="1567"/>
      <c r="B215" s="2892"/>
      <c r="C215" s="2892"/>
      <c r="D215" s="2892"/>
      <c r="E215" s="2892"/>
      <c r="F215" s="2892"/>
      <c r="G215" s="2894"/>
    </row>
    <row r="216" spans="1:7">
      <c r="A216" s="1567"/>
      <c r="B216" s="2892"/>
      <c r="C216" s="2892"/>
      <c r="D216" s="2892"/>
      <c r="E216" s="2892"/>
      <c r="F216" s="2892"/>
      <c r="G216" s="2894"/>
    </row>
    <row r="217" spans="1:7">
      <c r="A217" s="1567"/>
      <c r="B217" s="2892"/>
      <c r="C217" s="2892"/>
      <c r="D217" s="2892"/>
      <c r="E217" s="2892"/>
      <c r="F217" s="2892"/>
      <c r="G217" s="2894"/>
    </row>
    <row r="218" spans="1:7">
      <c r="A218" s="1567"/>
      <c r="B218" s="2892"/>
      <c r="C218" s="2892"/>
      <c r="D218" s="2892"/>
      <c r="E218" s="2892"/>
      <c r="F218" s="2892"/>
      <c r="G218" s="2894"/>
    </row>
    <row r="219" spans="1:7">
      <c r="A219" s="1567"/>
      <c r="B219" s="2892"/>
      <c r="C219" s="2892"/>
      <c r="D219" s="2892"/>
      <c r="E219" s="2892"/>
      <c r="F219" s="2892"/>
      <c r="G219" s="2894"/>
    </row>
    <row r="220" spans="1:7">
      <c r="A220" s="1567"/>
      <c r="B220" s="2892"/>
      <c r="C220" s="2892"/>
      <c r="D220" s="2892"/>
      <c r="E220" s="2892"/>
      <c r="F220" s="2892"/>
      <c r="G220" s="2894"/>
    </row>
    <row r="221" spans="1:7">
      <c r="A221" s="1567"/>
      <c r="B221" s="2892"/>
      <c r="C221" s="2892"/>
      <c r="D221" s="2892"/>
      <c r="E221" s="2892"/>
      <c r="F221" s="2892"/>
      <c r="G221" s="2894"/>
    </row>
    <row r="222" spans="1:7">
      <c r="A222" s="1567"/>
      <c r="B222" s="2892"/>
      <c r="C222" s="2892"/>
      <c r="D222" s="2892"/>
      <c r="E222" s="2892"/>
      <c r="F222" s="2892"/>
      <c r="G222" s="2894"/>
    </row>
    <row r="223" spans="1:7">
      <c r="A223" s="1567"/>
      <c r="B223" s="2892"/>
      <c r="C223" s="2892"/>
      <c r="D223" s="2892"/>
      <c r="E223" s="2892"/>
      <c r="F223" s="2892"/>
      <c r="G223" s="2894"/>
    </row>
    <row r="224" spans="1:7">
      <c r="A224" s="1567"/>
      <c r="B224" s="2892"/>
      <c r="C224" s="2892"/>
      <c r="D224" s="2892"/>
      <c r="E224" s="2892"/>
      <c r="F224" s="2892"/>
      <c r="G224" s="2894"/>
    </row>
    <row r="225" spans="1:7">
      <c r="A225" s="1567"/>
      <c r="B225" s="2892"/>
      <c r="C225" s="2892"/>
      <c r="D225" s="2892"/>
      <c r="E225" s="2892"/>
      <c r="F225" s="2892"/>
      <c r="G225" s="2894"/>
    </row>
    <row r="226" spans="1:7">
      <c r="A226" s="1567"/>
      <c r="B226" s="2892"/>
      <c r="C226" s="2892"/>
      <c r="D226" s="2892"/>
      <c r="E226" s="2892"/>
      <c r="F226" s="2892"/>
      <c r="G226" s="2894"/>
    </row>
    <row r="227" spans="1:7">
      <c r="A227" s="1567"/>
      <c r="B227" s="2892"/>
      <c r="C227" s="2892"/>
      <c r="D227" s="2892"/>
      <c r="E227" s="2892"/>
      <c r="F227" s="2892"/>
      <c r="G227" s="2894"/>
    </row>
    <row r="228" spans="1:7">
      <c r="A228" s="1567"/>
      <c r="B228" s="2892"/>
      <c r="C228" s="2892"/>
      <c r="D228" s="2892"/>
      <c r="E228" s="2892"/>
      <c r="F228" s="2892"/>
      <c r="G228" s="2894"/>
    </row>
    <row r="229" spans="1:7">
      <c r="A229" s="1567"/>
      <c r="B229" s="2892"/>
      <c r="C229" s="2892"/>
      <c r="D229" s="2892"/>
      <c r="E229" s="2892"/>
      <c r="F229" s="2892"/>
      <c r="G229" s="2894"/>
    </row>
    <row r="230" spans="1:7">
      <c r="A230" s="1567"/>
      <c r="B230" s="2892"/>
      <c r="C230" s="2892"/>
      <c r="D230" s="2892"/>
      <c r="E230" s="2892"/>
      <c r="F230" s="2892"/>
      <c r="G230" s="2894"/>
    </row>
    <row r="231" spans="1:7">
      <c r="A231" s="1567"/>
      <c r="B231" s="2892"/>
      <c r="C231" s="2892"/>
      <c r="D231" s="2892"/>
      <c r="E231" s="2892"/>
      <c r="F231" s="2892"/>
      <c r="G231" s="2894"/>
    </row>
    <row r="232" spans="1:7">
      <c r="A232" s="1567"/>
      <c r="B232" s="2892"/>
      <c r="C232" s="2892"/>
      <c r="D232" s="2892"/>
      <c r="E232" s="2892"/>
      <c r="F232" s="2892"/>
      <c r="G232" s="2894"/>
    </row>
    <row r="233" spans="1:7">
      <c r="A233" s="1567"/>
      <c r="B233" s="2892"/>
      <c r="C233" s="2892"/>
      <c r="D233" s="2892"/>
      <c r="E233" s="2892"/>
      <c r="F233" s="2892"/>
      <c r="G233" s="2894"/>
    </row>
    <row r="234" spans="1:7">
      <c r="A234" s="1567"/>
      <c r="B234" s="2892"/>
      <c r="C234" s="2892"/>
      <c r="D234" s="2892"/>
      <c r="E234" s="2892"/>
      <c r="F234" s="2892"/>
      <c r="G234" s="2894"/>
    </row>
    <row r="235" spans="1:7">
      <c r="A235" s="1567"/>
      <c r="B235" s="2892"/>
      <c r="C235" s="2892"/>
      <c r="D235" s="2892"/>
      <c r="E235" s="2892"/>
      <c r="F235" s="2892"/>
      <c r="G235" s="2894"/>
    </row>
    <row r="236" spans="1:7">
      <c r="A236" s="1567"/>
      <c r="B236" s="2892"/>
      <c r="C236" s="2892"/>
      <c r="D236" s="2892"/>
      <c r="E236" s="2892"/>
      <c r="F236" s="2892"/>
      <c r="G236" s="2894"/>
    </row>
    <row r="237" spans="1:7">
      <c r="A237" s="1567"/>
      <c r="B237" s="2892"/>
      <c r="C237" s="2892"/>
      <c r="D237" s="2892"/>
      <c r="E237" s="2892"/>
      <c r="F237" s="2892"/>
      <c r="G237" s="2894"/>
    </row>
    <row r="238" spans="1:7">
      <c r="A238" s="1567"/>
      <c r="B238" s="2892"/>
      <c r="C238" s="2892"/>
      <c r="D238" s="2892"/>
      <c r="E238" s="2892"/>
      <c r="F238" s="2892"/>
      <c r="G238" s="2894"/>
    </row>
    <row r="239" spans="1:7">
      <c r="A239" s="1567"/>
      <c r="B239" s="2892"/>
      <c r="C239" s="2892"/>
      <c r="D239" s="2892"/>
      <c r="E239" s="2892"/>
      <c r="F239" s="2892"/>
      <c r="G239" s="2894"/>
    </row>
    <row r="240" spans="1:7">
      <c r="A240" s="1567"/>
      <c r="B240" s="2892"/>
      <c r="C240" s="2892"/>
      <c r="D240" s="2892"/>
      <c r="E240" s="2892"/>
      <c r="F240" s="2892"/>
      <c r="G240" s="2894"/>
    </row>
    <row r="241" spans="1:7" ht="15.75" thickBot="1">
      <c r="A241" s="1802"/>
      <c r="B241" s="1599"/>
      <c r="C241" s="2024"/>
      <c r="D241" s="2024"/>
      <c r="E241" s="2024"/>
      <c r="F241" s="1599"/>
      <c r="G241" s="2031"/>
    </row>
    <row r="243" spans="1:7" ht="15.75">
      <c r="A243" s="2893" t="s">
        <v>4674</v>
      </c>
      <c r="B243" s="2653"/>
      <c r="C243" s="2653"/>
      <c r="D243" s="2653"/>
      <c r="E243" s="2654"/>
      <c r="F243" s="2893"/>
      <c r="G243" s="2892"/>
    </row>
    <row r="244" spans="1:7">
      <c r="A244" s="1603" t="s">
        <v>1196</v>
      </c>
      <c r="B244" s="1603"/>
      <c r="C244" s="1603"/>
      <c r="D244" s="1603"/>
      <c r="E244" s="1603"/>
      <c r="F244" s="1603"/>
      <c r="G244" s="1603"/>
    </row>
    <row r="245" spans="1:7" ht="15.75" thickBot="1">
      <c r="A245" s="2892"/>
      <c r="B245" s="2892" t="str">
        <f>B184</f>
        <v>The Brooklyn Union Gas Company d/b/a National Grid New York</v>
      </c>
      <c r="C245" s="2892"/>
      <c r="D245" s="2892"/>
      <c r="E245" s="2892"/>
      <c r="F245" s="2027" t="str">
        <f>F184</f>
        <v xml:space="preserve"> March 29, 2017</v>
      </c>
      <c r="G245" s="2941" t="str">
        <f>G184</f>
        <v xml:space="preserve"> December 31, 2016</v>
      </c>
    </row>
    <row r="246" spans="1:7">
      <c r="A246" s="1563"/>
      <c r="B246" s="1718"/>
      <c r="C246" s="1718"/>
      <c r="D246" s="1718"/>
      <c r="E246" s="1718"/>
      <c r="F246" s="1718"/>
      <c r="G246" s="1931"/>
    </row>
    <row r="247" spans="1:7" ht="15.75">
      <c r="A247" s="2028"/>
      <c r="B247" s="1603" t="s">
        <v>1181</v>
      </c>
      <c r="C247" s="1603"/>
      <c r="D247" s="1603"/>
      <c r="E247" s="1603"/>
      <c r="F247" s="1603"/>
      <c r="G247" s="2029"/>
    </row>
    <row r="248" spans="1:7">
      <c r="A248" s="1567"/>
      <c r="B248" s="2892"/>
      <c r="C248" s="2892"/>
      <c r="D248" s="2892"/>
      <c r="E248" s="2892"/>
      <c r="F248" s="2892"/>
      <c r="G248" s="1569"/>
    </row>
    <row r="249" spans="1:7">
      <c r="A249" s="1578"/>
      <c r="B249" s="1604"/>
      <c r="C249" s="1604"/>
      <c r="D249" s="1604"/>
      <c r="E249" s="1604"/>
      <c r="F249" s="1604"/>
      <c r="G249" s="2030"/>
    </row>
    <row r="250" spans="1:7">
      <c r="A250" s="1567"/>
      <c r="B250" s="2892"/>
      <c r="C250" s="2892"/>
      <c r="D250" s="2892"/>
      <c r="E250" s="2892"/>
      <c r="F250" s="2892"/>
      <c r="G250" s="2894"/>
    </row>
    <row r="251" spans="1:7">
      <c r="A251" s="1567"/>
      <c r="B251" s="2892"/>
      <c r="C251" s="2892"/>
      <c r="D251" s="2892"/>
      <c r="E251" s="2892"/>
      <c r="F251" s="2892"/>
      <c r="G251" s="2894"/>
    </row>
    <row r="252" spans="1:7">
      <c r="A252" s="1567"/>
      <c r="B252" s="2892"/>
      <c r="C252" s="2892"/>
      <c r="D252" s="2892"/>
      <c r="E252" s="2892"/>
      <c r="F252" s="2892"/>
      <c r="G252" s="2894"/>
    </row>
    <row r="253" spans="1:7">
      <c r="A253" s="1567"/>
      <c r="B253" s="2892"/>
      <c r="C253" s="2892"/>
      <c r="D253" s="2892"/>
      <c r="E253" s="2892"/>
      <c r="F253" s="2892"/>
      <c r="G253" s="2894"/>
    </row>
    <row r="254" spans="1:7">
      <c r="A254" s="1567"/>
      <c r="B254" s="2892"/>
      <c r="C254" s="2892"/>
      <c r="D254" s="2892"/>
      <c r="E254" s="2892"/>
      <c r="F254" s="2892"/>
      <c r="G254" s="2894"/>
    </row>
    <row r="255" spans="1:7">
      <c r="A255" s="1567"/>
      <c r="B255" s="2892"/>
      <c r="C255" s="2892"/>
      <c r="D255" s="2892"/>
      <c r="E255" s="2892"/>
      <c r="F255" s="2892"/>
      <c r="G255" s="2894"/>
    </row>
    <row r="256" spans="1:7">
      <c r="A256" s="1567"/>
      <c r="B256" s="2892"/>
      <c r="C256" s="2892"/>
      <c r="D256" s="2892"/>
      <c r="E256" s="2892"/>
      <c r="F256" s="2892"/>
      <c r="G256" s="2894"/>
    </row>
    <row r="257" spans="1:7">
      <c r="A257" s="1567"/>
      <c r="B257" s="2892"/>
      <c r="C257" s="2892"/>
      <c r="D257" s="2892"/>
      <c r="E257" s="2892"/>
      <c r="F257" s="2892"/>
      <c r="G257" s="2894"/>
    </row>
    <row r="258" spans="1:7">
      <c r="A258" s="1567"/>
      <c r="B258" s="2892"/>
      <c r="C258" s="2934"/>
      <c r="D258" s="2892"/>
      <c r="E258" s="2934"/>
      <c r="F258" s="2934"/>
      <c r="G258" s="2894"/>
    </row>
    <row r="259" spans="1:7">
      <c r="A259" s="1567"/>
      <c r="B259" s="2892"/>
      <c r="C259" s="2892"/>
      <c r="D259" s="2892"/>
      <c r="E259" s="2892"/>
      <c r="F259" s="2892"/>
      <c r="G259" s="2894"/>
    </row>
    <row r="260" spans="1:7">
      <c r="A260" s="1567"/>
      <c r="B260" s="2892"/>
      <c r="C260" s="2892"/>
      <c r="D260" s="2892"/>
      <c r="E260" s="2892"/>
      <c r="F260" s="2892"/>
      <c r="G260" s="2894"/>
    </row>
    <row r="261" spans="1:7">
      <c r="A261" s="1567"/>
      <c r="B261" s="2892"/>
      <c r="C261" s="2892"/>
      <c r="D261" s="2892"/>
      <c r="E261" s="2892"/>
      <c r="F261" s="2892"/>
      <c r="G261" s="2894"/>
    </row>
    <row r="262" spans="1:7">
      <c r="A262" s="1567"/>
      <c r="B262" s="2892"/>
      <c r="C262" s="2892"/>
      <c r="D262" s="2892"/>
      <c r="E262" s="2892"/>
      <c r="F262" s="2892"/>
      <c r="G262" s="2894"/>
    </row>
    <row r="263" spans="1:7">
      <c r="A263" s="1567"/>
      <c r="B263" s="2892"/>
      <c r="C263" s="2892"/>
      <c r="D263" s="2892"/>
      <c r="E263" s="2892"/>
      <c r="F263" s="2892"/>
      <c r="G263" s="2894"/>
    </row>
    <row r="264" spans="1:7">
      <c r="A264" s="1567"/>
      <c r="B264" s="2892"/>
      <c r="C264" s="2892"/>
      <c r="D264" s="2892"/>
      <c r="E264" s="2892"/>
      <c r="F264" s="2892"/>
      <c r="G264" s="2894"/>
    </row>
    <row r="265" spans="1:7">
      <c r="A265" s="1567"/>
      <c r="B265" s="2892"/>
      <c r="C265" s="2892"/>
      <c r="D265" s="2892"/>
      <c r="E265" s="2892"/>
      <c r="F265" s="2892"/>
      <c r="G265" s="2894"/>
    </row>
    <row r="266" spans="1:7">
      <c r="A266" s="1567"/>
      <c r="B266" s="2892"/>
      <c r="C266" s="2892"/>
      <c r="D266" s="2892"/>
      <c r="E266" s="2892"/>
      <c r="F266" s="2892"/>
      <c r="G266" s="2894"/>
    </row>
    <row r="267" spans="1:7">
      <c r="A267" s="1567"/>
      <c r="B267" s="2892"/>
      <c r="C267" s="2892"/>
      <c r="D267" s="2892"/>
      <c r="E267" s="2892"/>
      <c r="F267" s="2892"/>
      <c r="G267" s="2894"/>
    </row>
    <row r="268" spans="1:7">
      <c r="A268" s="1567"/>
      <c r="B268" s="2892"/>
      <c r="C268" s="2892"/>
      <c r="D268" s="2892"/>
      <c r="E268" s="2892"/>
      <c r="F268" s="2892"/>
      <c r="G268" s="2894"/>
    </row>
    <row r="269" spans="1:7">
      <c r="A269" s="1567"/>
      <c r="B269" s="2892"/>
      <c r="C269" s="2892"/>
      <c r="D269" s="2892"/>
      <c r="E269" s="2892"/>
      <c r="F269" s="2892"/>
      <c r="G269" s="2894"/>
    </row>
    <row r="270" spans="1:7">
      <c r="A270" s="1567"/>
      <c r="B270" s="2892"/>
      <c r="C270" s="2892"/>
      <c r="D270" s="2892"/>
      <c r="E270" s="2892"/>
      <c r="F270" s="2892"/>
      <c r="G270" s="2894"/>
    </row>
    <row r="271" spans="1:7">
      <c r="A271" s="1567"/>
      <c r="B271" s="2892"/>
      <c r="C271" s="2892"/>
      <c r="D271" s="2892"/>
      <c r="E271" s="2892"/>
      <c r="F271" s="2892"/>
      <c r="G271" s="2894"/>
    </row>
    <row r="272" spans="1:7">
      <c r="A272" s="1567"/>
      <c r="B272" s="2892"/>
      <c r="C272" s="2892"/>
      <c r="D272" s="2892"/>
      <c r="E272" s="2892"/>
      <c r="F272" s="2892"/>
      <c r="G272" s="2894"/>
    </row>
    <row r="273" spans="1:7">
      <c r="A273" s="1567"/>
      <c r="B273" s="2892"/>
      <c r="C273" s="2892"/>
      <c r="D273" s="2892"/>
      <c r="E273" s="2892"/>
      <c r="F273" s="2892"/>
      <c r="G273" s="2894"/>
    </row>
    <row r="274" spans="1:7">
      <c r="A274" s="1567"/>
      <c r="B274" s="2892"/>
      <c r="C274" s="2892"/>
      <c r="D274" s="2892"/>
      <c r="E274" s="2892"/>
      <c r="F274" s="2892"/>
      <c r="G274" s="2894"/>
    </row>
    <row r="275" spans="1:7">
      <c r="A275" s="1567"/>
      <c r="B275" s="2892"/>
      <c r="C275" s="2892"/>
      <c r="D275" s="2892"/>
      <c r="E275" s="2892"/>
      <c r="F275" s="2892"/>
      <c r="G275" s="2894"/>
    </row>
    <row r="276" spans="1:7">
      <c r="A276" s="1567"/>
      <c r="B276" s="2892"/>
      <c r="C276" s="2892"/>
      <c r="D276" s="2892"/>
      <c r="E276" s="2892"/>
      <c r="F276" s="2892"/>
      <c r="G276" s="2894"/>
    </row>
    <row r="277" spans="1:7">
      <c r="A277" s="1567"/>
      <c r="B277" s="2892"/>
      <c r="C277" s="2892"/>
      <c r="D277" s="2892"/>
      <c r="E277" s="2892"/>
      <c r="F277" s="2892"/>
      <c r="G277" s="2894"/>
    </row>
    <row r="278" spans="1:7">
      <c r="A278" s="1567"/>
      <c r="B278" s="2892"/>
      <c r="C278" s="2892"/>
      <c r="D278" s="2892"/>
      <c r="E278" s="2892"/>
      <c r="F278" s="2892"/>
      <c r="G278" s="2894"/>
    </row>
    <row r="279" spans="1:7">
      <c r="A279" s="1567"/>
      <c r="B279" s="2892"/>
      <c r="C279" s="2892"/>
      <c r="D279" s="2892"/>
      <c r="E279" s="2892"/>
      <c r="F279" s="2892"/>
      <c r="G279" s="2894"/>
    </row>
    <row r="280" spans="1:7">
      <c r="A280" s="1567"/>
      <c r="B280" s="2892"/>
      <c r="C280" s="2892"/>
      <c r="D280" s="2892"/>
      <c r="E280" s="2892"/>
      <c r="F280" s="2892"/>
      <c r="G280" s="2894"/>
    </row>
    <row r="281" spans="1:7">
      <c r="A281" s="1567"/>
      <c r="B281" s="2892"/>
      <c r="C281" s="2892"/>
      <c r="D281" s="2892"/>
      <c r="E281" s="2892"/>
      <c r="F281" s="2892"/>
      <c r="G281" s="2894"/>
    </row>
    <row r="282" spans="1:7">
      <c r="A282" s="1567"/>
      <c r="B282" s="2892"/>
      <c r="C282" s="2892"/>
      <c r="D282" s="2892"/>
      <c r="E282" s="2892"/>
      <c r="F282" s="2892"/>
      <c r="G282" s="2894"/>
    </row>
    <row r="283" spans="1:7">
      <c r="A283" s="1567"/>
      <c r="B283" s="2892"/>
      <c r="C283" s="2892"/>
      <c r="D283" s="2892"/>
      <c r="E283" s="2892"/>
      <c r="F283" s="2892"/>
      <c r="G283" s="2894"/>
    </row>
    <row r="284" spans="1:7">
      <c r="A284" s="1567"/>
      <c r="B284" s="2892"/>
      <c r="C284" s="2892"/>
      <c r="D284" s="2892"/>
      <c r="E284" s="2892"/>
      <c r="F284" s="2892"/>
      <c r="G284" s="2894"/>
    </row>
    <row r="285" spans="1:7">
      <c r="A285" s="1567"/>
      <c r="B285" s="2892"/>
      <c r="C285" s="2892"/>
      <c r="D285" s="2892"/>
      <c r="E285" s="2892"/>
      <c r="F285" s="2892"/>
      <c r="G285" s="2894"/>
    </row>
    <row r="286" spans="1:7">
      <c r="A286" s="1567"/>
      <c r="B286" s="2892"/>
      <c r="C286" s="2892"/>
      <c r="D286" s="2892"/>
      <c r="E286" s="2892"/>
      <c r="F286" s="2892"/>
      <c r="G286" s="2894"/>
    </row>
    <row r="287" spans="1:7">
      <c r="A287" s="1567"/>
      <c r="B287" s="2892"/>
      <c r="C287" s="2892"/>
      <c r="D287" s="2892"/>
      <c r="E287" s="2892"/>
      <c r="F287" s="2892"/>
      <c r="G287" s="2894"/>
    </row>
    <row r="288" spans="1:7">
      <c r="A288" s="1567"/>
      <c r="B288" s="2892"/>
      <c r="C288" s="2892"/>
      <c r="D288" s="2892"/>
      <c r="E288" s="2892"/>
      <c r="F288" s="2892"/>
      <c r="G288" s="2894"/>
    </row>
    <row r="289" spans="1:7">
      <c r="A289" s="1567"/>
      <c r="B289" s="2892"/>
      <c r="C289" s="2892"/>
      <c r="D289" s="2892"/>
      <c r="E289" s="2892"/>
      <c r="F289" s="2892"/>
      <c r="G289" s="2894"/>
    </row>
    <row r="290" spans="1:7">
      <c r="A290" s="1567"/>
      <c r="B290" s="2892"/>
      <c r="C290" s="2892"/>
      <c r="D290" s="2892"/>
      <c r="E290" s="2892"/>
      <c r="F290" s="2892"/>
      <c r="G290" s="2894"/>
    </row>
    <row r="291" spans="1:7">
      <c r="A291" s="1567"/>
      <c r="B291" s="2892"/>
      <c r="C291" s="2892"/>
      <c r="D291" s="2892"/>
      <c r="E291" s="2892"/>
      <c r="F291" s="2892"/>
      <c r="G291" s="2894"/>
    </row>
    <row r="292" spans="1:7">
      <c r="A292" s="1567"/>
      <c r="B292" s="2892"/>
      <c r="C292" s="2892"/>
      <c r="D292" s="2892"/>
      <c r="E292" s="2892"/>
      <c r="F292" s="2892"/>
      <c r="G292" s="2894"/>
    </row>
    <row r="293" spans="1:7">
      <c r="A293" s="1567"/>
      <c r="B293" s="2892"/>
      <c r="C293" s="2892"/>
      <c r="D293" s="2892"/>
      <c r="E293" s="2892"/>
      <c r="F293" s="2892"/>
      <c r="G293" s="2894"/>
    </row>
    <row r="294" spans="1:7">
      <c r="A294" s="1567"/>
      <c r="B294" s="2892"/>
      <c r="C294" s="2892"/>
      <c r="D294" s="2892"/>
      <c r="E294" s="2892"/>
      <c r="F294" s="2892"/>
      <c r="G294" s="2894"/>
    </row>
    <row r="295" spans="1:7">
      <c r="A295" s="1567"/>
      <c r="B295" s="2892"/>
      <c r="C295" s="2892"/>
      <c r="D295" s="2892"/>
      <c r="E295" s="2892"/>
      <c r="F295" s="2892"/>
      <c r="G295" s="2894"/>
    </row>
    <row r="296" spans="1:7">
      <c r="A296" s="1567"/>
      <c r="B296" s="2892"/>
      <c r="C296" s="2892"/>
      <c r="D296" s="2892"/>
      <c r="E296" s="2892"/>
      <c r="F296" s="2892"/>
      <c r="G296" s="2894"/>
    </row>
    <row r="297" spans="1:7">
      <c r="A297" s="1567"/>
      <c r="B297" s="2892"/>
      <c r="C297" s="2892"/>
      <c r="D297" s="2892"/>
      <c r="E297" s="2892"/>
      <c r="F297" s="2892"/>
      <c r="G297" s="2894"/>
    </row>
    <row r="298" spans="1:7">
      <c r="A298" s="1567"/>
      <c r="B298" s="2892"/>
      <c r="C298" s="2892"/>
      <c r="D298" s="2892"/>
      <c r="E298" s="2892"/>
      <c r="F298" s="2892"/>
      <c r="G298" s="2894"/>
    </row>
    <row r="299" spans="1:7">
      <c r="A299" s="1567"/>
      <c r="B299" s="2892"/>
      <c r="C299" s="2892"/>
      <c r="D299" s="2892"/>
      <c r="E299" s="2892"/>
      <c r="F299" s="2892"/>
      <c r="G299" s="2894"/>
    </row>
    <row r="300" spans="1:7">
      <c r="A300" s="1567"/>
      <c r="B300" s="2892"/>
      <c r="C300" s="2892"/>
      <c r="D300" s="2892"/>
      <c r="E300" s="2892"/>
      <c r="F300" s="2892"/>
      <c r="G300" s="2894"/>
    </row>
    <row r="301" spans="1:7">
      <c r="A301" s="1567"/>
      <c r="B301" s="2892"/>
      <c r="C301" s="2892"/>
      <c r="D301" s="2892"/>
      <c r="E301" s="2892"/>
      <c r="F301" s="2892"/>
      <c r="G301" s="2894"/>
    </row>
    <row r="302" spans="1:7" ht="15.75" thickBot="1">
      <c r="A302" s="1802"/>
      <c r="B302" s="1599"/>
      <c r="C302" s="2024"/>
      <c r="D302" s="2024"/>
      <c r="E302" s="2024"/>
      <c r="F302" s="1599"/>
      <c r="G302" s="2031"/>
    </row>
    <row r="304" spans="1:7" ht="15.75">
      <c r="A304" s="2893" t="s">
        <v>4674</v>
      </c>
      <c r="B304" s="2653"/>
      <c r="C304" s="2653"/>
      <c r="D304" s="2653"/>
      <c r="E304" s="2654"/>
      <c r="F304" s="2893"/>
      <c r="G304" s="2892"/>
    </row>
    <row r="305" spans="1:7">
      <c r="A305" s="1603" t="s">
        <v>1197</v>
      </c>
      <c r="B305" s="1603"/>
      <c r="C305" s="1603"/>
      <c r="D305" s="1603"/>
      <c r="E305" s="1603"/>
      <c r="F305" s="1603"/>
      <c r="G305" s="1603"/>
    </row>
  </sheetData>
  <printOptions horizontalCentered="1" verticalCentered="1"/>
  <pageMargins left="0.5" right="0.5" top="0.5" bottom="0.5" header="0.5" footer="0.5"/>
  <pageSetup scale="62" fitToHeight="5" orientation="portrait" r:id="rId1"/>
  <headerFooter alignWithMargins="0"/>
  <rowBreaks count="3" manualBreakCount="3">
    <brk id="61" max="6" man="1"/>
    <brk id="122" max="6" man="1"/>
    <brk id="21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BD92"/>
  <sheetViews>
    <sheetView defaultGridColor="0" topLeftCell="A61" colorId="22" zoomScale="80" zoomScaleNormal="80" zoomScaleSheetLayoutView="80" workbookViewId="0">
      <selection activeCell="C59" sqref="C59"/>
    </sheetView>
  </sheetViews>
  <sheetFormatPr defaultColWidth="9.6640625" defaultRowHeight="15"/>
  <cols>
    <col min="1" max="1" width="4.6640625" style="9" customWidth="1"/>
    <col min="2" max="2" width="1.6640625" style="9" customWidth="1"/>
    <col min="3" max="3" width="47.6640625" style="9" customWidth="1"/>
    <col min="4" max="4" width="23.33203125" style="9" customWidth="1"/>
    <col min="5" max="5" width="14.5546875" style="9" customWidth="1"/>
    <col min="6" max="6" width="19" style="9" customWidth="1"/>
    <col min="7" max="7" width="9.88671875" style="9" customWidth="1"/>
    <col min="8" max="8" width="10" style="9" bestFit="1" customWidth="1"/>
    <col min="9" max="16384" width="9.6640625" style="9"/>
  </cols>
  <sheetData>
    <row r="1" spans="1:56" ht="15" customHeight="1">
      <c r="A1" s="29" t="s">
        <v>406</v>
      </c>
      <c r="B1" s="66"/>
      <c r="C1" s="66"/>
      <c r="D1" s="227" t="s">
        <v>3294</v>
      </c>
      <c r="E1" s="228" t="s">
        <v>1802</v>
      </c>
      <c r="F1" s="258" t="s">
        <v>1803</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 xml:space="preserve">The Brooklyn Union Gas Company d/b/a National Grid New York </v>
      </c>
      <c r="B2" s="17"/>
      <c r="C2" s="17"/>
      <c r="D2" s="78" t="s">
        <v>1819</v>
      </c>
      <c r="E2" s="95" t="s">
        <v>3313</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407</v>
      </c>
      <c r="E3" s="702" t="str">
        <f>'Data Sheet'!$C$40</f>
        <v xml:space="preserve"> March 29, 2017</v>
      </c>
      <c r="F3" s="108" t="str">
        <f>'Data Sheet'!$C$38</f>
        <v xml:space="preserve"> December 31, 2016</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29" t="s">
        <v>1806</v>
      </c>
      <c r="B4" s="230"/>
      <c r="C4" s="230"/>
      <c r="D4" s="230"/>
      <c r="E4" s="230"/>
      <c r="F4" s="231"/>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32" t="s">
        <v>1807</v>
      </c>
      <c r="B6" s="233"/>
      <c r="C6" s="233"/>
      <c r="D6" s="233"/>
      <c r="E6" s="233"/>
      <c r="F6" s="234"/>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32" t="s">
        <v>1808</v>
      </c>
      <c r="B7" s="233"/>
      <c r="C7" s="233"/>
      <c r="D7" s="233"/>
      <c r="E7" s="233"/>
      <c r="F7" s="234"/>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32"/>
      <c r="B8" s="233"/>
      <c r="C8" s="233"/>
      <c r="D8" s="233"/>
      <c r="E8" s="233"/>
      <c r="F8" s="234"/>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32" t="s">
        <v>99</v>
      </c>
      <c r="B9" s="233"/>
      <c r="C9" s="233"/>
      <c r="D9" s="233"/>
      <c r="E9" s="233"/>
      <c r="F9" s="234"/>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32"/>
      <c r="B10" s="233"/>
      <c r="C10" s="233"/>
      <c r="D10" s="233"/>
      <c r="E10" s="233"/>
      <c r="F10" s="234"/>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32" t="s">
        <v>100</v>
      </c>
      <c r="B11" s="233"/>
      <c r="C11" s="233"/>
      <c r="D11" s="233"/>
      <c r="E11" s="233"/>
      <c r="F11" s="234"/>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32" t="s">
        <v>101</v>
      </c>
      <c r="B12" s="233"/>
      <c r="C12" s="233"/>
      <c r="D12" s="233"/>
      <c r="E12" s="233"/>
      <c r="F12" s="234"/>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32" t="s">
        <v>102</v>
      </c>
      <c r="B13" s="233"/>
      <c r="C13" s="233"/>
      <c r="D13" s="233"/>
      <c r="E13" s="233"/>
      <c r="F13" s="234"/>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32"/>
      <c r="B14" s="233"/>
      <c r="C14" s="233"/>
      <c r="D14" s="233"/>
      <c r="E14" s="233"/>
      <c r="F14" s="234"/>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32" t="s">
        <v>103</v>
      </c>
      <c r="B15" s="233"/>
      <c r="C15" s="233"/>
      <c r="D15" s="233"/>
      <c r="E15" s="233"/>
      <c r="F15" s="234"/>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32" t="s">
        <v>104</v>
      </c>
      <c r="B16" s="233"/>
      <c r="C16" s="233"/>
      <c r="D16" s="233"/>
      <c r="E16" s="233"/>
      <c r="F16" s="234"/>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5"/>
      <c r="C18" s="17"/>
      <c r="D18" s="17"/>
      <c r="E18" s="17"/>
      <c r="F18" s="236" t="s">
        <v>105</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37" t="s">
        <v>1729</v>
      </c>
      <c r="B19" s="95"/>
      <c r="C19" s="17" t="s">
        <v>106</v>
      </c>
      <c r="D19" s="17"/>
      <c r="E19" s="17"/>
      <c r="F19" s="558" t="s">
        <v>107</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38" t="s">
        <v>1732</v>
      </c>
      <c r="B20" s="102"/>
      <c r="C20" s="77" t="s">
        <v>108</v>
      </c>
      <c r="D20" s="77"/>
      <c r="E20" s="77"/>
      <c r="F20" s="664" t="s">
        <v>3025</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5"/>
      <c r="C21" s="17"/>
      <c r="D21" s="17"/>
      <c r="E21" s="17"/>
      <c r="F21" s="281"/>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296" t="s">
        <v>3001</v>
      </c>
      <c r="C22" s="17"/>
      <c r="D22" s="17"/>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5"/>
      <c r="C23" s="17"/>
      <c r="D23" s="17"/>
      <c r="E23" s="17"/>
      <c r="F23" s="281"/>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5"/>
      <c r="C24" s="17"/>
      <c r="D24" s="17"/>
      <c r="E24" s="17"/>
      <c r="F24" s="282"/>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5"/>
      <c r="C25" s="17"/>
      <c r="D25" s="17"/>
      <c r="E25" s="17"/>
      <c r="F25" s="282"/>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5"/>
      <c r="C26" s="17"/>
      <c r="D26" s="17"/>
      <c r="E26" s="17"/>
      <c r="F26" s="282"/>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5"/>
      <c r="C27" s="17"/>
      <c r="D27" s="17"/>
      <c r="E27" s="17"/>
      <c r="F27" s="282"/>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5"/>
      <c r="C28" s="17"/>
      <c r="D28" s="17"/>
      <c r="E28" s="17"/>
      <c r="F28" s="282"/>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5"/>
      <c r="C29" s="17"/>
      <c r="D29" s="17"/>
      <c r="E29" s="17"/>
      <c r="F29" s="282"/>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5"/>
      <c r="C30" s="17"/>
      <c r="D30" s="17"/>
      <c r="E30" s="17"/>
      <c r="F30" s="282"/>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5"/>
      <c r="C31" s="17"/>
      <c r="D31" s="17"/>
      <c r="E31" s="17"/>
      <c r="F31" s="282"/>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5"/>
      <c r="C32" s="17"/>
      <c r="D32" s="17"/>
      <c r="E32" s="17"/>
      <c r="F32" s="282"/>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5"/>
      <c r="C33" s="17"/>
      <c r="D33" s="17"/>
      <c r="E33" s="17"/>
      <c r="F33" s="282"/>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5"/>
      <c r="C34" s="17"/>
      <c r="D34" s="17"/>
      <c r="E34" s="17"/>
      <c r="F34" s="282"/>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5"/>
      <c r="C35" s="17"/>
      <c r="D35" s="17"/>
      <c r="E35" s="17"/>
      <c r="F35" s="282"/>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5"/>
      <c r="C36" s="17"/>
      <c r="D36" s="17"/>
      <c r="E36" s="17"/>
      <c r="F36" s="282"/>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5"/>
      <c r="C37" s="17"/>
      <c r="D37" s="17"/>
      <c r="E37" s="17"/>
      <c r="F37" s="282"/>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5"/>
      <c r="C38" s="17"/>
      <c r="D38" s="17"/>
      <c r="E38" s="17"/>
      <c r="F38" s="282"/>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5"/>
      <c r="C39" s="17" t="s">
        <v>109</v>
      </c>
      <c r="D39" s="17"/>
      <c r="E39" s="17"/>
      <c r="F39" s="282"/>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5"/>
      <c r="C40" s="17"/>
      <c r="D40" s="17" t="s">
        <v>1191</v>
      </c>
      <c r="E40" s="17"/>
      <c r="F40" s="262">
        <f>SUM(F21:F39)</f>
        <v>0</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296" t="s">
        <v>3002</v>
      </c>
      <c r="C41" s="17"/>
      <c r="D41" s="17"/>
      <c r="E41" s="17"/>
      <c r="F41" s="281"/>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5"/>
      <c r="C42" s="3031" t="s">
        <v>4771</v>
      </c>
      <c r="D42" s="3031"/>
      <c r="E42" s="3031"/>
      <c r="F42" s="3032">
        <v>17837144.5</v>
      </c>
      <c r="G42" s="2972"/>
      <c r="H42" s="2973"/>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5"/>
      <c r="C43" s="3031" t="s">
        <v>5106</v>
      </c>
      <c r="D43" s="3031"/>
      <c r="E43" s="3031"/>
      <c r="F43" s="3032">
        <v>5655769.0200000005</v>
      </c>
      <c r="G43" s="2972"/>
      <c r="H43" s="2973"/>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5"/>
      <c r="C44" s="3033" t="s">
        <v>4772</v>
      </c>
      <c r="D44" s="3031"/>
      <c r="E44" s="3031"/>
      <c r="F44" s="3032">
        <v>7883585.3999999994</v>
      </c>
      <c r="G44" s="2972"/>
      <c r="H44" s="2973"/>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5"/>
      <c r="C45" s="3031" t="s">
        <v>4773</v>
      </c>
      <c r="D45" s="3031"/>
      <c r="E45" s="3031"/>
      <c r="F45" s="3032">
        <v>3654986.38</v>
      </c>
      <c r="G45" s="2972"/>
      <c r="H45" s="2973"/>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5"/>
      <c r="C46" s="3033" t="s">
        <v>4774</v>
      </c>
      <c r="D46" s="3031"/>
      <c r="E46" s="3031"/>
      <c r="F46" s="3032">
        <v>655953.57999999984</v>
      </c>
      <c r="G46" s="2972"/>
      <c r="H46" s="2973"/>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5"/>
      <c r="C47" s="3033" t="s">
        <v>4775</v>
      </c>
      <c r="D47" s="3031"/>
      <c r="E47" s="3031"/>
      <c r="F47" s="3032">
        <v>5642464.9900000002</v>
      </c>
      <c r="G47" s="2972"/>
      <c r="H47" s="2973"/>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5"/>
      <c r="C48" s="3033" t="s">
        <v>5109</v>
      </c>
      <c r="D48" s="3031"/>
      <c r="E48" s="3031"/>
      <c r="F48" s="3032">
        <v>-7306449.5999999493</v>
      </c>
      <c r="G48" s="2972"/>
      <c r="H48" s="2973"/>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5"/>
      <c r="C49" s="3031" t="s">
        <v>4776</v>
      </c>
      <c r="D49" s="3031"/>
      <c r="E49" s="3031"/>
      <c r="F49" s="3032">
        <v>2123670.1200000006</v>
      </c>
      <c r="G49" s="2972"/>
      <c r="H49" s="2973"/>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5"/>
      <c r="C50" s="3033" t="s">
        <v>4777</v>
      </c>
      <c r="D50" s="3031"/>
      <c r="E50" s="3031"/>
      <c r="F50" s="3032">
        <v>1103154.5900000001</v>
      </c>
      <c r="G50" s="2972"/>
      <c r="H50" s="2973"/>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ht="12.75" customHeight="1">
      <c r="A51" s="72">
        <v>30</v>
      </c>
      <c r="B51" s="95"/>
      <c r="C51" s="3031" t="s">
        <v>4778</v>
      </c>
      <c r="D51" s="3031"/>
      <c r="E51" s="3031"/>
      <c r="F51" s="3032">
        <v>3294.9799999999996</v>
      </c>
      <c r="G51" s="2972"/>
      <c r="H51" s="2973"/>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ht="12.75" customHeight="1">
      <c r="A52" s="72">
        <v>31</v>
      </c>
      <c r="B52" s="95"/>
      <c r="C52" s="2890"/>
      <c r="D52" s="2890"/>
      <c r="E52" s="2881"/>
      <c r="F52" s="2882"/>
      <c r="G52" s="17"/>
      <c r="H52" s="811"/>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ht="15.75" customHeight="1">
      <c r="A53" s="72">
        <v>32</v>
      </c>
      <c r="B53" s="95"/>
      <c r="C53" s="3060" t="s">
        <v>5178</v>
      </c>
      <c r="D53" s="3060"/>
      <c r="E53" s="2881"/>
      <c r="F53" s="2882"/>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ht="12.75" customHeight="1">
      <c r="A54" s="72">
        <v>33</v>
      </c>
      <c r="B54" s="95"/>
      <c r="C54" s="3060" t="s">
        <v>5125</v>
      </c>
      <c r="D54" s="3060"/>
      <c r="E54" s="2881"/>
      <c r="F54" s="2882"/>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ht="12.75" customHeight="1">
      <c r="A55" s="72">
        <v>34</v>
      </c>
      <c r="B55" s="95"/>
      <c r="C55" s="2891" t="s">
        <v>4779</v>
      </c>
      <c r="D55" s="3034">
        <v>70593768.280000046</v>
      </c>
      <c r="E55" s="2881"/>
      <c r="F55" s="2882"/>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5"/>
      <c r="C56" s="2891" t="s">
        <v>4780</v>
      </c>
      <c r="D56" s="3035">
        <v>-77900217.879999995</v>
      </c>
      <c r="E56" s="2881"/>
      <c r="F56" s="2882"/>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ht="15.75" customHeight="1" thickBot="1">
      <c r="A57" s="72">
        <v>36</v>
      </c>
      <c r="B57" s="95"/>
      <c r="C57" s="2890"/>
      <c r="D57" s="3036">
        <f>SUM(D55:D56)</f>
        <v>-7306449.5999999493</v>
      </c>
      <c r="E57" s="2881"/>
      <c r="F57" s="2882"/>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ht="15.75" thickTop="1">
      <c r="A58" s="72">
        <v>37</v>
      </c>
      <c r="B58" s="95"/>
      <c r="C58" s="17"/>
      <c r="D58" s="17"/>
      <c r="E58" s="17"/>
      <c r="F58" s="28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5"/>
      <c r="C59" s="17"/>
      <c r="D59" s="17" t="s">
        <v>1191</v>
      </c>
      <c r="E59" s="17"/>
      <c r="F59" s="262">
        <f>SUM(F41:F58)</f>
        <v>37253573.960000046</v>
      </c>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296" t="s">
        <v>3553</v>
      </c>
      <c r="C60" s="17"/>
      <c r="D60" s="17"/>
      <c r="E60" s="17"/>
      <c r="F60" s="28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5"/>
      <c r="C61" s="17"/>
      <c r="D61" s="17"/>
      <c r="E61" s="17"/>
      <c r="F61" s="28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5"/>
      <c r="C62" s="17"/>
      <c r="D62" s="17"/>
      <c r="E62" s="17"/>
      <c r="F62" s="282"/>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5"/>
      <c r="E63" s="17"/>
      <c r="F63" s="282"/>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5"/>
      <c r="E64" s="17"/>
      <c r="F64" s="282"/>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5"/>
      <c r="C65" s="17"/>
      <c r="D65" s="17"/>
      <c r="E65" s="17"/>
      <c r="F65" s="282"/>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5"/>
      <c r="C66" s="17"/>
      <c r="D66" s="17"/>
      <c r="E66" s="17"/>
      <c r="F66" s="282"/>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c r="A67" s="72">
        <v>46</v>
      </c>
      <c r="B67" s="95"/>
      <c r="C67" s="17"/>
      <c r="D67" s="17"/>
      <c r="E67" s="17"/>
      <c r="F67" s="282"/>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c r="A68" s="72">
        <v>47</v>
      </c>
      <c r="B68" s="95"/>
      <c r="C68" s="17"/>
      <c r="D68" s="17"/>
      <c r="E68" s="17"/>
      <c r="F68" s="282"/>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72">
        <v>48</v>
      </c>
      <c r="B69" s="95"/>
      <c r="C69" s="17"/>
      <c r="D69" s="17"/>
      <c r="E69" s="17"/>
      <c r="F69" s="282"/>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72">
        <v>49</v>
      </c>
      <c r="B70" s="95"/>
      <c r="C70" s="17"/>
      <c r="D70" s="17"/>
      <c r="E70" s="17"/>
      <c r="F70" s="282"/>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72">
        <v>50</v>
      </c>
      <c r="B71" s="95"/>
      <c r="C71" s="17" t="s">
        <v>109</v>
      </c>
      <c r="D71" s="17"/>
      <c r="E71" s="17"/>
      <c r="F71" s="282"/>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72">
        <v>51</v>
      </c>
      <c r="B72" s="95"/>
      <c r="C72" s="17"/>
      <c r="D72" s="17" t="s">
        <v>1191</v>
      </c>
      <c r="E72" s="17"/>
      <c r="F72" s="262">
        <f>SUM(F60:F71)</f>
        <v>0</v>
      </c>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ht="15.75" thickBot="1">
      <c r="A73" s="297">
        <v>52</v>
      </c>
      <c r="B73" s="253"/>
      <c r="C73" s="273" t="s">
        <v>172</v>
      </c>
      <c r="D73" s="273" t="s">
        <v>2923</v>
      </c>
      <c r="E73" s="273"/>
      <c r="F73" s="270">
        <f>SUM(F40+F59+F72)</f>
        <v>37253573.960000046</v>
      </c>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ht="15.75">
      <c r="A74" s="112" t="s">
        <v>110</v>
      </c>
      <c r="B74" s="17"/>
      <c r="C74" s="17"/>
      <c r="D74" s="112"/>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69" t="s">
        <v>111</v>
      </c>
      <c r="B75" s="69"/>
      <c r="C75" s="69"/>
      <c r="D75" s="69"/>
      <c r="E75" s="69"/>
      <c r="F75" s="69"/>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s="17"/>
      <c r="C76" s="17"/>
      <c r="D76" s="17"/>
      <c r="E76" s="17"/>
      <c r="F76" s="69"/>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c r="C86"/>
      <c r="D86"/>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row r="87" spans="1:56">
      <c r="A87" s="17"/>
      <c r="B87"/>
      <c r="C87"/>
      <c r="D8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row>
    <row r="88" spans="1:56">
      <c r="A88" s="17"/>
      <c r="B88"/>
      <c r="C88"/>
      <c r="D88"/>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row>
    <row r="89" spans="1:56">
      <c r="A89" s="17"/>
      <c r="B89"/>
      <c r="C89"/>
      <c r="D89"/>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row>
    <row r="90" spans="1:56">
      <c r="A90" s="17"/>
      <c r="B90"/>
      <c r="C90"/>
      <c r="D90"/>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row>
    <row r="91" spans="1:56">
      <c r="A91" s="17"/>
      <c r="B91"/>
      <c r="C91"/>
      <c r="D91"/>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row>
    <row r="92" spans="1:56">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row>
  </sheetData>
  <printOptions horizontalCentered="1" verticalCentered="1"/>
  <pageMargins left="0.5" right="0.5" top="0.5" bottom="0.5" header="0.5" footer="0.5"/>
  <pageSetup scale="6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pageSetUpPr fitToPage="1"/>
  </sheetPr>
  <dimension ref="A1:K156"/>
  <sheetViews>
    <sheetView defaultGridColor="0" topLeftCell="A37" colorId="22" zoomScale="70" zoomScaleNormal="70" zoomScaleSheetLayoutView="80" workbookViewId="0">
      <selection activeCell="F86" sqref="F86"/>
    </sheetView>
  </sheetViews>
  <sheetFormatPr defaultColWidth="9.6640625" defaultRowHeight="15"/>
  <cols>
    <col min="1" max="1" width="8.33203125" style="9" customWidth="1"/>
    <col min="2" max="2" width="4.6640625" style="9" customWidth="1"/>
    <col min="3" max="3" width="45.88671875" style="9" customWidth="1"/>
    <col min="4" max="4" width="7" style="9" customWidth="1"/>
    <col min="5" max="5" width="22.21875" style="9" customWidth="1"/>
    <col min="6" max="6" width="23.44140625" style="9" customWidth="1"/>
    <col min="7" max="7" width="29.109375" style="9" customWidth="1"/>
    <col min="8" max="8" width="18.21875" style="2870" customWidth="1"/>
    <col min="9" max="9" width="16" style="9" bestFit="1" customWidth="1"/>
    <col min="10" max="11" width="9.77734375" style="9" bestFit="1" customWidth="1"/>
    <col min="12" max="16384" width="9.6640625" style="9"/>
  </cols>
  <sheetData>
    <row r="1" spans="1:7">
      <c r="A1" s="29" t="s">
        <v>1800</v>
      </c>
      <c r="B1" s="66"/>
      <c r="C1" s="226"/>
      <c r="D1" s="228" t="s">
        <v>3294</v>
      </c>
      <c r="E1" s="66"/>
      <c r="F1" s="228" t="s">
        <v>1802</v>
      </c>
      <c r="G1" s="412" t="s">
        <v>1803</v>
      </c>
    </row>
    <row r="2" spans="1:7">
      <c r="A2" s="72" t="str">
        <f>'Data Sheet'!$C$25</f>
        <v xml:space="preserve">The Brooklyn Union Gas Company d/b/a National Grid New York </v>
      </c>
      <c r="B2" s="17"/>
      <c r="C2" s="81"/>
      <c r="D2" s="95" t="s">
        <v>1819</v>
      </c>
      <c r="E2" s="17"/>
      <c r="F2" s="95" t="s">
        <v>3313</v>
      </c>
      <c r="G2" s="83"/>
    </row>
    <row r="3" spans="1:7" ht="15" customHeight="1">
      <c r="A3" s="74"/>
      <c r="B3" s="77"/>
      <c r="C3" s="115"/>
      <c r="D3" s="102" t="s">
        <v>407</v>
      </c>
      <c r="E3" s="77"/>
      <c r="F3" s="2991" t="str">
        <f>'Data Sheet'!$C$40</f>
        <v xml:space="preserve"> March 29, 2017</v>
      </c>
      <c r="G3" s="239" t="str">
        <f>'Data Sheet'!$C$38</f>
        <v xml:space="preserve"> December 31, 2016</v>
      </c>
    </row>
    <row r="4" spans="1:7" ht="15" customHeight="1">
      <c r="A4" s="3294" t="s">
        <v>112</v>
      </c>
      <c r="B4" s="3295"/>
      <c r="C4" s="3295"/>
      <c r="D4" s="3295"/>
      <c r="E4" s="3295"/>
      <c r="F4" s="3295"/>
      <c r="G4" s="3296"/>
    </row>
    <row r="5" spans="1:7">
      <c r="A5" s="3301" t="s">
        <v>1454</v>
      </c>
      <c r="B5" s="3297"/>
      <c r="C5" s="3297"/>
      <c r="D5" s="3297"/>
      <c r="E5" s="3297"/>
      <c r="F5" s="3297" t="s">
        <v>1455</v>
      </c>
      <c r="G5" s="3298"/>
    </row>
    <row r="6" spans="1:7">
      <c r="A6" s="3302" t="s">
        <v>113</v>
      </c>
      <c r="B6" s="3303"/>
      <c r="C6" s="3303"/>
      <c r="D6" s="3303"/>
      <c r="E6" s="3303"/>
      <c r="F6" s="3299" t="s">
        <v>114</v>
      </c>
      <c r="G6" s="3300"/>
    </row>
    <row r="7" spans="1:7">
      <c r="A7" s="3302" t="s">
        <v>3033</v>
      </c>
      <c r="B7" s="3303"/>
      <c r="C7" s="3303"/>
      <c r="D7" s="3303"/>
      <c r="E7" s="3303"/>
      <c r="F7" s="3299" t="s">
        <v>3034</v>
      </c>
      <c r="G7" s="3300"/>
    </row>
    <row r="8" spans="1:7">
      <c r="A8" s="3302" t="s">
        <v>3088</v>
      </c>
      <c r="B8" s="3303"/>
      <c r="C8" s="3303"/>
      <c r="D8" s="3303"/>
      <c r="E8" s="3303"/>
      <c r="F8" s="3299" t="s">
        <v>3089</v>
      </c>
      <c r="G8" s="3300"/>
    </row>
    <row r="9" spans="1:7">
      <c r="A9" s="3302" t="s">
        <v>3090</v>
      </c>
      <c r="B9" s="3303"/>
      <c r="C9" s="3303"/>
      <c r="D9" s="3303"/>
      <c r="E9" s="3303"/>
      <c r="F9" s="3299" t="s">
        <v>1456</v>
      </c>
      <c r="G9" s="3300"/>
    </row>
    <row r="10" spans="1:7">
      <c r="A10" s="3302" t="s">
        <v>3091</v>
      </c>
      <c r="B10" s="3303"/>
      <c r="C10" s="3303"/>
      <c r="D10" s="3303"/>
      <c r="E10" s="3303"/>
      <c r="F10" s="3299" t="s">
        <v>3092</v>
      </c>
      <c r="G10" s="3300"/>
    </row>
    <row r="11" spans="1:7">
      <c r="A11" s="3302" t="s">
        <v>3093</v>
      </c>
      <c r="B11" s="3303"/>
      <c r="C11" s="3303"/>
      <c r="D11" s="3303"/>
      <c r="E11" s="3303"/>
      <c r="F11" s="3299" t="s">
        <v>3094</v>
      </c>
      <c r="G11" s="3300"/>
    </row>
    <row r="12" spans="1:7" ht="15.6" customHeight="1">
      <c r="A12" s="3309" t="s">
        <v>3095</v>
      </c>
      <c r="B12" s="3307"/>
      <c r="C12" s="3307"/>
      <c r="D12" s="3307"/>
      <c r="E12" s="2497"/>
      <c r="F12" s="3307" t="s">
        <v>3096</v>
      </c>
      <c r="G12" s="3308"/>
    </row>
    <row r="13" spans="1:7" ht="17.45" customHeight="1">
      <c r="A13" s="3304" t="s">
        <v>3097</v>
      </c>
      <c r="B13" s="3305"/>
      <c r="C13" s="3305"/>
      <c r="D13" s="3305"/>
      <c r="E13" s="3305"/>
      <c r="F13" s="3305"/>
      <c r="G13" s="3306"/>
    </row>
    <row r="14" spans="1:7">
      <c r="A14" s="1528"/>
      <c r="B14" s="3133" t="s">
        <v>5194</v>
      </c>
      <c r="C14" s="3134"/>
      <c r="D14" s="811"/>
      <c r="E14" s="811"/>
      <c r="F14" s="811"/>
      <c r="G14" s="3039"/>
    </row>
    <row r="15" spans="1:7" ht="15.75">
      <c r="A15" s="2501"/>
      <c r="B15" s="3135"/>
      <c r="C15" s="3133" t="s">
        <v>5195</v>
      </c>
      <c r="D15" s="811"/>
      <c r="E15" s="811"/>
      <c r="F15" s="811"/>
      <c r="G15" s="3039"/>
    </row>
    <row r="16" spans="1:7">
      <c r="A16" s="2501"/>
      <c r="B16" s="811"/>
      <c r="C16" s="811"/>
      <c r="D16" s="811"/>
      <c r="E16" s="811"/>
      <c r="F16" s="811"/>
      <c r="G16" s="3039"/>
    </row>
    <row r="17" spans="1:7">
      <c r="A17" s="2501"/>
      <c r="B17" s="3136" t="s">
        <v>5196</v>
      </c>
      <c r="C17" s="3137"/>
      <c r="D17" s="811"/>
      <c r="E17" s="811"/>
      <c r="F17" s="811"/>
      <c r="G17" s="3039"/>
    </row>
    <row r="18" spans="1:7" ht="15.75">
      <c r="A18" s="2501"/>
      <c r="B18" s="3135"/>
      <c r="C18" s="2678" t="s">
        <v>5197</v>
      </c>
      <c r="D18" s="811"/>
      <c r="E18" s="811"/>
      <c r="F18" s="811"/>
      <c r="G18" s="3039"/>
    </row>
    <row r="19" spans="1:7" ht="15.75">
      <c r="A19" s="2501"/>
      <c r="B19" s="3135"/>
      <c r="C19" s="2678" t="s">
        <v>5198</v>
      </c>
      <c r="D19" s="811"/>
      <c r="E19" s="811"/>
      <c r="F19" s="811"/>
      <c r="G19" s="3039"/>
    </row>
    <row r="20" spans="1:7" ht="15.75">
      <c r="A20" s="2501"/>
      <c r="B20" s="3135"/>
      <c r="C20" s="2678" t="s">
        <v>5199</v>
      </c>
      <c r="D20" s="811"/>
      <c r="E20" s="811"/>
      <c r="F20" s="811"/>
      <c r="G20" s="3039"/>
    </row>
    <row r="21" spans="1:7" ht="15.75">
      <c r="A21" s="2501"/>
      <c r="B21" s="3135"/>
      <c r="C21" s="2678"/>
      <c r="D21" s="811"/>
      <c r="E21" s="811"/>
      <c r="F21" s="811"/>
      <c r="G21" s="3039"/>
    </row>
    <row r="22" spans="1:7" ht="15.75">
      <c r="A22" s="2501"/>
      <c r="B22" s="3138" t="s">
        <v>5200</v>
      </c>
      <c r="C22" s="1483"/>
      <c r="D22" s="811"/>
      <c r="E22" s="811"/>
      <c r="F22" s="811"/>
      <c r="G22" s="3039"/>
    </row>
    <row r="23" spans="1:7">
      <c r="A23" s="2501"/>
      <c r="B23" s="1483"/>
      <c r="C23" s="1483" t="s">
        <v>5201</v>
      </c>
      <c r="D23" s="811"/>
      <c r="E23" s="811"/>
      <c r="F23" s="811"/>
      <c r="G23" s="3039"/>
    </row>
    <row r="24" spans="1:7">
      <c r="A24" s="2501"/>
      <c r="B24" s="1483"/>
      <c r="C24" s="1483" t="s">
        <v>5202</v>
      </c>
      <c r="D24" s="811"/>
      <c r="E24" s="811"/>
      <c r="F24" s="811"/>
      <c r="G24" s="3039"/>
    </row>
    <row r="25" spans="1:7">
      <c r="A25" s="2501"/>
      <c r="B25" s="1483"/>
      <c r="C25" s="1483"/>
      <c r="D25" s="811"/>
      <c r="E25" s="811"/>
      <c r="F25" s="811"/>
      <c r="G25" s="3039"/>
    </row>
    <row r="26" spans="1:7" ht="15.75">
      <c r="A26" s="2501"/>
      <c r="B26" s="3138" t="s">
        <v>5203</v>
      </c>
      <c r="C26" s="1483"/>
      <c r="D26" s="811"/>
      <c r="E26" s="811"/>
      <c r="F26" s="811"/>
      <c r="G26" s="3039"/>
    </row>
    <row r="27" spans="1:7">
      <c r="A27" s="2501"/>
      <c r="B27" s="1483"/>
      <c r="C27" s="1483" t="s">
        <v>5204</v>
      </c>
      <c r="D27" s="811"/>
      <c r="E27" s="811"/>
      <c r="F27" s="811"/>
      <c r="G27" s="3039"/>
    </row>
    <row r="28" spans="1:7">
      <c r="A28" s="2501"/>
      <c r="B28" s="1483"/>
      <c r="C28" s="1483" t="s">
        <v>5205</v>
      </c>
      <c r="D28" s="811"/>
      <c r="E28" s="811"/>
      <c r="F28" s="811"/>
      <c r="G28" s="3039"/>
    </row>
    <row r="29" spans="1:7">
      <c r="A29" s="2501"/>
      <c r="B29" s="1483"/>
      <c r="C29" s="1483"/>
      <c r="D29" s="811"/>
      <c r="E29" s="811"/>
      <c r="F29" s="811"/>
      <c r="G29" s="3039"/>
    </row>
    <row r="30" spans="1:7" ht="15.75">
      <c r="A30" s="2501"/>
      <c r="B30" s="3138" t="s">
        <v>5206</v>
      </c>
      <c r="C30" s="1483"/>
      <c r="D30" s="811"/>
      <c r="E30" s="811"/>
      <c r="F30" s="811"/>
      <c r="G30" s="3039"/>
    </row>
    <row r="31" spans="1:7">
      <c r="A31" s="2501"/>
      <c r="B31" s="1483"/>
      <c r="C31" s="1483" t="s">
        <v>5207</v>
      </c>
      <c r="D31" s="811"/>
      <c r="E31" s="811"/>
      <c r="F31" s="811"/>
      <c r="G31" s="3039"/>
    </row>
    <row r="32" spans="1:7">
      <c r="A32" s="2501"/>
      <c r="B32" s="1483"/>
      <c r="C32" s="1483" t="s">
        <v>5208</v>
      </c>
      <c r="D32" s="811"/>
      <c r="E32" s="811"/>
      <c r="F32" s="811"/>
      <c r="G32" s="3039"/>
    </row>
    <row r="33" spans="1:7">
      <c r="A33" s="2501"/>
      <c r="B33" s="1483"/>
      <c r="C33" s="1483"/>
      <c r="D33" s="811"/>
      <c r="E33" s="811"/>
      <c r="F33" s="811"/>
      <c r="G33" s="3039"/>
    </row>
    <row r="34" spans="1:7" ht="15.75">
      <c r="A34" s="2501"/>
      <c r="B34" s="3138" t="s">
        <v>5209</v>
      </c>
      <c r="C34" s="1483"/>
      <c r="D34" s="811"/>
      <c r="E34" s="811"/>
      <c r="F34" s="811"/>
      <c r="G34" s="3039"/>
    </row>
    <row r="35" spans="1:7">
      <c r="A35" s="2501"/>
      <c r="B35" s="1483"/>
      <c r="C35" s="1483" t="s">
        <v>5210</v>
      </c>
      <c r="D35" s="811"/>
      <c r="E35" s="811"/>
      <c r="F35" s="811"/>
      <c r="G35" s="3039"/>
    </row>
    <row r="36" spans="1:7">
      <c r="A36" s="2501"/>
      <c r="B36" s="1483"/>
      <c r="C36" s="1483"/>
      <c r="D36" s="811"/>
      <c r="E36" s="811"/>
      <c r="F36" s="811"/>
      <c r="G36" s="3039"/>
    </row>
    <row r="37" spans="1:7" ht="15.75">
      <c r="A37" s="2501"/>
      <c r="B37" s="3138" t="s">
        <v>5211</v>
      </c>
      <c r="C37" s="1483"/>
      <c r="D37" s="811"/>
      <c r="E37" s="811"/>
      <c r="F37" s="811"/>
      <c r="G37" s="3039"/>
    </row>
    <row r="38" spans="1:7">
      <c r="A38" s="2501"/>
      <c r="B38" s="1483"/>
      <c r="C38" s="1483" t="s">
        <v>5212</v>
      </c>
      <c r="D38" s="811"/>
      <c r="E38" s="811"/>
      <c r="F38" s="811"/>
      <c r="G38" s="3039"/>
    </row>
    <row r="39" spans="1:7">
      <c r="A39" s="2501"/>
      <c r="B39" s="1483"/>
      <c r="C39" s="1483" t="s">
        <v>5213</v>
      </c>
      <c r="D39" s="811"/>
      <c r="E39" s="811"/>
      <c r="F39" s="811"/>
      <c r="G39" s="3039"/>
    </row>
    <row r="40" spans="1:7">
      <c r="A40" s="2501"/>
      <c r="B40" s="1483"/>
      <c r="C40" s="1483"/>
      <c r="D40" s="811"/>
      <c r="E40" s="811"/>
      <c r="F40" s="811"/>
      <c r="G40" s="3039"/>
    </row>
    <row r="41" spans="1:7" ht="15.75">
      <c r="A41" s="2501"/>
      <c r="B41" s="3138" t="s">
        <v>5214</v>
      </c>
      <c r="C41" s="1483"/>
      <c r="D41" s="811"/>
      <c r="E41" s="811"/>
      <c r="F41" s="811"/>
      <c r="G41" s="3039"/>
    </row>
    <row r="42" spans="1:7">
      <c r="A42" s="2501"/>
      <c r="B42" s="1483"/>
      <c r="C42" s="1483" t="s">
        <v>5215</v>
      </c>
      <c r="D42" s="811"/>
      <c r="E42" s="811"/>
      <c r="F42" s="811"/>
      <c r="G42" s="3039"/>
    </row>
    <row r="43" spans="1:7">
      <c r="A43" s="2501"/>
      <c r="B43" s="1483"/>
      <c r="C43" s="1483" t="s">
        <v>5216</v>
      </c>
      <c r="D43" s="811"/>
      <c r="E43" s="811"/>
      <c r="F43" s="811"/>
      <c r="G43" s="3039"/>
    </row>
    <row r="44" spans="1:7">
      <c r="A44" s="2501"/>
      <c r="B44" s="1483"/>
      <c r="C44" s="1483"/>
      <c r="D44" s="811"/>
      <c r="E44" s="811"/>
      <c r="F44" s="811"/>
      <c r="G44" s="3039"/>
    </row>
    <row r="45" spans="1:7" ht="15.75">
      <c r="A45" s="2501"/>
      <c r="B45" s="3138" t="s">
        <v>5217</v>
      </c>
      <c r="C45" s="3139"/>
      <c r="D45" s="811"/>
      <c r="E45" s="811"/>
      <c r="F45" s="811"/>
      <c r="G45" s="3039"/>
    </row>
    <row r="46" spans="1:7">
      <c r="A46" s="2501"/>
      <c r="B46" s="1483"/>
      <c r="C46" s="1483" t="s">
        <v>5218</v>
      </c>
      <c r="D46" s="811"/>
      <c r="E46" s="811"/>
      <c r="F46" s="811"/>
      <c r="G46" s="3039"/>
    </row>
    <row r="47" spans="1:7">
      <c r="A47" s="2501"/>
      <c r="B47" s="1483"/>
      <c r="C47" s="1483" t="s">
        <v>5205</v>
      </c>
      <c r="D47" s="811"/>
      <c r="E47" s="811"/>
      <c r="F47" s="811"/>
      <c r="G47" s="3039"/>
    </row>
    <row r="48" spans="1:7">
      <c r="A48" s="2501"/>
      <c r="B48" s="811"/>
      <c r="C48" s="811"/>
      <c r="D48" s="811"/>
      <c r="E48" s="811"/>
      <c r="F48" s="811"/>
      <c r="G48" s="3039"/>
    </row>
    <row r="49" spans="1:7" ht="15.75">
      <c r="A49" s="2501"/>
      <c r="B49" s="3140" t="s">
        <v>5219</v>
      </c>
      <c r="C49" s="3141"/>
      <c r="D49" s="811"/>
      <c r="E49" s="811"/>
      <c r="F49" s="811"/>
      <c r="G49" s="3039"/>
    </row>
    <row r="50" spans="1:7">
      <c r="A50" s="2501"/>
      <c r="B50" s="3142"/>
      <c r="C50" s="1483" t="s">
        <v>5220</v>
      </c>
      <c r="D50" s="811"/>
      <c r="E50" s="811"/>
      <c r="F50" s="811"/>
      <c r="G50" s="3039"/>
    </row>
    <row r="51" spans="1:7">
      <c r="A51" s="2501"/>
      <c r="B51" s="3142"/>
      <c r="C51" s="1483" t="s">
        <v>5221</v>
      </c>
      <c r="D51" s="811"/>
      <c r="E51" s="811"/>
      <c r="F51" s="811"/>
      <c r="G51" s="3039"/>
    </row>
    <row r="52" spans="1:7">
      <c r="A52" s="2501"/>
      <c r="B52" s="3142"/>
      <c r="C52" s="1483" t="s">
        <v>5222</v>
      </c>
      <c r="D52" s="811"/>
      <c r="E52" s="811"/>
      <c r="F52" s="811"/>
      <c r="G52" s="3039"/>
    </row>
    <row r="53" spans="1:7">
      <c r="A53" s="2501"/>
      <c r="B53" s="3142"/>
      <c r="C53" s="3143" t="s">
        <v>5223</v>
      </c>
      <c r="D53" s="811"/>
      <c r="E53" s="811"/>
      <c r="F53" s="811"/>
      <c r="G53" s="3039"/>
    </row>
    <row r="54" spans="1:7">
      <c r="A54" s="2501"/>
      <c r="B54" s="3142"/>
      <c r="C54" s="3144"/>
      <c r="D54" s="811"/>
      <c r="E54" s="811"/>
      <c r="F54" s="811"/>
      <c r="G54" s="3039"/>
    </row>
    <row r="55" spans="1:7" ht="15.75">
      <c r="A55" s="2501"/>
      <c r="B55" s="3140" t="s">
        <v>5224</v>
      </c>
      <c r="C55" s="3141"/>
      <c r="D55" s="811"/>
      <c r="E55" s="811"/>
      <c r="F55" s="811"/>
      <c r="G55" s="3039"/>
    </row>
    <row r="56" spans="1:7">
      <c r="A56" s="2501"/>
      <c r="B56" s="813"/>
      <c r="C56" s="3145" t="s">
        <v>5225</v>
      </c>
      <c r="D56" s="811"/>
      <c r="E56" s="811"/>
      <c r="F56" s="811"/>
      <c r="G56" s="3039"/>
    </row>
    <row r="57" spans="1:7">
      <c r="A57" s="2501"/>
      <c r="B57" s="3142"/>
      <c r="C57" s="3145" t="s">
        <v>5226</v>
      </c>
      <c r="D57" s="811"/>
      <c r="E57" s="811"/>
      <c r="F57" s="811"/>
      <c r="G57" s="3039"/>
    </row>
    <row r="58" spans="1:7">
      <c r="A58" s="2501"/>
      <c r="B58" s="3142"/>
      <c r="C58" s="3145" t="s">
        <v>5227</v>
      </c>
      <c r="D58" s="811"/>
      <c r="E58" s="811"/>
      <c r="F58" s="811"/>
      <c r="G58" s="3039"/>
    </row>
    <row r="59" spans="1:7">
      <c r="A59" s="2501"/>
      <c r="B59" s="811"/>
      <c r="C59" s="811"/>
      <c r="D59" s="811"/>
      <c r="E59" s="811"/>
      <c r="F59" s="811"/>
      <c r="G59" s="3039"/>
    </row>
    <row r="60" spans="1:7" ht="15.75">
      <c r="A60" s="2501"/>
      <c r="B60" s="3140" t="s">
        <v>5228</v>
      </c>
      <c r="C60" s="811"/>
      <c r="D60" s="811"/>
      <c r="E60" s="811"/>
      <c r="F60" s="811"/>
      <c r="G60" s="3039"/>
    </row>
    <row r="61" spans="1:7">
      <c r="A61" s="2501"/>
      <c r="B61" s="3145" t="s">
        <v>5229</v>
      </c>
      <c r="C61" s="811"/>
      <c r="D61" s="811"/>
      <c r="E61" s="811"/>
      <c r="F61" s="811"/>
      <c r="G61" s="3039"/>
    </row>
    <row r="62" spans="1:7">
      <c r="A62" s="2501"/>
      <c r="B62" s="3145" t="s">
        <v>5230</v>
      </c>
      <c r="C62" s="811"/>
      <c r="D62" s="811"/>
      <c r="E62" s="811"/>
      <c r="F62" s="811"/>
      <c r="G62" s="3039"/>
    </row>
    <row r="63" spans="1:7">
      <c r="A63" s="2501"/>
      <c r="B63" s="3145" t="s">
        <v>5231</v>
      </c>
      <c r="C63" s="811"/>
      <c r="D63" s="811"/>
      <c r="E63" s="811"/>
      <c r="F63" s="811"/>
      <c r="G63" s="3039"/>
    </row>
    <row r="64" spans="1:7">
      <c r="A64" s="2501"/>
      <c r="B64" s="3145" t="s">
        <v>5232</v>
      </c>
      <c r="C64" s="811"/>
      <c r="D64" s="811"/>
      <c r="E64" s="811"/>
      <c r="F64" s="811"/>
      <c r="G64" s="3039"/>
    </row>
    <row r="65" spans="1:11">
      <c r="A65" s="2501"/>
      <c r="B65" s="3145" t="s">
        <v>5233</v>
      </c>
      <c r="C65" s="811"/>
      <c r="D65" s="811"/>
      <c r="E65" s="811"/>
      <c r="F65" s="811"/>
      <c r="G65" s="3039"/>
    </row>
    <row r="66" spans="1:11">
      <c r="A66" s="1528"/>
      <c r="B66" s="77"/>
      <c r="C66" s="77"/>
      <c r="D66" s="77"/>
      <c r="E66" s="77"/>
      <c r="F66" s="77"/>
      <c r="G66" s="76"/>
    </row>
    <row r="67" spans="1:11">
      <c r="A67" s="2507" t="s">
        <v>3098</v>
      </c>
      <c r="B67" s="662"/>
      <c r="C67" s="662"/>
      <c r="D67" s="662"/>
      <c r="E67" s="662"/>
      <c r="F67" s="662"/>
      <c r="G67" s="533"/>
    </row>
    <row r="68" spans="1:11">
      <c r="A68" s="72" t="s">
        <v>3099</v>
      </c>
      <c r="B68" s="17"/>
      <c r="C68" s="17"/>
      <c r="D68" s="17"/>
      <c r="E68" s="17"/>
      <c r="F68" s="17"/>
      <c r="G68" s="73"/>
    </row>
    <row r="69" spans="1:11">
      <c r="A69" s="72" t="s">
        <v>3100</v>
      </c>
      <c r="B69" s="17"/>
      <c r="C69" s="17"/>
      <c r="D69" s="17"/>
      <c r="E69" s="17"/>
      <c r="F69" s="17"/>
      <c r="G69" s="73"/>
    </row>
    <row r="70" spans="1:11">
      <c r="A70" s="2502" t="s">
        <v>4397</v>
      </c>
      <c r="B70" s="1479"/>
      <c r="C70" s="1479"/>
      <c r="D70" s="1479"/>
      <c r="E70" s="1479"/>
      <c r="F70" s="1479"/>
      <c r="G70" s="708"/>
    </row>
    <row r="71" spans="1:11">
      <c r="A71" s="72"/>
      <c r="B71" s="268"/>
      <c r="C71" s="268"/>
      <c r="D71" s="268"/>
      <c r="E71" s="268"/>
      <c r="F71" s="706" t="s">
        <v>1758</v>
      </c>
      <c r="G71" s="264" t="s">
        <v>1759</v>
      </c>
    </row>
    <row r="72" spans="1:11">
      <c r="A72" s="72"/>
      <c r="B72" s="706" t="s">
        <v>1729</v>
      </c>
      <c r="C72" s="706" t="s">
        <v>1760</v>
      </c>
      <c r="D72" s="268"/>
      <c r="E72" s="706" t="s">
        <v>1841</v>
      </c>
      <c r="F72" s="706" t="s">
        <v>1761</v>
      </c>
      <c r="G72" s="264" t="s">
        <v>1762</v>
      </c>
    </row>
    <row r="73" spans="1:11">
      <c r="A73" s="72"/>
      <c r="B73" s="706" t="s">
        <v>1732</v>
      </c>
      <c r="C73" s="706" t="s">
        <v>1763</v>
      </c>
      <c r="D73" s="268"/>
      <c r="E73" s="706" t="s">
        <v>3025</v>
      </c>
      <c r="F73" s="706" t="s">
        <v>3026</v>
      </c>
      <c r="G73" s="264" t="s">
        <v>3027</v>
      </c>
    </row>
    <row r="74" spans="1:11">
      <c r="A74" s="72"/>
      <c r="B74" s="268">
        <v>1</v>
      </c>
      <c r="C74" s="268" t="s">
        <v>1764</v>
      </c>
      <c r="D74" s="268"/>
      <c r="E74" s="3059">
        <v>243022481</v>
      </c>
      <c r="F74" s="331"/>
      <c r="G74" s="302"/>
      <c r="I74" s="2937"/>
      <c r="J74" s="2937"/>
      <c r="K74" s="2937"/>
    </row>
    <row r="75" spans="1:11">
      <c r="A75" s="72"/>
      <c r="B75" s="268">
        <v>2</v>
      </c>
      <c r="C75" s="268" t="s">
        <v>1765</v>
      </c>
      <c r="D75" s="268"/>
      <c r="E75" s="707"/>
      <c r="F75" s="331"/>
      <c r="G75" s="3062">
        <v>9.7000000000000003E-3</v>
      </c>
      <c r="I75" s="2937"/>
      <c r="J75" s="2949"/>
      <c r="K75" s="2949"/>
    </row>
    <row r="76" spans="1:11">
      <c r="A76" s="72"/>
      <c r="B76" s="268">
        <v>3</v>
      </c>
      <c r="C76" s="268" t="s">
        <v>1664</v>
      </c>
      <c r="D76" s="268"/>
      <c r="E76" s="3061">
        <v>1040500000</v>
      </c>
      <c r="F76" s="709">
        <v>0.41789510070921104</v>
      </c>
      <c r="G76" s="3062">
        <v>4.7300000000000002E-2</v>
      </c>
      <c r="I76" s="2949"/>
      <c r="J76" s="2949"/>
      <c r="K76" s="2949"/>
    </row>
    <row r="77" spans="1:11">
      <c r="A77" s="72"/>
      <c r="B77" s="268">
        <v>4</v>
      </c>
      <c r="C77" s="268" t="s">
        <v>1766</v>
      </c>
      <c r="D77" s="268"/>
      <c r="E77" s="3061">
        <v>1</v>
      </c>
      <c r="F77" s="709">
        <v>0</v>
      </c>
      <c r="G77" s="3062"/>
      <c r="I77" s="2949"/>
      <c r="J77" s="2949"/>
      <c r="K77" s="2949"/>
    </row>
    <row r="78" spans="1:11" ht="30.75" customHeight="1">
      <c r="A78" s="72"/>
      <c r="B78" s="268">
        <v>5</v>
      </c>
      <c r="C78" s="268" t="s">
        <v>1767</v>
      </c>
      <c r="D78" s="268"/>
      <c r="E78" s="3061">
        <v>1449359293</v>
      </c>
      <c r="F78" s="709">
        <v>0.58210489929078901</v>
      </c>
      <c r="G78" s="3062">
        <v>9.4E-2</v>
      </c>
      <c r="I78" s="2949"/>
      <c r="J78" s="2949"/>
      <c r="K78" s="2949"/>
    </row>
    <row r="79" spans="1:11">
      <c r="A79" s="72"/>
      <c r="B79" s="268">
        <v>6</v>
      </c>
      <c r="C79" s="268" t="s">
        <v>1768</v>
      </c>
      <c r="D79" s="268"/>
      <c r="E79" s="251">
        <f>E76+E77+E78</f>
        <v>2489859294</v>
      </c>
      <c r="F79" s="709">
        <f>F76+F77+F78</f>
        <v>1</v>
      </c>
      <c r="G79" s="302"/>
      <c r="I79" s="2997"/>
      <c r="J79" s="2949"/>
      <c r="K79" s="2949"/>
    </row>
    <row r="80" spans="1:11">
      <c r="A80" s="72"/>
      <c r="B80" s="84">
        <v>7</v>
      </c>
      <c r="C80" s="84" t="s">
        <v>1769</v>
      </c>
      <c r="D80" s="84"/>
      <c r="E80" s="703"/>
      <c r="F80" s="710"/>
      <c r="G80" s="300"/>
      <c r="I80" s="2948"/>
      <c r="J80" s="2937"/>
      <c r="K80" s="2937"/>
    </row>
    <row r="81" spans="1:11">
      <c r="A81" s="72"/>
      <c r="B81" s="86"/>
      <c r="C81" s="86" t="s">
        <v>1770</v>
      </c>
      <c r="D81" s="86"/>
      <c r="E81" s="468">
        <v>333824251</v>
      </c>
      <c r="F81" s="321"/>
      <c r="G81" s="301"/>
      <c r="I81" s="2947"/>
      <c r="J81" s="2937"/>
      <c r="K81" s="2937"/>
    </row>
    <row r="82" spans="1:11">
      <c r="A82" s="72"/>
      <c r="B82" s="17"/>
      <c r="C82" s="17"/>
      <c r="D82" s="17"/>
      <c r="E82" s="17"/>
      <c r="F82" s="17"/>
      <c r="G82" s="73"/>
      <c r="I82" s="2937"/>
      <c r="J82" s="2937"/>
      <c r="K82" s="2937"/>
    </row>
    <row r="83" spans="1:11">
      <c r="A83" s="87" t="s">
        <v>1771</v>
      </c>
      <c r="B83" s="88"/>
      <c r="C83" s="88"/>
      <c r="D83" s="88"/>
      <c r="E83" s="88"/>
      <c r="F83" s="88"/>
      <c r="G83" s="85"/>
      <c r="I83" s="2937"/>
      <c r="J83" s="2937"/>
      <c r="K83" s="2937"/>
    </row>
    <row r="84" spans="1:11">
      <c r="A84" s="72"/>
      <c r="B84" s="17"/>
      <c r="C84" s="17"/>
      <c r="D84" s="17" t="s">
        <v>1772</v>
      </c>
      <c r="E84" s="691" t="s">
        <v>4854</v>
      </c>
      <c r="F84" s="691"/>
      <c r="G84" s="73"/>
      <c r="I84" s="2937"/>
      <c r="J84" s="2937"/>
      <c r="K84" s="2937"/>
    </row>
    <row r="85" spans="1:11">
      <c r="A85" s="72"/>
      <c r="B85" s="17"/>
      <c r="C85" s="17"/>
      <c r="D85" s="17"/>
      <c r="E85" s="17"/>
      <c r="F85" s="17"/>
      <c r="G85" s="73"/>
      <c r="I85" s="2937"/>
      <c r="J85" s="2937"/>
      <c r="K85" s="2937"/>
    </row>
    <row r="86" spans="1:11">
      <c r="A86" s="87" t="s">
        <v>476</v>
      </c>
      <c r="B86" s="88"/>
      <c r="C86" s="88"/>
      <c r="D86" s="88"/>
      <c r="E86" s="88" t="s">
        <v>4855</v>
      </c>
      <c r="F86" s="88"/>
      <c r="G86" s="85"/>
      <c r="I86" s="2937"/>
      <c r="J86" s="2937"/>
      <c r="K86" s="2937"/>
    </row>
    <row r="87" spans="1:11">
      <c r="A87" s="72"/>
      <c r="B87" s="17"/>
      <c r="C87" s="17"/>
      <c r="D87" s="17"/>
      <c r="E87" s="691"/>
      <c r="F87" s="691"/>
      <c r="G87" s="73"/>
      <c r="I87" s="2937"/>
      <c r="J87" s="2937"/>
      <c r="K87" s="2937"/>
    </row>
    <row r="88" spans="1:11">
      <c r="A88" s="72"/>
      <c r="B88" s="17"/>
      <c r="C88" s="17"/>
      <c r="D88" s="17"/>
      <c r="E88" s="17"/>
      <c r="F88" s="17"/>
      <c r="G88" s="73"/>
      <c r="I88" s="2937"/>
      <c r="J88" s="2937"/>
      <c r="K88" s="2937"/>
    </row>
    <row r="89" spans="1:11">
      <c r="A89" s="87" t="s">
        <v>477</v>
      </c>
      <c r="B89" s="88"/>
      <c r="C89" s="88"/>
      <c r="D89" s="88"/>
      <c r="E89" s="88"/>
      <c r="F89" s="88"/>
      <c r="G89" s="85"/>
      <c r="I89" s="2937"/>
      <c r="J89" s="2937"/>
      <c r="K89" s="2937"/>
    </row>
    <row r="90" spans="1:11">
      <c r="A90" s="72" t="s">
        <v>478</v>
      </c>
      <c r="B90" s="17"/>
      <c r="C90" s="17"/>
      <c r="D90" s="691" t="s">
        <v>1772</v>
      </c>
      <c r="E90" s="691">
        <v>1.54E-2</v>
      </c>
      <c r="F90" s="17"/>
      <c r="G90" s="73"/>
      <c r="H90" s="2998"/>
      <c r="I90" s="2949"/>
      <c r="J90" s="2937"/>
      <c r="K90" s="2937"/>
    </row>
    <row r="91" spans="1:11" ht="15.75" thickBot="1">
      <c r="A91" s="109" t="s">
        <v>479</v>
      </c>
      <c r="B91" s="110"/>
      <c r="C91" s="110"/>
      <c r="D91" s="711" t="s">
        <v>1772</v>
      </c>
      <c r="E91" s="711">
        <v>3.2300000000000002E-2</v>
      </c>
      <c r="F91" s="110"/>
      <c r="G91" s="111"/>
      <c r="H91" s="2998"/>
      <c r="I91" s="2949"/>
      <c r="J91" s="2937"/>
      <c r="K91" s="2937"/>
    </row>
    <row r="92" spans="1:11" ht="15.75">
      <c r="A92" s="112" t="s">
        <v>480</v>
      </c>
      <c r="B92" s="17"/>
      <c r="C92" s="112"/>
      <c r="D92" s="112" t="s">
        <v>481</v>
      </c>
      <c r="I92" s="2949"/>
    </row>
    <row r="93" spans="1:11" ht="15.75">
      <c r="A93" s="112"/>
      <c r="B93" s="17"/>
      <c r="C93" s="112"/>
      <c r="D93" s="112"/>
    </row>
    <row r="94" spans="1:11">
      <c r="A94" s="2498"/>
      <c r="B94" s="2498"/>
      <c r="C94" s="2498"/>
      <c r="D94" s="2498"/>
      <c r="E94" s="2498" t="s">
        <v>482</v>
      </c>
      <c r="F94" s="2498"/>
      <c r="G94" s="2498"/>
    </row>
    <row r="95" spans="1:11" ht="15.75">
      <c r="A95" s="645" t="s">
        <v>1193</v>
      </c>
      <c r="B95" s="2498"/>
      <c r="C95" s="2498"/>
      <c r="D95" s="2498"/>
      <c r="E95" s="2498"/>
      <c r="F95" s="2498"/>
      <c r="G95" s="2498"/>
    </row>
    <row r="96" spans="1:11" ht="15.75" thickBot="1">
      <c r="A96" s="17" t="str">
        <f>'Data Sheet'!$C$25</f>
        <v xml:space="preserve">The Brooklyn Union Gas Company d/b/a National Grid New York </v>
      </c>
      <c r="B96" s="17"/>
      <c r="C96" s="17"/>
      <c r="D96" s="17"/>
      <c r="E96" s="17"/>
      <c r="F96" s="692" t="str">
        <f>'Data Sheet'!$C$40</f>
        <v xml:space="preserve"> March 29, 2017</v>
      </c>
      <c r="G96" s="9" t="str">
        <f>'Data Sheet'!$C$38</f>
        <v xml:space="preserve"> December 31, 2016</v>
      </c>
    </row>
    <row r="97" spans="1:7">
      <c r="A97" s="29"/>
      <c r="B97" s="66"/>
      <c r="C97" s="66"/>
      <c r="D97" s="66"/>
      <c r="E97" s="66"/>
      <c r="F97" s="66"/>
      <c r="G97" s="67"/>
    </row>
    <row r="98" spans="1:7">
      <c r="A98" s="2499" t="s">
        <v>112</v>
      </c>
      <c r="B98" s="2498"/>
      <c r="C98" s="2498"/>
      <c r="D98" s="2498"/>
      <c r="E98" s="2498"/>
      <c r="F98" s="2498"/>
      <c r="G98" s="405"/>
    </row>
    <row r="99" spans="1:7">
      <c r="A99" s="74"/>
      <c r="B99" s="77"/>
      <c r="C99" s="77"/>
      <c r="D99" s="77"/>
      <c r="E99" s="77"/>
      <c r="F99" s="77"/>
      <c r="G99" s="76"/>
    </row>
    <row r="100" spans="1:7">
      <c r="A100" s="87"/>
      <c r="B100" s="88"/>
      <c r="C100" s="88"/>
      <c r="D100" s="88"/>
      <c r="E100" s="88"/>
      <c r="F100" s="88"/>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2498"/>
      <c r="D109" s="17"/>
      <c r="E109" s="2498"/>
      <c r="F109" s="2498"/>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c r="A130" s="72"/>
      <c r="B130" s="17"/>
      <c r="C130" s="17"/>
      <c r="D130" s="17"/>
      <c r="E130" s="17"/>
      <c r="F130" s="17"/>
      <c r="G130" s="73"/>
    </row>
    <row r="131" spans="1:7">
      <c r="A131" s="72"/>
      <c r="B131" s="17"/>
      <c r="C131" s="17"/>
      <c r="D131" s="17"/>
      <c r="E131" s="17"/>
      <c r="F131" s="17"/>
      <c r="G131" s="73"/>
    </row>
    <row r="132" spans="1:7">
      <c r="A132" s="72"/>
      <c r="B132" s="17"/>
      <c r="C132" s="17"/>
      <c r="D132" s="17"/>
      <c r="E132" s="17"/>
      <c r="F132" s="17"/>
      <c r="G132" s="73"/>
    </row>
    <row r="133" spans="1:7">
      <c r="A133" s="72"/>
      <c r="B133" s="17"/>
      <c r="C133" s="17"/>
      <c r="D133" s="17"/>
      <c r="E133" s="17"/>
      <c r="F133" s="17"/>
      <c r="G133" s="73"/>
    </row>
    <row r="134" spans="1:7">
      <c r="A134" s="72"/>
      <c r="B134" s="17"/>
      <c r="C134" s="17"/>
      <c r="D134" s="17"/>
      <c r="E134" s="17"/>
      <c r="F134" s="17"/>
      <c r="G134" s="73"/>
    </row>
    <row r="135" spans="1:7">
      <c r="A135" s="72"/>
      <c r="B135" s="17"/>
      <c r="C135" s="17"/>
      <c r="D135" s="17"/>
      <c r="E135" s="17"/>
      <c r="F135" s="17"/>
      <c r="G135" s="73"/>
    </row>
    <row r="136" spans="1:7">
      <c r="A136" s="72"/>
      <c r="B136" s="17"/>
      <c r="C136" s="17"/>
      <c r="D136" s="17"/>
      <c r="E136" s="17"/>
      <c r="F136" s="17"/>
      <c r="G136" s="73"/>
    </row>
    <row r="137" spans="1:7">
      <c r="A137" s="72"/>
      <c r="B137" s="17"/>
      <c r="C137" s="17"/>
      <c r="D137" s="17"/>
      <c r="E137" s="17"/>
      <c r="F137" s="17"/>
      <c r="G137" s="73"/>
    </row>
    <row r="138" spans="1:7">
      <c r="A138" s="72"/>
      <c r="B138" s="17"/>
      <c r="C138" s="17"/>
      <c r="D138" s="17"/>
      <c r="E138" s="17"/>
      <c r="F138" s="17"/>
      <c r="G138" s="73"/>
    </row>
    <row r="139" spans="1:7">
      <c r="A139" s="72"/>
      <c r="B139" s="17"/>
      <c r="C139" s="17"/>
      <c r="D139" s="17"/>
      <c r="E139" s="17"/>
      <c r="F139" s="17"/>
      <c r="G139" s="73"/>
    </row>
    <row r="140" spans="1:7">
      <c r="A140" s="72"/>
      <c r="B140" s="17"/>
      <c r="C140" s="17"/>
      <c r="D140" s="17"/>
      <c r="E140" s="17"/>
      <c r="F140" s="17"/>
      <c r="G140" s="73"/>
    </row>
    <row r="141" spans="1:7">
      <c r="A141" s="72"/>
      <c r="B141" s="17"/>
      <c r="C141" s="17"/>
      <c r="D141" s="17"/>
      <c r="E141" s="17"/>
      <c r="F141" s="17"/>
      <c r="G141" s="73"/>
    </row>
    <row r="142" spans="1:7">
      <c r="A142" s="72"/>
      <c r="B142" s="17"/>
      <c r="C142" s="17"/>
      <c r="D142" s="17"/>
      <c r="E142" s="17"/>
      <c r="F142" s="17"/>
      <c r="G142" s="73"/>
    </row>
    <row r="143" spans="1:7">
      <c r="A143" s="72"/>
      <c r="B143" s="17"/>
      <c r="C143" s="17"/>
      <c r="D143" s="17"/>
      <c r="E143" s="17"/>
      <c r="F143" s="17"/>
      <c r="G143" s="73"/>
    </row>
    <row r="144" spans="1:7">
      <c r="A144" s="72"/>
      <c r="B144" s="17"/>
      <c r="C144" s="17"/>
      <c r="D144" s="17"/>
      <c r="E144" s="17"/>
      <c r="F144" s="17"/>
      <c r="G144" s="73"/>
    </row>
    <row r="145" spans="1:7">
      <c r="A145" s="72"/>
      <c r="B145" s="17"/>
      <c r="C145" s="17"/>
      <c r="D145" s="17"/>
      <c r="E145" s="17"/>
      <c r="F145" s="17"/>
      <c r="G145" s="73"/>
    </row>
    <row r="146" spans="1:7">
      <c r="A146" s="72"/>
      <c r="B146" s="17"/>
      <c r="C146" s="17"/>
      <c r="D146" s="17"/>
      <c r="E146" s="17"/>
      <c r="F146" s="17"/>
      <c r="G146" s="73"/>
    </row>
    <row r="147" spans="1:7">
      <c r="A147" s="72"/>
      <c r="B147" s="17"/>
      <c r="C147" s="17"/>
      <c r="D147" s="17"/>
      <c r="E147" s="17"/>
      <c r="F147" s="17"/>
      <c r="G147" s="73"/>
    </row>
    <row r="148" spans="1:7">
      <c r="A148" s="72"/>
      <c r="B148" s="17"/>
      <c r="C148" s="17"/>
      <c r="D148" s="17"/>
      <c r="E148" s="17"/>
      <c r="F148" s="17"/>
      <c r="G148" s="73"/>
    </row>
    <row r="149" spans="1:7">
      <c r="A149" s="72"/>
      <c r="B149" s="17"/>
      <c r="C149" s="17"/>
      <c r="D149" s="17"/>
      <c r="E149" s="17"/>
      <c r="F149" s="17"/>
      <c r="G149" s="73"/>
    </row>
    <row r="150" spans="1:7">
      <c r="A150" s="72"/>
      <c r="B150" s="17"/>
      <c r="C150" s="17"/>
      <c r="D150" s="17"/>
      <c r="E150" s="17"/>
      <c r="F150" s="17"/>
      <c r="G150" s="73"/>
    </row>
    <row r="151" spans="1:7">
      <c r="A151" s="72"/>
      <c r="B151" s="17"/>
      <c r="C151" s="17"/>
      <c r="D151" s="17"/>
      <c r="E151" s="17"/>
      <c r="F151" s="17"/>
      <c r="G151" s="73"/>
    </row>
    <row r="152" spans="1:7">
      <c r="A152" s="72"/>
      <c r="B152" s="17"/>
      <c r="C152" s="17"/>
      <c r="D152" s="17"/>
      <c r="E152" s="17"/>
      <c r="F152" s="17"/>
      <c r="G152" s="73"/>
    </row>
    <row r="153" spans="1:7" ht="15.75" thickBot="1">
      <c r="A153" s="109"/>
      <c r="B153" s="110"/>
      <c r="C153" s="293"/>
      <c r="D153" s="293"/>
      <c r="E153" s="293"/>
      <c r="F153" s="110"/>
      <c r="G153" s="111"/>
    </row>
    <row r="154" spans="1:7" ht="15.75">
      <c r="A154" s="112" t="s">
        <v>483</v>
      </c>
      <c r="B154" s="17"/>
      <c r="C154" s="17"/>
      <c r="D154" s="112" t="s">
        <v>481</v>
      </c>
    </row>
    <row r="155" spans="1:7">
      <c r="A155" s="17"/>
      <c r="B155" s="17"/>
      <c r="C155" s="17"/>
      <c r="D155" s="17"/>
      <c r="E155" s="17"/>
      <c r="F155" s="17"/>
    </row>
    <row r="156" spans="1:7" ht="15.75">
      <c r="A156" s="2498" t="s">
        <v>484</v>
      </c>
      <c r="B156" s="2498"/>
      <c r="C156" s="2498"/>
      <c r="D156" s="645"/>
      <c r="E156" s="2498"/>
      <c r="F156" s="2498"/>
      <c r="G156" s="2498"/>
    </row>
  </sheetData>
  <sheetProtection selectLockedCells="1" selectUnlockedCells="1"/>
  <mergeCells count="18">
    <mergeCell ref="A13:G13"/>
    <mergeCell ref="F9:G9"/>
    <mergeCell ref="F10:G10"/>
    <mergeCell ref="F11:G11"/>
    <mergeCell ref="F12:G12"/>
    <mergeCell ref="A9:E9"/>
    <mergeCell ref="A10:E10"/>
    <mergeCell ref="A11:E11"/>
    <mergeCell ref="A12:D12"/>
    <mergeCell ref="A4:G4"/>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5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pageSetUpPr fitToPage="1"/>
  </sheetPr>
  <dimension ref="A1:BG189"/>
  <sheetViews>
    <sheetView defaultGridColor="0" view="pageBreakPreview" topLeftCell="A13" colorId="22" zoomScale="80" zoomScaleNormal="100" zoomScaleSheetLayoutView="80" workbookViewId="0">
      <selection activeCell="G23" sqref="G23"/>
    </sheetView>
  </sheetViews>
  <sheetFormatPr defaultColWidth="9.6640625" defaultRowHeight="15"/>
  <cols>
    <col min="1" max="1" width="2.6640625" style="1566" customWidth="1"/>
    <col min="2" max="2" width="3.6640625" style="1566" customWidth="1"/>
    <col min="3" max="3" width="1.6640625" style="1566" customWidth="1"/>
    <col min="4" max="4" width="39.6640625" style="1566" customWidth="1"/>
    <col min="5" max="5" width="21.44140625" style="1566" customWidth="1"/>
    <col min="6" max="8" width="15.6640625" style="1566" customWidth="1"/>
    <col min="9" max="16384" width="9.6640625" style="1566"/>
  </cols>
  <sheetData>
    <row r="1" spans="1:59" ht="17.45" customHeight="1">
      <c r="A1" s="1563"/>
      <c r="B1" s="1718" t="s">
        <v>1800</v>
      </c>
      <c r="C1" s="1718"/>
      <c r="D1" s="1564"/>
      <c r="E1" s="1718" t="s">
        <v>3294</v>
      </c>
      <c r="F1" s="1932" t="s">
        <v>1802</v>
      </c>
      <c r="G1" s="1932" t="s">
        <v>1803</v>
      </c>
      <c r="H1" s="1931"/>
      <c r="I1" s="1589"/>
      <c r="J1" s="1589"/>
      <c r="K1" s="1589"/>
      <c r="L1" s="158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c r="AN1" s="1589"/>
      <c r="AO1" s="1589"/>
      <c r="AP1" s="1589"/>
      <c r="AQ1" s="1589"/>
      <c r="AR1" s="1589"/>
      <c r="AS1" s="1589"/>
      <c r="AT1" s="1589"/>
      <c r="AU1" s="1589"/>
      <c r="AV1" s="1589"/>
      <c r="AW1" s="1589"/>
      <c r="AX1" s="1589"/>
      <c r="AY1" s="1589"/>
      <c r="AZ1" s="1589"/>
      <c r="BA1" s="1589"/>
      <c r="BB1" s="1589"/>
      <c r="BC1" s="1589"/>
      <c r="BD1" s="1589"/>
      <c r="BE1" s="1589"/>
      <c r="BF1" s="1589"/>
      <c r="BG1" s="1589"/>
    </row>
    <row r="2" spans="1:59" ht="13.5" customHeight="1">
      <c r="A2" s="1567"/>
      <c r="B2" s="1589" t="str">
        <f>'Data Sheet'!$C$25</f>
        <v xml:space="preserve">The Brooklyn Union Gas Company d/b/a National Grid New York </v>
      </c>
      <c r="C2" s="1589"/>
      <c r="D2" s="2032"/>
      <c r="E2" s="2033" t="s">
        <v>1819</v>
      </c>
      <c r="F2" s="1837" t="s">
        <v>3313</v>
      </c>
      <c r="G2" s="2034"/>
      <c r="H2" s="1569"/>
      <c r="I2" s="1589"/>
      <c r="J2" s="1589"/>
      <c r="K2" s="1589"/>
      <c r="L2" s="1589"/>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89"/>
      <c r="AN2" s="1589"/>
      <c r="AO2" s="1589"/>
      <c r="AP2" s="1589"/>
      <c r="AQ2" s="1589"/>
      <c r="AR2" s="1589"/>
      <c r="AS2" s="1589"/>
      <c r="AT2" s="1589"/>
      <c r="AU2" s="1589"/>
      <c r="AV2" s="1589"/>
      <c r="AW2" s="1589"/>
      <c r="AX2" s="1589"/>
      <c r="AY2" s="1589"/>
      <c r="AZ2" s="1589"/>
      <c r="BA2" s="1589"/>
      <c r="BB2" s="1589"/>
      <c r="BC2" s="1589"/>
      <c r="BD2" s="1589"/>
      <c r="BE2" s="1589"/>
      <c r="BF2" s="1589"/>
      <c r="BG2" s="1589"/>
    </row>
    <row r="3" spans="1:59" ht="15" customHeight="1">
      <c r="A3" s="1567"/>
      <c r="B3" s="1732"/>
      <c r="C3" s="1732"/>
      <c r="D3" s="2035"/>
      <c r="E3" s="2036" t="s">
        <v>407</v>
      </c>
      <c r="F3" s="2037" t="str">
        <f>'Data Sheet'!$C$40</f>
        <v xml:space="preserve"> March 29, 2017</v>
      </c>
      <c r="G3" s="1934" t="str">
        <f>'Data Sheet'!$C$38</f>
        <v xml:space="preserve"> December 31, 2016</v>
      </c>
      <c r="H3" s="1935"/>
      <c r="I3" s="1589"/>
      <c r="J3" s="1589"/>
      <c r="K3" s="1589"/>
      <c r="L3" s="1589"/>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c r="AK3" s="1589"/>
      <c r="AL3" s="1589"/>
      <c r="AM3" s="1589"/>
      <c r="AN3" s="1589"/>
      <c r="AO3" s="1589"/>
      <c r="AP3" s="1589"/>
      <c r="AQ3" s="1589"/>
      <c r="AR3" s="1589"/>
      <c r="AS3" s="1589"/>
      <c r="AT3" s="1589"/>
      <c r="AU3" s="1589"/>
      <c r="AV3" s="1589"/>
      <c r="AW3" s="1589"/>
      <c r="AX3" s="1589"/>
      <c r="AY3" s="1589"/>
      <c r="AZ3" s="1589"/>
      <c r="BA3" s="1589"/>
      <c r="BB3" s="1589"/>
      <c r="BC3" s="1589"/>
      <c r="BD3" s="1589"/>
      <c r="BE3" s="1589"/>
      <c r="BF3" s="1589"/>
      <c r="BG3" s="1589"/>
    </row>
    <row r="4" spans="1:59" ht="15" customHeight="1">
      <c r="A4" s="1936" t="s">
        <v>485</v>
      </c>
      <c r="B4" s="1842"/>
      <c r="C4" s="1842"/>
      <c r="D4" s="2038"/>
      <c r="E4" s="1842"/>
      <c r="F4" s="1842"/>
      <c r="G4" s="1842"/>
      <c r="H4" s="1843"/>
      <c r="I4" s="1589"/>
      <c r="J4" s="1589"/>
      <c r="K4" s="1589"/>
      <c r="L4" s="1589"/>
      <c r="M4" s="1589"/>
      <c r="N4" s="1589"/>
      <c r="O4" s="1589"/>
      <c r="P4" s="1589"/>
      <c r="Q4" s="1589"/>
      <c r="R4" s="1589"/>
      <c r="S4" s="1589"/>
      <c r="T4" s="1589"/>
      <c r="U4" s="1589"/>
      <c r="V4" s="1589"/>
      <c r="W4" s="1589"/>
      <c r="X4" s="1589"/>
      <c r="Y4" s="1589"/>
      <c r="Z4" s="1589"/>
      <c r="AA4" s="1589"/>
      <c r="AB4" s="1589"/>
      <c r="AC4" s="1589"/>
      <c r="AD4" s="1589"/>
      <c r="AE4" s="1589"/>
      <c r="AF4" s="1589"/>
      <c r="AG4" s="1589"/>
      <c r="AH4" s="1589"/>
      <c r="AI4" s="1589"/>
      <c r="AJ4" s="1589"/>
      <c r="AK4" s="1589"/>
      <c r="AL4" s="1589"/>
      <c r="AM4" s="1589"/>
      <c r="AN4" s="1589"/>
      <c r="AO4" s="1589"/>
      <c r="AP4" s="1589"/>
      <c r="AQ4" s="1589"/>
      <c r="AR4" s="1589"/>
      <c r="AS4" s="1589"/>
      <c r="AT4" s="1589"/>
      <c r="AU4" s="1589"/>
      <c r="AV4" s="1589"/>
      <c r="AW4" s="1589"/>
      <c r="AX4" s="1589"/>
      <c r="AY4" s="1589"/>
      <c r="AZ4" s="1589"/>
      <c r="BA4" s="1589"/>
      <c r="BB4" s="1589"/>
      <c r="BC4" s="1589"/>
      <c r="BD4" s="1589"/>
      <c r="BE4" s="1589"/>
      <c r="BF4" s="1589"/>
      <c r="BG4" s="1589"/>
    </row>
    <row r="5" spans="1:59" ht="13.5" customHeight="1">
      <c r="A5" s="1567"/>
      <c r="B5" s="1589"/>
      <c r="C5" s="1589"/>
      <c r="D5" s="1589"/>
      <c r="E5" s="1589"/>
      <c r="F5" s="1589"/>
      <c r="G5" s="1589"/>
      <c r="H5" s="156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row>
    <row r="6" spans="1:59" ht="13.5" customHeight="1">
      <c r="A6" s="1567"/>
      <c r="B6" s="1938" t="s">
        <v>486</v>
      </c>
      <c r="C6" s="1938"/>
      <c r="D6" s="1938"/>
      <c r="E6" s="1938"/>
      <c r="F6" s="1938"/>
      <c r="G6" s="1938"/>
      <c r="H6" s="1939"/>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row>
    <row r="7" spans="1:59" ht="13.5" customHeight="1">
      <c r="A7" s="1567"/>
      <c r="B7" s="1938"/>
      <c r="C7" s="1938"/>
      <c r="D7" s="1938"/>
      <c r="E7" s="1938"/>
      <c r="F7" s="1938"/>
      <c r="G7" s="1938"/>
      <c r="H7" s="193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589"/>
      <c r="AU7" s="1589"/>
      <c r="AV7" s="1589"/>
      <c r="AW7" s="1589"/>
      <c r="AX7" s="1589"/>
      <c r="AY7" s="1589"/>
      <c r="AZ7" s="1589"/>
      <c r="BA7" s="1589"/>
      <c r="BB7" s="1589"/>
      <c r="BC7" s="1589"/>
      <c r="BD7" s="1589"/>
      <c r="BE7" s="1589"/>
      <c r="BF7" s="1589"/>
      <c r="BG7" s="1589"/>
    </row>
    <row r="8" spans="1:59" ht="13.5" customHeight="1">
      <c r="A8" s="1567"/>
      <c r="B8" s="1938" t="s">
        <v>487</v>
      </c>
      <c r="C8" s="1938"/>
      <c r="D8" s="1938"/>
      <c r="E8" s="1938"/>
      <c r="F8" s="1938"/>
      <c r="G8" s="1938"/>
      <c r="H8" s="193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row>
    <row r="9" spans="1:59" ht="13.5" customHeight="1">
      <c r="A9" s="1567"/>
      <c r="B9" s="1938" t="s">
        <v>488</v>
      </c>
      <c r="C9" s="1938"/>
      <c r="D9" s="1938"/>
      <c r="E9" s="1938"/>
      <c r="F9" s="1938"/>
      <c r="G9" s="1938"/>
      <c r="H9" s="1939"/>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row>
    <row r="10" spans="1:59" ht="13.5" customHeight="1">
      <c r="A10" s="1567"/>
      <c r="B10" s="1938"/>
      <c r="C10" s="1938"/>
      <c r="D10" s="1938"/>
      <c r="E10" s="1938"/>
      <c r="F10" s="1938"/>
      <c r="G10" s="1938"/>
      <c r="H10" s="193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c r="AT10" s="1589"/>
      <c r="AU10" s="1589"/>
      <c r="AV10" s="1589"/>
      <c r="AW10" s="1589"/>
      <c r="AX10" s="1589"/>
      <c r="AY10" s="1589"/>
      <c r="AZ10" s="1589"/>
      <c r="BA10" s="1589"/>
      <c r="BB10" s="1589"/>
      <c r="BC10" s="1589"/>
      <c r="BD10" s="1589"/>
      <c r="BE10" s="1589"/>
      <c r="BF10" s="1589"/>
      <c r="BG10" s="1589"/>
    </row>
    <row r="11" spans="1:59" ht="13.5" customHeight="1">
      <c r="A11" s="1567"/>
      <c r="B11" s="1938" t="s">
        <v>489</v>
      </c>
      <c r="C11" s="1938"/>
      <c r="D11" s="1938"/>
      <c r="E11" s="1938"/>
      <c r="F11" s="1938"/>
      <c r="G11" s="1938"/>
      <c r="H11" s="193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row>
    <row r="12" spans="1:59" ht="13.5" customHeight="1">
      <c r="A12" s="1567"/>
      <c r="B12" s="1938" t="s">
        <v>638</v>
      </c>
      <c r="C12" s="1938"/>
      <c r="D12" s="1938"/>
      <c r="E12" s="1938"/>
      <c r="F12" s="1938"/>
      <c r="G12" s="1938"/>
      <c r="H12" s="1939"/>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row>
    <row r="13" spans="1:59" ht="13.5" customHeight="1">
      <c r="A13" s="1567"/>
      <c r="B13" s="1938" t="s">
        <v>772</v>
      </c>
      <c r="C13" s="1938"/>
      <c r="D13" s="1938"/>
      <c r="E13" s="1938"/>
      <c r="F13" s="1938"/>
      <c r="G13" s="1938"/>
      <c r="H13" s="193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c r="AT13" s="1589"/>
      <c r="AU13" s="1589"/>
      <c r="AV13" s="1589"/>
      <c r="AW13" s="1589"/>
      <c r="AX13" s="1589"/>
      <c r="AY13" s="1589"/>
      <c r="AZ13" s="1589"/>
      <c r="BA13" s="1589"/>
      <c r="BB13" s="1589"/>
      <c r="BC13" s="1589"/>
      <c r="BD13" s="1589"/>
      <c r="BE13" s="1589"/>
      <c r="BF13" s="1589"/>
      <c r="BG13" s="1589"/>
    </row>
    <row r="14" spans="1:59" ht="13.5" customHeight="1">
      <c r="A14" s="1567"/>
      <c r="B14" s="1938" t="s">
        <v>773</v>
      </c>
      <c r="C14" s="1938"/>
      <c r="D14" s="1938"/>
      <c r="E14" s="1938"/>
      <c r="F14" s="1938"/>
      <c r="G14" s="1938"/>
      <c r="H14" s="1939"/>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row>
    <row r="15" spans="1:59" ht="13.5" customHeight="1">
      <c r="A15" s="1567"/>
      <c r="B15" s="1938"/>
      <c r="C15" s="1938"/>
      <c r="D15" s="1938"/>
      <c r="E15" s="1938"/>
      <c r="F15" s="1938"/>
      <c r="G15" s="1938"/>
      <c r="H15" s="1939"/>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row>
    <row r="16" spans="1:59" ht="13.5" customHeight="1">
      <c r="A16" s="1567"/>
      <c r="B16" s="1938" t="s">
        <v>774</v>
      </c>
      <c r="C16" s="1938"/>
      <c r="D16" s="1938"/>
      <c r="E16" s="1938"/>
      <c r="F16" s="1938"/>
      <c r="G16" s="1938"/>
      <c r="H16" s="1939"/>
      <c r="I16" s="1589"/>
      <c r="J16" s="1589"/>
      <c r="K16" s="1589"/>
      <c r="L16" s="1589"/>
      <c r="M16" s="1589"/>
      <c r="N16" s="1589"/>
      <c r="O16" s="1589"/>
      <c r="P16" s="1589"/>
      <c r="Q16" s="1589"/>
      <c r="R16" s="1589"/>
      <c r="S16" s="1589"/>
      <c r="T16" s="1589"/>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c r="AT16" s="1589"/>
      <c r="AU16" s="1589"/>
      <c r="AV16" s="1589"/>
      <c r="AW16" s="1589"/>
      <c r="AX16" s="1589"/>
      <c r="AY16" s="1589"/>
      <c r="AZ16" s="1589"/>
      <c r="BA16" s="1589"/>
      <c r="BB16" s="1589"/>
      <c r="BC16" s="1589"/>
      <c r="BD16" s="1589"/>
      <c r="BE16" s="1589"/>
      <c r="BF16" s="1589"/>
      <c r="BG16" s="1589"/>
    </row>
    <row r="17" spans="1:59" ht="13.5" customHeight="1">
      <c r="A17" s="1570"/>
      <c r="B17" s="1732"/>
      <c r="C17" s="1732"/>
      <c r="D17" s="1732"/>
      <c r="E17" s="1732"/>
      <c r="F17" s="1732"/>
      <c r="G17" s="1732"/>
      <c r="H17" s="1935"/>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row>
    <row r="18" spans="1:59" ht="13.5" customHeight="1">
      <c r="A18" s="1996"/>
      <c r="B18" s="1997"/>
      <c r="C18" s="1997"/>
      <c r="D18" s="1842" t="s">
        <v>0</v>
      </c>
      <c r="E18" s="1842"/>
      <c r="F18" s="1842"/>
      <c r="G18" s="1842"/>
      <c r="H18" s="1843"/>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row>
    <row r="19" spans="1:59" ht="13.5" customHeight="1">
      <c r="A19" s="1567"/>
      <c r="B19" s="1589"/>
      <c r="C19" s="1837"/>
      <c r="D19" s="1589"/>
      <c r="E19" s="1856" t="s">
        <v>2332</v>
      </c>
      <c r="F19" s="1856" t="s">
        <v>1</v>
      </c>
      <c r="G19" s="1856" t="s">
        <v>2</v>
      </c>
      <c r="H19" s="1943" t="s">
        <v>1</v>
      </c>
      <c r="I19" s="1589"/>
      <c r="J19" s="1589"/>
      <c r="K19" s="1589"/>
      <c r="L19" s="158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1589"/>
      <c r="AN19" s="1589"/>
      <c r="AO19" s="1589"/>
      <c r="AP19" s="1589"/>
      <c r="AQ19" s="1589"/>
      <c r="AR19" s="1589"/>
      <c r="AS19" s="1589"/>
      <c r="AT19" s="1589"/>
      <c r="AU19" s="1589"/>
      <c r="AV19" s="1589"/>
      <c r="AW19" s="1589"/>
      <c r="AX19" s="1589"/>
      <c r="AY19" s="1589"/>
      <c r="AZ19" s="1589"/>
      <c r="BA19" s="1589"/>
      <c r="BB19" s="1589"/>
      <c r="BC19" s="1589"/>
      <c r="BD19" s="1589"/>
      <c r="BE19" s="1589"/>
      <c r="BF19" s="1589"/>
      <c r="BG19" s="1589"/>
    </row>
    <row r="20" spans="1:59" ht="13.5" customHeight="1">
      <c r="A20" s="1567"/>
      <c r="B20" s="1583" t="s">
        <v>1729</v>
      </c>
      <c r="C20" s="1837"/>
      <c r="D20" s="1583" t="s">
        <v>1783</v>
      </c>
      <c r="E20" s="1856" t="s">
        <v>3</v>
      </c>
      <c r="F20" s="1856" t="s">
        <v>4</v>
      </c>
      <c r="G20" s="1856" t="s">
        <v>5</v>
      </c>
      <c r="H20" s="1943" t="s">
        <v>3011</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row>
    <row r="21" spans="1:59" ht="13.5" customHeight="1">
      <c r="A21" s="1570"/>
      <c r="B21" s="1583" t="s">
        <v>1732</v>
      </c>
      <c r="C21" s="1934"/>
      <c r="D21" s="1586" t="s">
        <v>3024</v>
      </c>
      <c r="E21" s="1945" t="s">
        <v>3025</v>
      </c>
      <c r="F21" s="1945" t="s">
        <v>3026</v>
      </c>
      <c r="G21" s="1945" t="s">
        <v>3027</v>
      </c>
      <c r="H21" s="1946" t="s">
        <v>2347</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row>
    <row r="22" spans="1:59" ht="19.899999999999999" customHeight="1">
      <c r="A22" s="1570"/>
      <c r="B22" s="1997">
        <v>1</v>
      </c>
      <c r="C22" s="1948"/>
      <c r="D22" s="1997" t="s">
        <v>6</v>
      </c>
      <c r="E22" s="2001">
        <f>F22+G22+H22</f>
        <v>0</v>
      </c>
      <c r="F22" s="2039"/>
      <c r="G22" s="2039"/>
      <c r="H22" s="2040"/>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1589"/>
      <c r="AM22" s="1589"/>
      <c r="AN22" s="1589"/>
      <c r="AO22" s="1589"/>
      <c r="AP22" s="1589"/>
      <c r="AQ22" s="1589"/>
      <c r="AR22" s="1589"/>
      <c r="AS22" s="1589"/>
      <c r="AT22" s="1589"/>
      <c r="AU22" s="1589"/>
      <c r="AV22" s="1589"/>
      <c r="AW22" s="1589"/>
      <c r="AX22" s="1589"/>
      <c r="AY22" s="1589"/>
      <c r="AZ22" s="1589"/>
      <c r="BA22" s="1589"/>
      <c r="BB22" s="1589"/>
      <c r="BC22" s="1589"/>
      <c r="BD22" s="1589"/>
      <c r="BE22" s="1589"/>
      <c r="BF22" s="1589"/>
      <c r="BG22" s="1589"/>
    </row>
    <row r="23" spans="1:59" ht="19.899999999999999" customHeight="1">
      <c r="A23" s="1567"/>
      <c r="B23" s="1604">
        <v>2</v>
      </c>
      <c r="C23" s="1941"/>
      <c r="D23" s="1604" t="s">
        <v>7</v>
      </c>
      <c r="E23" s="1966"/>
      <c r="F23" s="1969"/>
      <c r="G23" s="1966"/>
      <c r="H23" s="2041"/>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row>
    <row r="24" spans="1:59" ht="19.899999999999999" customHeight="1">
      <c r="A24" s="1570"/>
      <c r="B24" s="1732"/>
      <c r="C24" s="1934"/>
      <c r="D24" s="1732" t="s">
        <v>8</v>
      </c>
      <c r="E24" s="2042"/>
      <c r="F24" s="2043"/>
      <c r="G24" s="1971"/>
      <c r="H24" s="2044"/>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row>
    <row r="25" spans="1:59" ht="19.899999999999999" customHeight="1">
      <c r="A25" s="1570"/>
      <c r="B25" s="1997">
        <v>3</v>
      </c>
      <c r="C25" s="1948"/>
      <c r="D25" s="1997" t="s">
        <v>9</v>
      </c>
      <c r="E25" s="2005">
        <f>F25+G25+H25</f>
        <v>0</v>
      </c>
      <c r="F25" s="2045"/>
      <c r="G25" s="2045"/>
      <c r="H25" s="2662"/>
      <c r="I25" s="1589"/>
      <c r="J25" s="1589"/>
      <c r="K25" s="1589"/>
      <c r="L25" s="158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1589"/>
      <c r="AM25" s="1589"/>
      <c r="AN25" s="1589"/>
      <c r="AO25" s="1589"/>
      <c r="AP25" s="1589"/>
      <c r="AQ25" s="1589"/>
      <c r="AR25" s="1589"/>
      <c r="AS25" s="1589"/>
      <c r="AT25" s="1589"/>
      <c r="AU25" s="1589"/>
      <c r="AV25" s="1589"/>
      <c r="AW25" s="1589"/>
      <c r="AX25" s="1589"/>
      <c r="AY25" s="1589"/>
      <c r="AZ25" s="1589"/>
      <c r="BA25" s="1589"/>
      <c r="BB25" s="1589"/>
      <c r="BC25" s="1589"/>
      <c r="BD25" s="1589"/>
      <c r="BE25" s="1589"/>
      <c r="BF25" s="1589"/>
      <c r="BG25" s="1589"/>
    </row>
    <row r="26" spans="1:59" ht="30">
      <c r="A26" s="2526"/>
      <c r="B26" s="2655">
        <v>4</v>
      </c>
      <c r="C26" s="2625"/>
      <c r="D26" s="2656" t="s">
        <v>4431</v>
      </c>
      <c r="E26" s="2634">
        <f>F26+G26+H26</f>
        <v>0</v>
      </c>
      <c r="F26" s="2660"/>
      <c r="G26" s="2661"/>
      <c r="H26" s="2046"/>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row>
    <row r="27" spans="1:59" ht="19.899999999999999" customHeight="1">
      <c r="A27" s="1570"/>
      <c r="B27" s="1997">
        <v>5</v>
      </c>
      <c r="C27" s="1948"/>
      <c r="D27" s="1997" t="s">
        <v>10</v>
      </c>
      <c r="E27" s="2005">
        <f>H27</f>
        <v>0</v>
      </c>
      <c r="F27" s="2663"/>
      <c r="G27" s="2659"/>
      <c r="H27" s="2047"/>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row>
    <row r="28" spans="1:59" ht="19.899999999999999" customHeight="1">
      <c r="A28" s="1570"/>
      <c r="B28" s="1997">
        <v>6</v>
      </c>
      <c r="C28" s="1948"/>
      <c r="D28" s="1997" t="s">
        <v>11</v>
      </c>
      <c r="E28" s="2005">
        <f>F28</f>
        <v>0</v>
      </c>
      <c r="F28" s="2005"/>
      <c r="G28" s="1971"/>
      <c r="H28" s="2048"/>
      <c r="I28" s="1589"/>
      <c r="J28" s="1589"/>
      <c r="K28" s="1589"/>
      <c r="L28" s="1589"/>
      <c r="M28" s="1589"/>
      <c r="N28" s="1589"/>
      <c r="O28" s="1589"/>
      <c r="P28" s="1589"/>
      <c r="Q28" s="1589"/>
      <c r="R28" s="1589"/>
      <c r="S28" s="1589"/>
      <c r="T28" s="1589"/>
      <c r="U28" s="1589"/>
      <c r="V28" s="1589"/>
      <c r="W28" s="1589"/>
      <c r="X28" s="1589"/>
      <c r="Y28" s="1589"/>
      <c r="Z28" s="1589"/>
      <c r="AA28" s="1589"/>
      <c r="AB28" s="1589"/>
      <c r="AC28" s="1589"/>
      <c r="AD28" s="1589"/>
      <c r="AE28" s="1589"/>
      <c r="AF28" s="1589"/>
      <c r="AG28" s="1589"/>
      <c r="AH28" s="1589"/>
      <c r="AI28" s="1589"/>
      <c r="AJ28" s="1589"/>
      <c r="AK28" s="1589"/>
      <c r="AL28" s="1589"/>
      <c r="AM28" s="1589"/>
      <c r="AN28" s="1589"/>
      <c r="AO28" s="1589"/>
      <c r="AP28" s="1589"/>
      <c r="AQ28" s="1589"/>
      <c r="AR28" s="1589"/>
      <c r="AS28" s="1589"/>
      <c r="AT28" s="1589"/>
      <c r="AU28" s="1589"/>
      <c r="AV28" s="1589"/>
      <c r="AW28" s="1589"/>
      <c r="AX28" s="1589"/>
      <c r="AY28" s="1589"/>
      <c r="AZ28" s="1589"/>
      <c r="BA28" s="1589"/>
      <c r="BB28" s="1589"/>
      <c r="BC28" s="1589"/>
      <c r="BD28" s="1589"/>
      <c r="BE28" s="1589"/>
      <c r="BF28" s="1589"/>
      <c r="BG28" s="1589"/>
    </row>
    <row r="29" spans="1:59" ht="19.899999999999999" customHeight="1">
      <c r="A29" s="1570"/>
      <c r="B29" s="1997">
        <v>7</v>
      </c>
      <c r="C29" s="1948"/>
      <c r="D29" s="1997" t="s">
        <v>12</v>
      </c>
      <c r="E29" s="2005">
        <f>F29+G29+H29</f>
        <v>0</v>
      </c>
      <c r="F29" s="2045"/>
      <c r="G29" s="2045"/>
      <c r="H29" s="2047"/>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row>
    <row r="30" spans="1:59" ht="19.899999999999999" customHeight="1">
      <c r="A30" s="1570"/>
      <c r="B30" s="1997">
        <v>8</v>
      </c>
      <c r="C30" s="1948"/>
      <c r="D30" s="1997" t="s">
        <v>13</v>
      </c>
      <c r="E30" s="2005">
        <f>F30+G30+H30</f>
        <v>0</v>
      </c>
      <c r="F30" s="2045"/>
      <c r="G30" s="2045"/>
      <c r="H30" s="2047"/>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row>
    <row r="31" spans="1:59" ht="19.899999999999999" customHeight="1">
      <c r="A31" s="1570"/>
      <c r="B31" s="1997">
        <v>9</v>
      </c>
      <c r="C31" s="1948"/>
      <c r="D31" s="1997"/>
      <c r="E31" s="2005"/>
      <c r="F31" s="2045"/>
      <c r="G31" s="2045"/>
      <c r="H31" s="2047"/>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1589"/>
      <c r="AO31" s="1589"/>
      <c r="AP31" s="1589"/>
      <c r="AQ31" s="1589"/>
      <c r="AR31" s="1589"/>
      <c r="AS31" s="1589"/>
      <c r="AT31" s="1589"/>
      <c r="AU31" s="1589"/>
      <c r="AV31" s="1589"/>
      <c r="AW31" s="1589"/>
      <c r="AX31" s="1589"/>
      <c r="AY31" s="1589"/>
      <c r="AZ31" s="1589"/>
      <c r="BA31" s="1589"/>
      <c r="BB31" s="1589"/>
      <c r="BC31" s="1589"/>
      <c r="BD31" s="1589"/>
      <c r="BE31" s="1589"/>
      <c r="BF31" s="1589"/>
      <c r="BG31" s="1589"/>
    </row>
    <row r="32" spans="1:59" ht="19.899999999999999" customHeight="1">
      <c r="A32" s="1567"/>
      <c r="B32" s="1604">
        <v>10</v>
      </c>
      <c r="C32" s="1941"/>
      <c r="D32" s="1604" t="s">
        <v>14</v>
      </c>
      <c r="E32" s="2049">
        <f>F32+G32+H32</f>
        <v>0</v>
      </c>
      <c r="F32" s="2049">
        <f>F25+F26+F28+F29+F30+F31</f>
        <v>0</v>
      </c>
      <c r="G32" s="2049">
        <f>G25+G26+G29+G30+G31</f>
        <v>0</v>
      </c>
      <c r="H32" s="2030">
        <f>H27+H29+H30+H31</f>
        <v>0</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row>
    <row r="33" spans="1:59" ht="19.899999999999999" customHeight="1">
      <c r="A33" s="1570"/>
      <c r="B33" s="1732"/>
      <c r="C33" s="1934"/>
      <c r="D33" s="1732" t="s">
        <v>15</v>
      </c>
      <c r="E33" s="2050"/>
      <c r="F33" s="2050"/>
      <c r="G33" s="2050"/>
      <c r="H33" s="1933"/>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row>
    <row r="34" spans="1:59" ht="19.899999999999999" customHeight="1">
      <c r="A34" s="1570"/>
      <c r="B34" s="1997">
        <v>11</v>
      </c>
      <c r="C34" s="1948"/>
      <c r="D34" s="1997" t="s">
        <v>16</v>
      </c>
      <c r="E34" s="1978" t="s">
        <v>1789</v>
      </c>
      <c r="F34" s="1981"/>
      <c r="G34" s="1978"/>
      <c r="H34" s="2048"/>
      <c r="I34" s="1589"/>
      <c r="J34" s="1589"/>
      <c r="K34" s="1589"/>
      <c r="L34" s="158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89"/>
      <c r="AJ34" s="1589"/>
      <c r="AK34" s="1589"/>
      <c r="AL34" s="1589"/>
      <c r="AM34" s="1589"/>
      <c r="AN34" s="1589"/>
      <c r="AO34" s="1589"/>
      <c r="AP34" s="1589"/>
      <c r="AQ34" s="1589"/>
      <c r="AR34" s="1589"/>
      <c r="AS34" s="1589"/>
      <c r="AT34" s="1589"/>
      <c r="AU34" s="1589"/>
      <c r="AV34" s="1589"/>
      <c r="AW34" s="1589"/>
      <c r="AX34" s="1589"/>
      <c r="AY34" s="1589"/>
      <c r="AZ34" s="1589"/>
      <c r="BA34" s="1589"/>
      <c r="BB34" s="1589"/>
      <c r="BC34" s="1589"/>
      <c r="BD34" s="1589"/>
      <c r="BE34" s="1589"/>
      <c r="BF34" s="1589"/>
      <c r="BG34" s="1589"/>
    </row>
    <row r="35" spans="1:59" ht="19.899999999999999" customHeight="1">
      <c r="A35" s="1570"/>
      <c r="B35" s="1997">
        <v>12</v>
      </c>
      <c r="C35" s="1948"/>
      <c r="D35" s="1997" t="s">
        <v>17</v>
      </c>
      <c r="E35" s="2005">
        <f>F35+G35+H35</f>
        <v>0</v>
      </c>
      <c r="F35" s="2045"/>
      <c r="G35" s="2045"/>
      <c r="H35" s="2047"/>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row>
    <row r="36" spans="1:59" ht="19.899999999999999" customHeight="1">
      <c r="A36" s="1570"/>
      <c r="B36" s="1997">
        <v>13</v>
      </c>
      <c r="C36" s="1948"/>
      <c r="D36" s="1997" t="s">
        <v>18</v>
      </c>
      <c r="E36" s="2005">
        <f>F36+G36+H36</f>
        <v>0</v>
      </c>
      <c r="F36" s="2045"/>
      <c r="G36" s="2045"/>
      <c r="H36" s="2047"/>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row>
    <row r="37" spans="1:59" ht="19.899999999999999" customHeight="1">
      <c r="A37" s="1570"/>
      <c r="B37" s="1997">
        <v>14</v>
      </c>
      <c r="C37" s="1948"/>
      <c r="D37" s="1997" t="s">
        <v>19</v>
      </c>
      <c r="E37" s="2005">
        <f>F37+G37+H37</f>
        <v>0</v>
      </c>
      <c r="F37" s="2045"/>
      <c r="G37" s="2045"/>
      <c r="H37" s="2047"/>
      <c r="I37" s="1589"/>
      <c r="J37" s="1589"/>
      <c r="K37" s="1589"/>
      <c r="L37" s="158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9"/>
      <c r="AJ37" s="1589"/>
      <c r="AK37" s="1589"/>
      <c r="AL37" s="1589"/>
      <c r="AM37" s="1589"/>
      <c r="AN37" s="1589"/>
      <c r="AO37" s="1589"/>
      <c r="AP37" s="1589"/>
      <c r="AQ37" s="1589"/>
      <c r="AR37" s="1589"/>
      <c r="AS37" s="1589"/>
      <c r="AT37" s="1589"/>
      <c r="AU37" s="1589"/>
      <c r="AV37" s="1589"/>
      <c r="AW37" s="1589"/>
      <c r="AX37" s="1589"/>
      <c r="AY37" s="1589"/>
      <c r="AZ37" s="1589"/>
      <c r="BA37" s="1589"/>
      <c r="BB37" s="1589"/>
      <c r="BC37" s="1589"/>
      <c r="BD37" s="1589"/>
      <c r="BE37" s="1589"/>
      <c r="BF37" s="1589"/>
      <c r="BG37" s="1589"/>
    </row>
    <row r="38" spans="1:59" ht="19.899999999999999" customHeight="1">
      <c r="A38" s="1567"/>
      <c r="B38" s="1604">
        <v>15</v>
      </c>
      <c r="C38" s="1941"/>
      <c r="D38" s="1604" t="s">
        <v>20</v>
      </c>
      <c r="E38" s="2049">
        <f>F38+G38+H38</f>
        <v>0</v>
      </c>
      <c r="F38" s="2049">
        <f>F35+F36+F37</f>
        <v>0</v>
      </c>
      <c r="G38" s="2049">
        <f>G35+G36+G37</f>
        <v>0</v>
      </c>
      <c r="H38" s="2030">
        <f>H35+H36+H37</f>
        <v>0</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row>
    <row r="39" spans="1:59" ht="19.899999999999999" customHeight="1">
      <c r="A39" s="1570"/>
      <c r="B39" s="1732"/>
      <c r="C39" s="2528"/>
      <c r="D39" s="2527" t="s">
        <v>4618</v>
      </c>
      <c r="E39" s="2050"/>
      <c r="F39" s="2050"/>
      <c r="G39" s="2050"/>
      <c r="H39" s="1933"/>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row>
    <row r="40" spans="1:59" ht="19.899999999999999" customHeight="1">
      <c r="A40" s="1570"/>
      <c r="B40" s="1997">
        <v>16</v>
      </c>
      <c r="C40" s="1948"/>
      <c r="D40" s="1997" t="s">
        <v>1364</v>
      </c>
      <c r="E40" s="2005">
        <f>F40+G40+H40</f>
        <v>0</v>
      </c>
      <c r="F40" s="2045"/>
      <c r="G40" s="2045"/>
      <c r="H40" s="2047"/>
      <c r="I40" s="1589"/>
      <c r="J40" s="1589"/>
      <c r="K40" s="1589"/>
      <c r="L40" s="1589"/>
      <c r="M40" s="1589"/>
      <c r="N40" s="1589"/>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89"/>
      <c r="AJ40" s="1589"/>
      <c r="AK40" s="1589"/>
      <c r="AL40" s="1589"/>
      <c r="AM40" s="1589"/>
      <c r="AN40" s="1589"/>
      <c r="AO40" s="1589"/>
      <c r="AP40" s="1589"/>
      <c r="AQ40" s="1589"/>
      <c r="AR40" s="1589"/>
      <c r="AS40" s="1589"/>
      <c r="AT40" s="1589"/>
      <c r="AU40" s="1589"/>
      <c r="AV40" s="1589"/>
      <c r="AW40" s="1589"/>
      <c r="AX40" s="1589"/>
      <c r="AY40" s="1589"/>
      <c r="AZ40" s="1589"/>
      <c r="BA40" s="1589"/>
      <c r="BB40" s="1589"/>
      <c r="BC40" s="1589"/>
      <c r="BD40" s="1589"/>
      <c r="BE40" s="1589"/>
      <c r="BF40" s="1589"/>
      <c r="BG40" s="1589"/>
    </row>
    <row r="41" spans="1:59" ht="19.899999999999999" customHeight="1">
      <c r="A41" s="1570"/>
      <c r="B41" s="1997">
        <v>17</v>
      </c>
      <c r="C41" s="1948"/>
      <c r="D41" s="1997"/>
      <c r="E41" s="2005"/>
      <c r="F41" s="2045"/>
      <c r="G41" s="2045"/>
      <c r="H41" s="2047"/>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row>
    <row r="42" spans="1:59" ht="19.899999999999999" customHeight="1">
      <c r="A42" s="2526"/>
      <c r="B42" s="2639">
        <v>18</v>
      </c>
      <c r="C42" s="2664"/>
      <c r="D42" s="2639" t="s">
        <v>3958</v>
      </c>
      <c r="E42" s="2665"/>
      <c r="F42" s="2658"/>
      <c r="G42" s="2658"/>
      <c r="H42" s="2666"/>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row>
    <row r="43" spans="1:59" ht="19.899999999999999" customHeight="1">
      <c r="A43" s="1567"/>
      <c r="B43" s="1604">
        <v>19</v>
      </c>
      <c r="C43" s="1941"/>
      <c r="D43" s="1604" t="s">
        <v>1365</v>
      </c>
      <c r="E43" s="2051">
        <f>F43+G43+H43</f>
        <v>0</v>
      </c>
      <c r="F43" s="2051">
        <f>F22+F32+F38+F40+F41+F42</f>
        <v>0</v>
      </c>
      <c r="G43" s="2051">
        <f>G22+G32+G38+G40+G41+G42</f>
        <v>0</v>
      </c>
      <c r="H43" s="2052">
        <f>H22+H32+H38+H40+H41+H42</f>
        <v>0</v>
      </c>
      <c r="I43" s="1589"/>
      <c r="J43" s="1589"/>
      <c r="K43" s="1589"/>
      <c r="L43" s="1589"/>
      <c r="M43" s="1589"/>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89"/>
      <c r="AJ43" s="1589"/>
      <c r="AK43" s="1589"/>
      <c r="AL43" s="1589"/>
      <c r="AM43" s="1589"/>
      <c r="AN43" s="1589"/>
      <c r="AO43" s="1589"/>
      <c r="AP43" s="1589"/>
      <c r="AQ43" s="1589"/>
      <c r="AR43" s="1589"/>
      <c r="AS43" s="1589"/>
      <c r="AT43" s="1589"/>
      <c r="AU43" s="1589"/>
      <c r="AV43" s="1589"/>
      <c r="AW43" s="1589"/>
      <c r="AX43" s="1589"/>
      <c r="AY43" s="1589"/>
      <c r="AZ43" s="1589"/>
      <c r="BA43" s="1589"/>
      <c r="BB43" s="1589"/>
      <c r="BC43" s="1589"/>
      <c r="BD43" s="1589"/>
      <c r="BE43" s="1589"/>
      <c r="BF43" s="1589"/>
      <c r="BG43" s="1589"/>
    </row>
    <row r="44" spans="1:59" ht="19.899999999999999" customHeight="1">
      <c r="A44" s="1570"/>
      <c r="B44" s="1732"/>
      <c r="C44" s="2528"/>
      <c r="D44" s="2527" t="s">
        <v>4619</v>
      </c>
      <c r="E44" s="2050"/>
      <c r="F44" s="2050"/>
      <c r="G44" s="2050"/>
      <c r="H44" s="1933"/>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row>
    <row r="45" spans="1:59" ht="19.899999999999999" customHeight="1">
      <c r="A45" s="1570"/>
      <c r="B45" s="1997"/>
      <c r="C45" s="1589"/>
      <c r="D45" s="1589" t="s">
        <v>1366</v>
      </c>
      <c r="E45" s="2053"/>
      <c r="F45" s="2053"/>
      <c r="G45" s="2054"/>
      <c r="H45" s="1994"/>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row>
    <row r="46" spans="1:59" ht="19.899999999999999" customHeight="1">
      <c r="A46" s="1570"/>
      <c r="B46" s="1997">
        <v>20</v>
      </c>
      <c r="C46" s="1948"/>
      <c r="D46" s="1997" t="s">
        <v>1367</v>
      </c>
      <c r="E46" s="2001">
        <f t="shared" ref="E46:E55" si="0">F46+G46+H46</f>
        <v>0</v>
      </c>
      <c r="F46" s="2039"/>
      <c r="G46" s="2039" t="s">
        <v>1789</v>
      </c>
      <c r="H46" s="2040"/>
      <c r="I46" s="1589"/>
      <c r="J46" s="1589"/>
      <c r="K46" s="1589"/>
      <c r="L46" s="158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1589"/>
      <c r="AN46" s="1589"/>
      <c r="AO46" s="1589"/>
      <c r="AP46" s="1589"/>
      <c r="AQ46" s="1589"/>
      <c r="AR46" s="1589"/>
      <c r="AS46" s="1589"/>
      <c r="AT46" s="1589"/>
      <c r="AU46" s="1589"/>
      <c r="AV46" s="1589"/>
      <c r="AW46" s="1589"/>
      <c r="AX46" s="1589"/>
      <c r="AY46" s="1589"/>
      <c r="AZ46" s="1589"/>
      <c r="BA46" s="1589"/>
      <c r="BB46" s="1589"/>
      <c r="BC46" s="1589"/>
      <c r="BD46" s="1589"/>
      <c r="BE46" s="1589"/>
      <c r="BF46" s="1589"/>
      <c r="BG46" s="1589"/>
    </row>
    <row r="47" spans="1:59" ht="19.899999999999999" customHeight="1">
      <c r="A47" s="1570"/>
      <c r="B47" s="1997">
        <v>21</v>
      </c>
      <c r="C47" s="1948"/>
      <c r="D47" s="1997" t="s">
        <v>1368</v>
      </c>
      <c r="E47" s="2005">
        <f t="shared" si="0"/>
        <v>0</v>
      </c>
      <c r="F47" s="2045"/>
      <c r="G47" s="2045"/>
      <c r="H47" s="2047"/>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row>
    <row r="48" spans="1:59" ht="19.899999999999999" customHeight="1">
      <c r="A48" s="1570"/>
      <c r="B48" s="1997">
        <v>22</v>
      </c>
      <c r="C48" s="1948"/>
      <c r="D48" s="1997" t="s">
        <v>1369</v>
      </c>
      <c r="E48" s="2005">
        <f t="shared" si="0"/>
        <v>0</v>
      </c>
      <c r="F48" s="2045"/>
      <c r="G48" s="2045"/>
      <c r="H48" s="2047"/>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row>
    <row r="49" spans="1:59" ht="19.899999999999999" customHeight="1">
      <c r="A49" s="1570"/>
      <c r="B49" s="1997">
        <v>23</v>
      </c>
      <c r="C49" s="1948"/>
      <c r="D49" s="1997" t="s">
        <v>1370</v>
      </c>
      <c r="E49" s="2005">
        <f t="shared" si="0"/>
        <v>0</v>
      </c>
      <c r="F49" s="2045"/>
      <c r="G49" s="2045"/>
      <c r="H49" s="2047"/>
      <c r="I49" s="1589"/>
      <c r="J49" s="1589"/>
      <c r="K49" s="1589"/>
      <c r="L49" s="158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1589"/>
      <c r="AN49" s="1589"/>
      <c r="AO49" s="1589"/>
      <c r="AP49" s="1589"/>
      <c r="AQ49" s="1589"/>
      <c r="AR49" s="1589"/>
      <c r="AS49" s="1589"/>
      <c r="AT49" s="1589"/>
      <c r="AU49" s="1589"/>
      <c r="AV49" s="1589"/>
      <c r="AW49" s="1589"/>
      <c r="AX49" s="1589"/>
      <c r="AY49" s="1589"/>
      <c r="AZ49" s="1589"/>
      <c r="BA49" s="1589"/>
      <c r="BB49" s="1589"/>
      <c r="BC49" s="1589"/>
      <c r="BD49" s="1589"/>
      <c r="BE49" s="1589"/>
      <c r="BF49" s="1589"/>
      <c r="BG49" s="1589"/>
    </row>
    <row r="50" spans="1:59" ht="19.899999999999999" customHeight="1">
      <c r="A50" s="1570"/>
      <c r="B50" s="1997">
        <v>24</v>
      </c>
      <c r="C50" s="1948"/>
      <c r="D50" s="1997" t="s">
        <v>1371</v>
      </c>
      <c r="E50" s="2005">
        <f t="shared" si="0"/>
        <v>0</v>
      </c>
      <c r="F50" s="2045"/>
      <c r="G50" s="2045"/>
      <c r="H50" s="2047"/>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row>
    <row r="51" spans="1:59" ht="19.899999999999999" customHeight="1">
      <c r="A51" s="1570"/>
      <c r="B51" s="1997">
        <v>25</v>
      </c>
      <c r="C51" s="1948"/>
      <c r="D51" s="1997" t="s">
        <v>1372</v>
      </c>
      <c r="E51" s="2005">
        <f t="shared" si="0"/>
        <v>0</v>
      </c>
      <c r="F51" s="2045"/>
      <c r="G51" s="2045"/>
      <c r="H51" s="2047"/>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row>
    <row r="52" spans="1:59" ht="19.899999999999999" customHeight="1">
      <c r="A52" s="1570"/>
      <c r="B52" s="1997">
        <v>26</v>
      </c>
      <c r="C52" s="1948"/>
      <c r="D52" s="1997" t="s">
        <v>1373</v>
      </c>
      <c r="E52" s="2005">
        <f t="shared" si="0"/>
        <v>0</v>
      </c>
      <c r="F52" s="2045"/>
      <c r="G52" s="2045"/>
      <c r="H52" s="2047"/>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row>
    <row r="53" spans="1:59" ht="19.899999999999999" customHeight="1">
      <c r="A53" s="2526"/>
      <c r="B53" s="2639">
        <v>27</v>
      </c>
      <c r="C53" s="2664"/>
      <c r="D53" s="2639" t="s">
        <v>3959</v>
      </c>
      <c r="E53" s="2665">
        <f t="shared" si="0"/>
        <v>0</v>
      </c>
      <c r="F53" s="2658"/>
      <c r="G53" s="2658"/>
      <c r="H53" s="2666"/>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row>
    <row r="54" spans="1:59" ht="19.899999999999999" customHeight="1">
      <c r="A54" s="1570"/>
      <c r="B54" s="1997">
        <v>28</v>
      </c>
      <c r="C54" s="1948"/>
      <c r="D54" s="1997" t="s">
        <v>1374</v>
      </c>
      <c r="E54" s="2005">
        <f t="shared" si="0"/>
        <v>0</v>
      </c>
      <c r="F54" s="2045"/>
      <c r="G54" s="2045"/>
      <c r="H54" s="2047"/>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row>
    <row r="55" spans="1:59" ht="19.899999999999999" customHeight="1" thickBot="1">
      <c r="A55" s="1802"/>
      <c r="B55" s="2016">
        <v>29</v>
      </c>
      <c r="C55" s="2638"/>
      <c r="D55" s="2667" t="s">
        <v>4620</v>
      </c>
      <c r="E55" s="2015">
        <f t="shared" si="0"/>
        <v>0</v>
      </c>
      <c r="F55" s="2055">
        <f>SUM(F46:F54)</f>
        <v>0</v>
      </c>
      <c r="G55" s="2055">
        <f>SUM(G46:G54)</f>
        <v>0</v>
      </c>
      <c r="H55" s="2025">
        <f>SUM(H46:H54)</f>
        <v>0</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row>
    <row r="56" spans="1:59">
      <c r="A56" s="1589"/>
      <c r="B56" s="1589"/>
      <c r="C56" s="1589"/>
      <c r="D56" s="1589"/>
      <c r="E56" s="1589"/>
      <c r="F56" s="2053"/>
      <c r="G56" s="2053"/>
      <c r="H56" s="1589"/>
      <c r="I56" s="1589"/>
      <c r="J56" s="1589"/>
      <c r="K56" s="1589"/>
      <c r="L56" s="1589"/>
      <c r="M56" s="1589"/>
      <c r="N56" s="1589"/>
      <c r="O56" s="1589"/>
      <c r="P56" s="1589"/>
      <c r="Q56" s="1589"/>
      <c r="R56" s="1589"/>
      <c r="S56" s="1589"/>
      <c r="T56" s="1589"/>
      <c r="U56" s="1589"/>
      <c r="V56" s="1589"/>
      <c r="W56" s="1589"/>
      <c r="X56" s="1589"/>
      <c r="Y56" s="1589"/>
      <c r="Z56" s="1589"/>
      <c r="AA56" s="1589"/>
      <c r="AB56" s="1589"/>
      <c r="AC56" s="1589"/>
      <c r="AD56" s="1589"/>
      <c r="AE56" s="1589"/>
      <c r="AF56" s="1589"/>
      <c r="AG56" s="1589"/>
      <c r="AH56" s="1589"/>
      <c r="AI56" s="1589"/>
      <c r="AJ56" s="1589"/>
      <c r="AK56" s="1589"/>
      <c r="AL56" s="1589"/>
      <c r="AM56" s="1589"/>
      <c r="AN56" s="1589"/>
      <c r="AO56" s="1589"/>
      <c r="AP56" s="1589"/>
      <c r="AQ56" s="1589"/>
      <c r="AR56" s="1589"/>
      <c r="AS56" s="1589"/>
      <c r="AT56" s="1589"/>
      <c r="AU56" s="1589"/>
      <c r="AV56" s="1589"/>
      <c r="AW56" s="1589"/>
      <c r="AX56" s="1589"/>
      <c r="AY56" s="1589"/>
      <c r="AZ56" s="1589"/>
      <c r="BA56" s="1589"/>
      <c r="BB56" s="1589"/>
      <c r="BC56" s="1589"/>
      <c r="BD56" s="1589"/>
      <c r="BE56" s="1589"/>
      <c r="BF56" s="1589"/>
      <c r="BG56" s="1589"/>
    </row>
    <row r="57" spans="1:59">
      <c r="A57" s="2522" t="s">
        <v>4675</v>
      </c>
      <c r="B57" s="1976"/>
      <c r="C57" s="2522"/>
      <c r="D57" s="2522"/>
      <c r="E57" s="1589"/>
      <c r="F57" s="1589"/>
      <c r="G57" s="1589"/>
      <c r="H57" s="2018" t="s">
        <v>1375</v>
      </c>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row>
    <row r="58" spans="1:59">
      <c r="A58" s="1589"/>
      <c r="B58" s="1603" t="s">
        <v>1376</v>
      </c>
      <c r="C58" s="1603"/>
      <c r="D58" s="1603"/>
      <c r="E58" s="1603"/>
      <c r="F58" s="1603"/>
      <c r="G58" s="1603"/>
      <c r="H58" s="1603"/>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row>
    <row r="59" spans="1:59" ht="1.1499999999999999" customHeight="1">
      <c r="A59" s="1589"/>
      <c r="B59" s="1589"/>
      <c r="C59" s="1589"/>
      <c r="D59" s="1589"/>
      <c r="E59" s="1589"/>
      <c r="F59" s="1589"/>
      <c r="G59" s="1589"/>
      <c r="H59" s="1589"/>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row>
    <row r="60" spans="1:59" ht="15.75">
      <c r="A60" s="1607" t="s">
        <v>1193</v>
      </c>
      <c r="B60" s="1603"/>
      <c r="C60" s="1603"/>
      <c r="D60" s="1603"/>
      <c r="E60" s="1603"/>
      <c r="F60" s="1603"/>
      <c r="G60" s="1603"/>
      <c r="H60" s="1603"/>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row>
    <row r="61" spans="1:59">
      <c r="A61" s="1589"/>
      <c r="B61" s="1589"/>
      <c r="C61" s="1589"/>
      <c r="D61" s="1589"/>
      <c r="E61" s="1589"/>
      <c r="F61" s="1589"/>
      <c r="G61" s="1589"/>
      <c r="H61" s="1589"/>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row>
    <row r="62" spans="1:59" ht="15.75" thickBot="1">
      <c r="A62" s="1589" t="str">
        <f>'Data Sheet'!$C$25</f>
        <v xml:space="preserve">The Brooklyn Union Gas Company d/b/a National Grid New York </v>
      </c>
      <c r="B62" s="1589"/>
      <c r="C62" s="1589"/>
      <c r="D62" s="1589"/>
      <c r="E62" s="1589"/>
      <c r="F62" s="2027" t="str">
        <f>'Data Sheet'!$C$40</f>
        <v xml:space="preserve"> March 29, 2017</v>
      </c>
      <c r="G62" s="1589" t="str">
        <f>'Data Sheet'!$C$38</f>
        <v xml:space="preserve"> December 31, 2016</v>
      </c>
      <c r="H62" s="1589"/>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row>
    <row r="63" spans="1:59">
      <c r="A63" s="1563"/>
      <c r="B63" s="1718"/>
      <c r="C63" s="1718"/>
      <c r="D63" s="1718"/>
      <c r="E63" s="1718"/>
      <c r="F63" s="1718"/>
      <c r="G63" s="1718"/>
      <c r="H63" s="1931"/>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row>
    <row r="64" spans="1:59">
      <c r="A64" s="2056" t="s">
        <v>485</v>
      </c>
      <c r="B64" s="1603"/>
      <c r="C64" s="1603"/>
      <c r="D64" s="1603"/>
      <c r="E64" s="1603"/>
      <c r="F64" s="1603"/>
      <c r="G64" s="1603"/>
      <c r="H64" s="2029"/>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row>
    <row r="65" spans="1:59">
      <c r="A65" s="1570"/>
      <c r="B65" s="1732"/>
      <c r="C65" s="1732"/>
      <c r="D65" s="1732"/>
      <c r="E65" s="1732"/>
      <c r="F65" s="1732"/>
      <c r="G65" s="1732"/>
      <c r="H65" s="1935"/>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row>
    <row r="66" spans="1:59">
      <c r="A66" s="1567"/>
      <c r="B66" s="1589"/>
      <c r="C66" s="1589"/>
      <c r="D66" s="1589"/>
      <c r="E66" s="1589"/>
      <c r="F66" s="1589"/>
      <c r="G66" s="1589"/>
      <c r="H66" s="1569"/>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row>
    <row r="67" spans="1:59" ht="15.75">
      <c r="A67" s="1606" t="s">
        <v>1377</v>
      </c>
      <c r="B67" s="1607"/>
      <c r="C67" s="1607"/>
      <c r="D67" s="1607"/>
      <c r="E67" s="1607"/>
      <c r="F67" s="1607"/>
      <c r="G67" s="1607"/>
      <c r="H67" s="1608"/>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row>
    <row r="68" spans="1:59">
      <c r="A68" s="1567"/>
      <c r="B68" s="1589"/>
      <c r="C68" s="1589"/>
      <c r="D68" s="1589"/>
      <c r="E68" s="1589"/>
      <c r="F68" s="1589"/>
      <c r="G68" s="1589"/>
      <c r="H68" s="1569"/>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row>
    <row r="69" spans="1:59">
      <c r="A69" s="1567"/>
      <c r="B69" s="1589"/>
      <c r="C69" s="1589"/>
      <c r="D69" s="1589"/>
      <c r="E69" s="1589"/>
      <c r="F69" s="1589"/>
      <c r="G69" s="1589"/>
      <c r="H69" s="1569"/>
      <c r="I69" s="1589"/>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row>
    <row r="70" spans="1:59">
      <c r="A70" s="1567"/>
      <c r="B70" s="1589"/>
      <c r="C70" s="1589"/>
      <c r="D70" s="1589"/>
      <c r="E70" s="1589"/>
      <c r="F70" s="1589"/>
      <c r="G70" s="1589"/>
      <c r="H70" s="1569"/>
      <c r="I70" s="1589"/>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row>
    <row r="71" spans="1:59">
      <c r="A71" s="1567"/>
      <c r="B71" s="1589"/>
      <c r="C71" s="1589"/>
      <c r="D71" s="1589"/>
      <c r="E71" s="1589"/>
      <c r="F71" s="1589"/>
      <c r="G71" s="1589"/>
      <c r="H71" s="1569"/>
      <c r="I71" s="1589"/>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row>
    <row r="72" spans="1:59">
      <c r="A72" s="1567"/>
      <c r="B72" s="1589"/>
      <c r="C72" s="1589"/>
      <c r="D72" s="1589"/>
      <c r="E72" s="1589"/>
      <c r="F72" s="1589"/>
      <c r="G72" s="1589"/>
      <c r="H72" s="1569"/>
      <c r="I72" s="1589"/>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row>
    <row r="73" spans="1:59">
      <c r="A73" s="1567"/>
      <c r="B73" s="1589"/>
      <c r="C73" s="1589"/>
      <c r="D73" s="1589"/>
      <c r="E73" s="1589"/>
      <c r="F73" s="1589"/>
      <c r="G73" s="1589"/>
      <c r="H73" s="156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row>
    <row r="74" spans="1:59">
      <c r="A74" s="1567"/>
      <c r="B74" s="1589"/>
      <c r="C74" s="1583"/>
      <c r="D74" s="1589"/>
      <c r="E74" s="1583"/>
      <c r="F74" s="1583"/>
      <c r="G74" s="1589"/>
      <c r="H74" s="1569"/>
      <c r="I74" s="1589"/>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row>
    <row r="75" spans="1:59">
      <c r="A75" s="1567"/>
      <c r="B75" s="1589"/>
      <c r="C75" s="1589"/>
      <c r="D75" s="1589"/>
      <c r="E75" s="1589"/>
      <c r="F75" s="1589"/>
      <c r="G75" s="1589"/>
      <c r="H75" s="156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row>
    <row r="76" spans="1:59">
      <c r="A76" s="1567"/>
      <c r="B76" s="1589"/>
      <c r="C76" s="1589"/>
      <c r="D76" s="1589"/>
      <c r="E76" s="1589"/>
      <c r="F76" s="1589"/>
      <c r="G76" s="1589"/>
      <c r="H76" s="1569"/>
      <c r="I76" s="1589"/>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row>
    <row r="77" spans="1:59">
      <c r="A77" s="1567"/>
      <c r="B77" s="1589"/>
      <c r="C77" s="1589"/>
      <c r="D77" s="1589"/>
      <c r="E77" s="1589"/>
      <c r="F77" s="1589"/>
      <c r="G77" s="1589"/>
      <c r="H77" s="1569"/>
      <c r="I77" s="1589"/>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row>
    <row r="78" spans="1:59">
      <c r="A78" s="1567"/>
      <c r="B78" s="1589"/>
      <c r="C78" s="1589"/>
      <c r="D78" s="1589"/>
      <c r="E78" s="1589"/>
      <c r="F78" s="1589"/>
      <c r="G78" s="1589"/>
      <c r="H78" s="1569"/>
      <c r="I78" s="1589"/>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row>
    <row r="79" spans="1:59">
      <c r="A79" s="1567"/>
      <c r="B79" s="1589"/>
      <c r="C79" s="1589"/>
      <c r="D79" s="1589"/>
      <c r="E79" s="1589"/>
      <c r="F79" s="1589"/>
      <c r="G79" s="1589"/>
      <c r="H79" s="1569"/>
      <c r="I79" s="1589"/>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row>
    <row r="80" spans="1:59">
      <c r="A80" s="1567"/>
      <c r="B80" s="1589"/>
      <c r="C80" s="1589"/>
      <c r="D80" s="1589"/>
      <c r="E80" s="1589"/>
      <c r="F80" s="1589"/>
      <c r="G80" s="1589"/>
      <c r="H80" s="1569"/>
      <c r="I80" s="1589"/>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row>
    <row r="81" spans="1:59">
      <c r="A81" s="1567"/>
      <c r="B81" s="1589"/>
      <c r="C81" s="1589"/>
      <c r="D81" s="1589"/>
      <c r="E81" s="1589"/>
      <c r="F81" s="1589"/>
      <c r="G81" s="1589"/>
      <c r="H81" s="1569"/>
      <c r="I81" s="1589"/>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row>
    <row r="82" spans="1:59">
      <c r="A82" s="1567"/>
      <c r="B82" s="1589"/>
      <c r="C82" s="1589"/>
      <c r="D82" s="1589"/>
      <c r="E82" s="1589"/>
      <c r="F82" s="1589"/>
      <c r="G82" s="1589"/>
      <c r="H82" s="1569"/>
      <c r="I82" s="1589"/>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row>
    <row r="83" spans="1:59">
      <c r="A83" s="1567"/>
      <c r="B83" s="1589"/>
      <c r="C83" s="1589"/>
      <c r="D83" s="1589"/>
      <c r="E83" s="1589"/>
      <c r="F83" s="1589"/>
      <c r="G83" s="1589"/>
      <c r="H83" s="1569"/>
      <c r="I83" s="1589"/>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row>
    <row r="84" spans="1:59">
      <c r="A84" s="1567"/>
      <c r="B84" s="1589"/>
      <c r="C84" s="1589"/>
      <c r="D84" s="1589"/>
      <c r="E84" s="1589"/>
      <c r="F84" s="1589"/>
      <c r="G84" s="1589"/>
      <c r="H84" s="1569"/>
      <c r="I84" s="1589"/>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row>
    <row r="85" spans="1:59">
      <c r="A85" s="1567"/>
      <c r="B85" s="1589"/>
      <c r="C85" s="1589"/>
      <c r="D85" s="1589"/>
      <c r="E85" s="1589"/>
      <c r="F85" s="1589"/>
      <c r="G85" s="1589"/>
      <c r="H85" s="1569"/>
      <c r="I85" s="1589"/>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row>
    <row r="86" spans="1:59">
      <c r="A86" s="1567"/>
      <c r="B86" s="1589"/>
      <c r="C86" s="1589"/>
      <c r="D86" s="1589"/>
      <c r="E86" s="1589"/>
      <c r="F86" s="1589"/>
      <c r="G86" s="1589"/>
      <c r="H86" s="1569"/>
      <c r="I86" s="1589"/>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row>
    <row r="87" spans="1:59">
      <c r="A87" s="1567"/>
      <c r="B87" s="1589"/>
      <c r="C87" s="1589"/>
      <c r="D87" s="1589"/>
      <c r="E87" s="1589"/>
      <c r="F87" s="1589"/>
      <c r="G87" s="1589"/>
      <c r="H87" s="1569"/>
      <c r="I87" s="1589"/>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row>
    <row r="88" spans="1:59">
      <c r="A88" s="1567"/>
      <c r="B88" s="1589"/>
      <c r="C88" s="1589"/>
      <c r="D88" s="1589"/>
      <c r="E88" s="1589"/>
      <c r="F88" s="1589"/>
      <c r="G88" s="1589"/>
      <c r="H88" s="1569"/>
      <c r="I88" s="1589"/>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row>
    <row r="89" spans="1:59">
      <c r="A89" s="1567"/>
      <c r="B89" s="1589"/>
      <c r="C89" s="1589"/>
      <c r="D89" s="1589"/>
      <c r="E89" s="1589"/>
      <c r="F89" s="1589"/>
      <c r="G89" s="1589"/>
      <c r="H89" s="1569"/>
      <c r="I89" s="1589"/>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row>
    <row r="90" spans="1:59">
      <c r="A90" s="1567"/>
      <c r="B90" s="1589"/>
      <c r="C90" s="1589"/>
      <c r="D90" s="1589"/>
      <c r="E90" s="1589"/>
      <c r="F90" s="1589"/>
      <c r="G90" s="1589"/>
      <c r="H90" s="1569"/>
      <c r="I90" s="1589"/>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row>
    <row r="91" spans="1:59">
      <c r="A91" s="1567"/>
      <c r="B91" s="1589"/>
      <c r="C91" s="1589"/>
      <c r="D91" s="1589"/>
      <c r="E91" s="1589"/>
      <c r="F91" s="1589"/>
      <c r="G91" s="1589"/>
      <c r="H91" s="1569"/>
      <c r="I91" s="1589"/>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row>
    <row r="92" spans="1:59">
      <c r="A92" s="1567"/>
      <c r="B92" s="1589"/>
      <c r="C92" s="1589"/>
      <c r="D92" s="1589"/>
      <c r="E92" s="1589"/>
      <c r="F92" s="1589"/>
      <c r="G92" s="1589"/>
      <c r="H92" s="1569"/>
      <c r="I92" s="1589"/>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row>
    <row r="93" spans="1:59">
      <c r="A93" s="1567"/>
      <c r="B93" s="1589"/>
      <c r="C93" s="1589"/>
      <c r="D93" s="1589"/>
      <c r="E93" s="1589"/>
      <c r="F93" s="1589"/>
      <c r="G93" s="1589"/>
      <c r="H93" s="1569"/>
      <c r="I93" s="1589"/>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row>
    <row r="94" spans="1:59">
      <c r="A94" s="1567"/>
      <c r="B94" s="1589"/>
      <c r="C94" s="1589"/>
      <c r="D94" s="1589"/>
      <c r="E94" s="1589"/>
      <c r="F94" s="1589"/>
      <c r="G94" s="1589"/>
      <c r="H94" s="1569"/>
      <c r="I94" s="1589"/>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row>
    <row r="95" spans="1:59">
      <c r="A95" s="1567"/>
      <c r="B95" s="1589"/>
      <c r="C95" s="1589"/>
      <c r="D95" s="1589"/>
      <c r="E95" s="1589"/>
      <c r="F95" s="1589"/>
      <c r="G95" s="1589"/>
      <c r="H95" s="1569"/>
      <c r="I95" s="1589"/>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row>
    <row r="96" spans="1:59">
      <c r="A96" s="1567"/>
      <c r="B96" s="1589"/>
      <c r="C96" s="1589"/>
      <c r="D96" s="1589"/>
      <c r="E96" s="1589"/>
      <c r="F96" s="1589"/>
      <c r="G96" s="1589"/>
      <c r="H96" s="1569"/>
      <c r="I96" s="1589"/>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row>
    <row r="97" spans="1:59">
      <c r="A97" s="1567"/>
      <c r="B97" s="1589"/>
      <c r="C97" s="1589"/>
      <c r="D97" s="1589"/>
      <c r="E97" s="1589"/>
      <c r="F97" s="1589"/>
      <c r="G97" s="1589"/>
      <c r="H97" s="1569"/>
      <c r="I97" s="1589"/>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row>
    <row r="98" spans="1:59">
      <c r="A98" s="1567"/>
      <c r="B98" s="1589"/>
      <c r="C98" s="1589"/>
      <c r="D98" s="1589"/>
      <c r="E98" s="1589"/>
      <c r="F98" s="1589"/>
      <c r="G98" s="1589"/>
      <c r="H98" s="1569"/>
      <c r="I98" s="1589"/>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row>
    <row r="99" spans="1:59">
      <c r="A99" s="1567"/>
      <c r="B99" s="1589"/>
      <c r="C99" s="1589"/>
      <c r="D99" s="1589"/>
      <c r="E99" s="1589"/>
      <c r="F99" s="1589"/>
      <c r="G99" s="1589"/>
      <c r="H99" s="1569"/>
      <c r="I99" s="1589"/>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row>
    <row r="100" spans="1:59">
      <c r="A100" s="1567"/>
      <c r="B100" s="1589"/>
      <c r="C100" s="1589"/>
      <c r="D100" s="1589"/>
      <c r="E100" s="1589"/>
      <c r="F100" s="1589"/>
      <c r="G100" s="1589"/>
      <c r="H100" s="1569"/>
      <c r="I100" s="1589"/>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row>
    <row r="101" spans="1:59">
      <c r="A101" s="1567"/>
      <c r="B101" s="1589"/>
      <c r="C101" s="1589"/>
      <c r="D101" s="1589"/>
      <c r="E101" s="1589"/>
      <c r="F101" s="1589"/>
      <c r="G101" s="1589"/>
      <c r="H101" s="1569"/>
      <c r="I101" s="1589"/>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row>
    <row r="102" spans="1:59">
      <c r="A102" s="1567"/>
      <c r="B102" s="1589"/>
      <c r="C102" s="1589"/>
      <c r="D102" s="1589"/>
      <c r="E102" s="1589"/>
      <c r="F102" s="1589"/>
      <c r="G102" s="1589"/>
      <c r="H102" s="1569"/>
      <c r="I102" s="1589"/>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row>
    <row r="103" spans="1:59">
      <c r="A103" s="1567"/>
      <c r="B103" s="1589"/>
      <c r="C103" s="1589"/>
      <c r="D103" s="1589"/>
      <c r="E103" s="1589"/>
      <c r="F103" s="1589"/>
      <c r="G103" s="1589"/>
      <c r="H103" s="1569"/>
      <c r="I103" s="1589"/>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row>
    <row r="104" spans="1:59">
      <c r="A104" s="1567"/>
      <c r="B104" s="1589"/>
      <c r="C104" s="1589"/>
      <c r="D104" s="1589"/>
      <c r="E104" s="1589"/>
      <c r="F104" s="1589"/>
      <c r="G104" s="1589"/>
      <c r="H104" s="1569"/>
      <c r="I104" s="1589"/>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row>
    <row r="105" spans="1:59">
      <c r="A105" s="1567"/>
      <c r="B105" s="1589"/>
      <c r="C105" s="1589"/>
      <c r="D105" s="1589"/>
      <c r="E105" s="1589"/>
      <c r="F105" s="1589"/>
      <c r="G105" s="1589"/>
      <c r="H105" s="1569"/>
      <c r="I105" s="1589"/>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row>
    <row r="106" spans="1:59">
      <c r="A106" s="1567"/>
      <c r="B106" s="1589"/>
      <c r="C106" s="1589"/>
      <c r="D106" s="1589"/>
      <c r="E106" s="1589"/>
      <c r="F106" s="1589"/>
      <c r="G106" s="1589"/>
      <c r="H106" s="1569"/>
      <c r="I106" s="1589"/>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row>
    <row r="107" spans="1:59">
      <c r="A107" s="1567"/>
      <c r="B107" s="1589"/>
      <c r="C107" s="1589"/>
      <c r="D107" s="1589"/>
      <c r="E107" s="1589"/>
      <c r="F107" s="1589"/>
      <c r="G107" s="1589"/>
      <c r="H107" s="2057"/>
      <c r="I107" s="1589"/>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row>
    <row r="108" spans="1:59">
      <c r="A108" s="1567"/>
      <c r="B108" s="1589"/>
      <c r="C108" s="1589"/>
      <c r="D108" s="1589"/>
      <c r="E108" s="1589"/>
      <c r="F108" s="1589"/>
      <c r="G108" s="1589"/>
      <c r="H108" s="1569"/>
      <c r="I108" s="1589"/>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row>
    <row r="109" spans="1:59">
      <c r="A109" s="1567"/>
      <c r="B109" s="1589"/>
      <c r="C109" s="1589"/>
      <c r="D109" s="1589"/>
      <c r="E109" s="1589"/>
      <c r="F109" s="1589"/>
      <c r="G109" s="1589"/>
      <c r="H109" s="1569"/>
      <c r="I109" s="1589"/>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row>
    <row r="110" spans="1:59">
      <c r="A110" s="1567"/>
      <c r="B110" s="1589"/>
      <c r="C110" s="1589"/>
      <c r="D110" s="1589"/>
      <c r="E110" s="1589"/>
      <c r="F110" s="1589"/>
      <c r="G110" s="1589"/>
      <c r="H110" s="1569"/>
      <c r="I110" s="1589"/>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row>
    <row r="111" spans="1:59">
      <c r="A111" s="1567"/>
      <c r="B111" s="1589"/>
      <c r="C111" s="1589"/>
      <c r="D111" s="1589"/>
      <c r="E111" s="1589"/>
      <c r="F111" s="1589"/>
      <c r="G111" s="1589"/>
      <c r="H111" s="1569"/>
      <c r="I111" s="1589"/>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row>
    <row r="112" spans="1:59">
      <c r="A112" s="1567"/>
      <c r="B112" s="1589"/>
      <c r="C112" s="1589"/>
      <c r="D112" s="1589"/>
      <c r="E112" s="1589"/>
      <c r="F112" s="1589"/>
      <c r="G112" s="1589"/>
      <c r="H112" s="1569"/>
      <c r="I112" s="1589"/>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row>
    <row r="113" spans="1:59">
      <c r="A113" s="1567"/>
      <c r="B113" s="1589"/>
      <c r="C113" s="1589"/>
      <c r="D113" s="1589"/>
      <c r="E113" s="1589"/>
      <c r="F113" s="1589"/>
      <c r="G113" s="1589"/>
      <c r="H113" s="1569"/>
      <c r="I113" s="1589"/>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row>
    <row r="114" spans="1:59">
      <c r="A114" s="1567"/>
      <c r="B114" s="1589"/>
      <c r="C114" s="1589"/>
      <c r="D114" s="1589"/>
      <c r="E114" s="1589"/>
      <c r="F114" s="1589"/>
      <c r="G114" s="1589"/>
      <c r="H114" s="1569"/>
      <c r="I114" s="1589"/>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row>
    <row r="115" spans="1:59">
      <c r="A115" s="1567"/>
      <c r="B115" s="1589"/>
      <c r="C115" s="1589"/>
      <c r="D115" s="1589"/>
      <c r="E115" s="1589"/>
      <c r="F115" s="1589"/>
      <c r="G115" s="1589"/>
      <c r="H115" s="1569"/>
      <c r="I115" s="1589"/>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row>
    <row r="116" spans="1:59">
      <c r="A116" s="1567"/>
      <c r="B116" s="1589"/>
      <c r="C116" s="1589"/>
      <c r="D116" s="1589"/>
      <c r="E116" s="1589"/>
      <c r="F116" s="1589"/>
      <c r="G116" s="1589"/>
      <c r="H116" s="1569"/>
      <c r="I116" s="1589"/>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row>
    <row r="117" spans="1:59">
      <c r="A117" s="1567"/>
      <c r="B117" s="1589"/>
      <c r="C117" s="1589"/>
      <c r="D117" s="1589"/>
      <c r="E117" s="1589"/>
      <c r="F117" s="1589"/>
      <c r="G117" s="1589"/>
      <c r="H117" s="1569"/>
      <c r="I117" s="1589"/>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row>
    <row r="118" spans="1:59" ht="15.75" thickBot="1">
      <c r="A118" s="1802"/>
      <c r="B118" s="1599"/>
      <c r="C118" s="2024"/>
      <c r="D118" s="2024"/>
      <c r="E118" s="2024"/>
      <c r="F118" s="1599"/>
      <c r="G118" s="1599"/>
      <c r="H118" s="2058"/>
      <c r="I118" s="1589"/>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row>
    <row r="119" spans="1:59">
      <c r="A119" s="2522" t="s">
        <v>4675</v>
      </c>
      <c r="B119" s="1976"/>
      <c r="C119" s="2522"/>
      <c r="D119" s="2522"/>
      <c r="E119" s="2018" t="s">
        <v>481</v>
      </c>
      <c r="F119" s="1589"/>
      <c r="G119" s="1589"/>
      <c r="H119" s="1589"/>
      <c r="I119" s="1589"/>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row>
    <row r="120" spans="1:59">
      <c r="A120" s="1589"/>
      <c r="B120" s="1589"/>
      <c r="C120" s="1589"/>
      <c r="D120" s="1589"/>
      <c r="E120" s="1589"/>
      <c r="F120" s="1589"/>
      <c r="G120" s="1589"/>
      <c r="H120" s="1589"/>
      <c r="I120" s="1589"/>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row>
    <row r="121" spans="1:59" ht="15.75">
      <c r="A121" s="1603" t="s">
        <v>3229</v>
      </c>
      <c r="B121" s="1603"/>
      <c r="C121" s="1603"/>
      <c r="D121" s="1607"/>
      <c r="E121" s="1603"/>
      <c r="F121" s="1603"/>
      <c r="G121" s="1603"/>
      <c r="H121" s="1589"/>
      <c r="I121" s="1589"/>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row>
    <row r="122" spans="1:59">
      <c r="A122" s="1589"/>
      <c r="B122" s="1589"/>
      <c r="C122" s="1589"/>
      <c r="D122" s="1589"/>
      <c r="E122" s="1589"/>
      <c r="F122" s="1589"/>
      <c r="G122" s="1589"/>
      <c r="H122" s="1589"/>
      <c r="I122" s="1589"/>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row>
    <row r="123" spans="1:59">
      <c r="A123" s="1589"/>
      <c r="B123" s="1589"/>
      <c r="C123" s="1589"/>
      <c r="D123" s="1589"/>
      <c r="E123" s="1589"/>
      <c r="F123" s="1589"/>
      <c r="G123" s="1589"/>
      <c r="H123" s="1589"/>
      <c r="I123" s="1589"/>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row>
    <row r="124" spans="1:59">
      <c r="A124" s="1589"/>
      <c r="B124" s="1589"/>
      <c r="C124" s="1589"/>
      <c r="D124" s="1589"/>
      <c r="E124" s="1589"/>
      <c r="F124" s="1589"/>
      <c r="G124" s="1589"/>
      <c r="H124" s="1589"/>
      <c r="I124" s="1589"/>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row>
    <row r="125" spans="1:59">
      <c r="A125" s="1589"/>
      <c r="B125" s="1589"/>
      <c r="C125" s="1589"/>
      <c r="D125" s="1589"/>
      <c r="E125" s="1589"/>
      <c r="F125" s="1589"/>
      <c r="G125" s="1589"/>
      <c r="H125" s="1589"/>
      <c r="I125" s="1589"/>
      <c r="J125" s="1589"/>
      <c r="K125" s="1589"/>
      <c r="L125" s="158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row>
    <row r="126" spans="1:59">
      <c r="A126" s="1589"/>
      <c r="B126" s="1589"/>
      <c r="C126" s="1589"/>
      <c r="D126" s="1589"/>
      <c r="E126" s="1589"/>
      <c r="F126" s="1589"/>
      <c r="G126" s="1589"/>
      <c r="H126" s="1589"/>
      <c r="I126" s="1589"/>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row>
    <row r="127" spans="1:59">
      <c r="A127" s="1589"/>
      <c r="B127" s="1589"/>
      <c r="C127" s="1589"/>
      <c r="D127" s="1589"/>
      <c r="E127" s="1589"/>
      <c r="F127" s="1589"/>
      <c r="G127" s="1589"/>
      <c r="H127" s="1589"/>
      <c r="I127" s="1589"/>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row>
    <row r="128" spans="1:59">
      <c r="A128" s="1589"/>
      <c r="B128" s="1589"/>
      <c r="C128" s="1589"/>
      <c r="D128" s="1589"/>
      <c r="E128" s="1589"/>
      <c r="F128" s="1589"/>
      <c r="G128" s="1589"/>
      <c r="H128" s="1589"/>
      <c r="I128" s="1589"/>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row>
    <row r="129" spans="1:59">
      <c r="A129" s="1589"/>
      <c r="B129" s="1589"/>
      <c r="C129" s="1589"/>
      <c r="D129" s="1589"/>
      <c r="E129" s="1589"/>
      <c r="F129" s="1589"/>
      <c r="G129" s="1589"/>
      <c r="H129" s="1589"/>
      <c r="I129" s="1589"/>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row>
    <row r="130" spans="1:59">
      <c r="A130" s="1589"/>
      <c r="B130" s="1589"/>
      <c r="C130" s="1589"/>
      <c r="D130" s="1589"/>
      <c r="E130" s="1589"/>
      <c r="F130" s="1589"/>
      <c r="G130" s="1589"/>
      <c r="H130" s="1589"/>
      <c r="I130" s="1589"/>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row>
    <row r="131" spans="1:59">
      <c r="A131" s="1589"/>
      <c r="B131" s="1589"/>
      <c r="C131" s="1589"/>
      <c r="D131" s="1589"/>
      <c r="E131" s="1589"/>
      <c r="F131" s="1589"/>
      <c r="G131" s="1589"/>
      <c r="H131" s="1589"/>
      <c r="I131" s="1589"/>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row>
    <row r="132" spans="1:59">
      <c r="A132" s="1589"/>
      <c r="B132" s="1589"/>
      <c r="C132" s="1589"/>
      <c r="D132" s="1589"/>
      <c r="E132" s="1589"/>
      <c r="F132" s="1589"/>
      <c r="G132" s="1589"/>
      <c r="H132" s="1589"/>
      <c r="I132" s="1589"/>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row>
    <row r="133" spans="1:59">
      <c r="A133" s="1589"/>
      <c r="B133" s="1589"/>
      <c r="C133" s="1589"/>
      <c r="D133" s="1589"/>
      <c r="E133" s="1589"/>
      <c r="F133" s="1589"/>
      <c r="G133" s="1589"/>
      <c r="H133" s="1589"/>
      <c r="I133" s="1589"/>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row>
    <row r="134" spans="1:59">
      <c r="A134" s="1589"/>
      <c r="B134" s="1589"/>
      <c r="C134" s="1589"/>
      <c r="D134" s="1589"/>
      <c r="E134" s="1589"/>
      <c r="F134" s="1589"/>
      <c r="G134" s="1589"/>
      <c r="H134" s="1589"/>
      <c r="I134" s="1589"/>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row>
    <row r="135" spans="1:59">
      <c r="A135" s="1589"/>
      <c r="B135" s="1589"/>
      <c r="C135" s="1589"/>
      <c r="D135" s="1589"/>
      <c r="E135" s="1589"/>
      <c r="F135" s="1589"/>
      <c r="G135" s="1589"/>
      <c r="H135" s="1589"/>
      <c r="I135" s="1589"/>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row>
    <row r="136" spans="1:59">
      <c r="A136" s="1589"/>
      <c r="B136" s="1589"/>
      <c r="C136" s="1589"/>
      <c r="D136" s="1589"/>
      <c r="E136" s="1589"/>
      <c r="F136" s="1589"/>
      <c r="G136" s="1589"/>
      <c r="H136" s="1589"/>
      <c r="I136" s="1589"/>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row>
    <row r="137" spans="1:59">
      <c r="A137" s="1589"/>
      <c r="B137" s="1589"/>
      <c r="C137" s="1589"/>
      <c r="D137" s="1589"/>
      <c r="E137" s="1589"/>
      <c r="F137" s="1589"/>
      <c r="G137" s="1589"/>
      <c r="H137" s="1589"/>
      <c r="I137" s="1589"/>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row>
    <row r="138" spans="1:59">
      <c r="A138" s="1589"/>
      <c r="B138" s="1589"/>
      <c r="C138" s="1589"/>
      <c r="D138" s="1589"/>
      <c r="E138" s="1589"/>
      <c r="F138" s="1589"/>
      <c r="G138" s="1589"/>
      <c r="H138" s="1589"/>
      <c r="I138" s="1589"/>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row>
    <row r="139" spans="1:59">
      <c r="A139" s="1589"/>
      <c r="B139" s="1589"/>
      <c r="C139" s="1589"/>
      <c r="D139" s="1589"/>
      <c r="E139" s="1589"/>
      <c r="F139" s="1589"/>
      <c r="G139" s="1589"/>
      <c r="H139" s="1589"/>
      <c r="I139" s="1589"/>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row>
    <row r="140" spans="1:59">
      <c r="A140" s="1589"/>
      <c r="B140" s="1589"/>
      <c r="C140" s="1589"/>
      <c r="D140" s="1589"/>
      <c r="E140" s="1589"/>
      <c r="F140" s="1589"/>
      <c r="G140" s="1589"/>
      <c r="H140" s="1589"/>
      <c r="I140" s="1589"/>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row>
    <row r="141" spans="1:59">
      <c r="A141" s="1589"/>
      <c r="B141" s="1589"/>
      <c r="C141" s="1589"/>
      <c r="D141" s="1589"/>
      <c r="E141" s="1589"/>
      <c r="F141" s="1589"/>
      <c r="G141" s="1589"/>
      <c r="H141" s="1589"/>
      <c r="I141" s="1589"/>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row>
    <row r="142" spans="1:59">
      <c r="A142" s="1589"/>
      <c r="B142" s="1589"/>
      <c r="C142" s="1589"/>
      <c r="D142" s="1589"/>
      <c r="E142" s="1589"/>
      <c r="F142" s="1589"/>
      <c r="G142" s="1589"/>
      <c r="H142" s="1589"/>
      <c r="I142" s="1589"/>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row>
    <row r="143" spans="1:59">
      <c r="A143" s="1589"/>
      <c r="B143" s="1589"/>
      <c r="C143" s="1589"/>
      <c r="D143" s="1589"/>
      <c r="E143" s="1589"/>
      <c r="F143" s="1589"/>
      <c r="G143" s="1589"/>
      <c r="H143" s="1589"/>
      <c r="I143" s="1589"/>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row>
    <row r="144" spans="1:59">
      <c r="A144" s="1589"/>
      <c r="B144" s="1589"/>
      <c r="C144" s="1589"/>
      <c r="D144" s="1589"/>
      <c r="E144" s="1589"/>
      <c r="F144" s="1589"/>
      <c r="G144" s="1589"/>
      <c r="H144" s="1589"/>
      <c r="I144" s="1589"/>
      <c r="J144" s="1589"/>
      <c r="K144" s="1589"/>
      <c r="L144" s="1589"/>
      <c r="M144" s="1589"/>
      <c r="N144" s="1589"/>
      <c r="O144" s="1589"/>
      <c r="P144" s="1589"/>
      <c r="Q144" s="1589"/>
      <c r="R144" s="1589"/>
      <c r="S144" s="1589"/>
      <c r="T144" s="1589"/>
      <c r="U144" s="1589"/>
      <c r="V144" s="1589"/>
      <c r="W144" s="1589"/>
      <c r="X144" s="1589"/>
      <c r="Y144" s="1589"/>
      <c r="Z144" s="1589"/>
      <c r="AA144" s="1589"/>
      <c r="AB144" s="1589"/>
      <c r="AC144" s="1589"/>
      <c r="AD144" s="1589"/>
      <c r="AE144" s="1589"/>
      <c r="AF144" s="1589"/>
      <c r="AG144" s="1589"/>
      <c r="AH144" s="1589"/>
      <c r="AI144" s="1589"/>
      <c r="AJ144" s="1589"/>
      <c r="AK144" s="1589"/>
      <c r="AL144" s="1589"/>
      <c r="AM144" s="1589"/>
      <c r="AN144" s="1589"/>
      <c r="AO144" s="1589"/>
      <c r="AP144" s="1589"/>
      <c r="AQ144" s="1589"/>
      <c r="AR144" s="1589"/>
      <c r="AS144" s="1589"/>
      <c r="AT144" s="1589"/>
      <c r="AU144" s="1589"/>
      <c r="AV144" s="1589"/>
      <c r="AW144" s="1589"/>
      <c r="AX144" s="1589"/>
      <c r="AY144" s="1589"/>
      <c r="AZ144" s="1589"/>
      <c r="BA144" s="1589"/>
      <c r="BB144" s="1589"/>
      <c r="BC144" s="1589"/>
      <c r="BD144" s="1589"/>
      <c r="BE144" s="1589"/>
      <c r="BF144" s="1589"/>
      <c r="BG144" s="1589"/>
    </row>
    <row r="145" spans="1:59">
      <c r="A145" s="1589"/>
      <c r="B145" s="1589"/>
      <c r="C145" s="1589"/>
      <c r="D145" s="1589"/>
      <c r="E145" s="1589"/>
      <c r="F145" s="1589"/>
      <c r="G145" s="1589"/>
      <c r="H145" s="1589"/>
      <c r="I145" s="1589"/>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row>
    <row r="146" spans="1:59">
      <c r="A146" s="1589"/>
      <c r="B146" s="1589"/>
      <c r="C146" s="1589"/>
      <c r="D146" s="1589"/>
      <c r="E146" s="1589"/>
      <c r="F146" s="1589"/>
      <c r="G146" s="1589"/>
      <c r="H146" s="1589"/>
      <c r="I146" s="1589"/>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row>
    <row r="147" spans="1:59">
      <c r="A147" s="1589"/>
      <c r="B147" s="1589"/>
      <c r="C147" s="1589"/>
      <c r="D147" s="1589"/>
      <c r="E147" s="1589"/>
      <c r="F147" s="1589"/>
      <c r="G147" s="1589"/>
      <c r="H147" s="1589"/>
      <c r="I147" s="1589"/>
      <c r="J147" s="1589"/>
      <c r="K147" s="1589"/>
      <c r="L147" s="1589"/>
      <c r="M147" s="1589"/>
      <c r="N147" s="1589"/>
      <c r="O147" s="1589"/>
      <c r="P147" s="1589"/>
      <c r="Q147" s="1589"/>
      <c r="R147" s="1589"/>
      <c r="S147" s="1589"/>
      <c r="T147" s="1589"/>
      <c r="U147" s="1589"/>
      <c r="V147" s="1589"/>
      <c r="W147" s="1589"/>
      <c r="X147" s="1589"/>
      <c r="Y147" s="1589"/>
      <c r="Z147" s="1589"/>
      <c r="AA147" s="1589"/>
      <c r="AB147" s="1589"/>
      <c r="AC147" s="1589"/>
      <c r="AD147" s="1589"/>
      <c r="AE147" s="1589"/>
      <c r="AF147" s="1589"/>
      <c r="AG147" s="1589"/>
      <c r="AH147" s="1589"/>
      <c r="AI147" s="1589"/>
      <c r="AJ147" s="1589"/>
      <c r="AK147" s="1589"/>
      <c r="AL147" s="1589"/>
      <c r="AM147" s="1589"/>
      <c r="AN147" s="1589"/>
      <c r="AO147" s="1589"/>
      <c r="AP147" s="1589"/>
      <c r="AQ147" s="1589"/>
      <c r="AR147" s="1589"/>
      <c r="AS147" s="1589"/>
      <c r="AT147" s="1589"/>
      <c r="AU147" s="1589"/>
      <c r="AV147" s="1589"/>
      <c r="AW147" s="1589"/>
      <c r="AX147" s="1589"/>
      <c r="AY147" s="1589"/>
      <c r="AZ147" s="1589"/>
      <c r="BA147" s="1589"/>
      <c r="BB147" s="1589"/>
      <c r="BC147" s="1589"/>
      <c r="BD147" s="1589"/>
      <c r="BE147" s="1589"/>
      <c r="BF147" s="1589"/>
      <c r="BG147" s="1589"/>
    </row>
    <row r="148" spans="1:59">
      <c r="A148" s="1589"/>
      <c r="B148" s="1589"/>
      <c r="C148" s="1589"/>
      <c r="D148" s="1589"/>
      <c r="E148" s="1589"/>
      <c r="F148" s="1589"/>
      <c r="G148" s="1589"/>
      <c r="H148" s="1589"/>
      <c r="I148" s="1589"/>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row>
    <row r="149" spans="1:59">
      <c r="A149" s="1589"/>
      <c r="B149" s="1589"/>
      <c r="C149" s="1589"/>
      <c r="D149" s="1589"/>
      <c r="E149" s="1589"/>
      <c r="F149" s="1589"/>
      <c r="G149" s="1589"/>
      <c r="H149" s="1589"/>
      <c r="I149" s="1589"/>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row>
    <row r="150" spans="1:59">
      <c r="A150" s="1589"/>
      <c r="B150" s="1589"/>
      <c r="C150" s="1589"/>
      <c r="D150" s="1589"/>
      <c r="E150" s="1589"/>
      <c r="F150" s="1589"/>
      <c r="G150" s="1589"/>
      <c r="H150" s="1589"/>
      <c r="I150" s="1589"/>
      <c r="J150" s="1589"/>
      <c r="K150" s="1589"/>
      <c r="L150" s="1589"/>
      <c r="M150" s="1589"/>
      <c r="N150" s="1589"/>
      <c r="O150" s="1589"/>
      <c r="P150" s="1589"/>
      <c r="Q150" s="1589"/>
      <c r="R150" s="1589"/>
      <c r="S150" s="1589"/>
      <c r="T150" s="1589"/>
      <c r="U150" s="1589"/>
      <c r="V150" s="1589"/>
      <c r="W150" s="1589"/>
      <c r="X150" s="1589"/>
      <c r="Y150" s="1589"/>
      <c r="Z150" s="1589"/>
      <c r="AA150" s="1589"/>
      <c r="AB150" s="1589"/>
      <c r="AC150" s="1589"/>
      <c r="AD150" s="1589"/>
      <c r="AE150" s="1589"/>
      <c r="AF150" s="1589"/>
      <c r="AG150" s="1589"/>
      <c r="AH150" s="1589"/>
      <c r="AI150" s="1589"/>
      <c r="AJ150" s="1589"/>
      <c r="AK150" s="1589"/>
      <c r="AL150" s="1589"/>
      <c r="AM150" s="1589"/>
      <c r="AN150" s="1589"/>
      <c r="AO150" s="1589"/>
      <c r="AP150" s="1589"/>
      <c r="AQ150" s="1589"/>
      <c r="AR150" s="1589"/>
      <c r="AS150" s="1589"/>
      <c r="AT150" s="1589"/>
      <c r="AU150" s="1589"/>
      <c r="AV150" s="1589"/>
      <c r="AW150" s="1589"/>
      <c r="AX150" s="1589"/>
      <c r="AY150" s="1589"/>
      <c r="AZ150" s="1589"/>
      <c r="BA150" s="1589"/>
      <c r="BB150" s="1589"/>
      <c r="BC150" s="1589"/>
      <c r="BD150" s="1589"/>
      <c r="BE150" s="1589"/>
      <c r="BF150" s="1589"/>
      <c r="BG150" s="1589"/>
    </row>
    <row r="151" spans="1:59">
      <c r="A151" s="1589"/>
      <c r="B151" s="1589"/>
      <c r="C151" s="1589"/>
      <c r="D151" s="1589"/>
      <c r="E151" s="1589"/>
      <c r="F151" s="1589"/>
      <c r="G151" s="1589"/>
      <c r="H151" s="1589"/>
      <c r="I151" s="1589"/>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row>
    <row r="152" spans="1:59">
      <c r="A152" s="1589"/>
      <c r="B152" s="1589"/>
      <c r="C152" s="1589"/>
      <c r="D152" s="1589"/>
      <c r="E152" s="1589"/>
      <c r="F152" s="1589"/>
      <c r="G152" s="1589"/>
      <c r="H152" s="1589"/>
      <c r="I152" s="1589"/>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row>
    <row r="153" spans="1:59">
      <c r="A153" s="1589"/>
      <c r="B153" s="1589"/>
      <c r="C153" s="1589"/>
      <c r="D153" s="1589"/>
      <c r="E153" s="1589"/>
      <c r="F153" s="1589"/>
      <c r="G153" s="1589"/>
      <c r="H153" s="1589"/>
      <c r="I153" s="1589"/>
      <c r="J153" s="1589"/>
      <c r="K153" s="1589"/>
      <c r="L153" s="1589"/>
      <c r="M153" s="1589"/>
      <c r="N153" s="1589"/>
      <c r="O153" s="1589"/>
      <c r="P153" s="1589"/>
      <c r="Q153" s="1589"/>
      <c r="R153" s="1589"/>
      <c r="S153" s="1589"/>
      <c r="T153" s="1589"/>
      <c r="U153" s="1589"/>
      <c r="V153" s="1589"/>
      <c r="W153" s="1589"/>
      <c r="X153" s="1589"/>
      <c r="Y153" s="1589"/>
      <c r="Z153" s="1589"/>
      <c r="AA153" s="1589"/>
      <c r="AB153" s="1589"/>
      <c r="AC153" s="1589"/>
      <c r="AD153" s="1589"/>
      <c r="AE153" s="1589"/>
      <c r="AF153" s="1589"/>
      <c r="AG153" s="1589"/>
      <c r="AH153" s="1589"/>
      <c r="AI153" s="1589"/>
      <c r="AJ153" s="1589"/>
      <c r="AK153" s="1589"/>
      <c r="AL153" s="1589"/>
      <c r="AM153" s="1589"/>
      <c r="AN153" s="1589"/>
      <c r="AO153" s="1589"/>
      <c r="AP153" s="1589"/>
      <c r="AQ153" s="1589"/>
      <c r="AR153" s="1589"/>
      <c r="AS153" s="1589"/>
      <c r="AT153" s="1589"/>
      <c r="AU153" s="1589"/>
      <c r="AV153" s="1589"/>
      <c r="AW153" s="1589"/>
      <c r="AX153" s="1589"/>
      <c r="AY153" s="1589"/>
      <c r="AZ153" s="1589"/>
      <c r="BA153" s="1589"/>
      <c r="BB153" s="1589"/>
      <c r="BC153" s="1589"/>
      <c r="BD153" s="1589"/>
      <c r="BE153" s="1589"/>
      <c r="BF153" s="1589"/>
      <c r="BG153" s="1589"/>
    </row>
    <row r="154" spans="1:59">
      <c r="A154" s="1589"/>
      <c r="B154" s="1589"/>
      <c r="C154" s="1589"/>
      <c r="D154" s="1589"/>
      <c r="E154" s="1589"/>
      <c r="F154" s="1589"/>
      <c r="G154" s="1589"/>
      <c r="H154" s="1589"/>
      <c r="I154" s="1589"/>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row>
    <row r="155" spans="1:59">
      <c r="A155" s="1589"/>
      <c r="B155" s="1589"/>
      <c r="C155" s="1589"/>
      <c r="D155" s="1589"/>
      <c r="E155" s="1589"/>
      <c r="F155" s="1589"/>
      <c r="G155" s="1589"/>
      <c r="H155" s="1589"/>
      <c r="I155" s="1589"/>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row>
    <row r="156" spans="1:59">
      <c r="A156" s="1589"/>
      <c r="B156" s="1589"/>
      <c r="C156" s="1589"/>
      <c r="D156" s="1589"/>
      <c r="E156" s="1589"/>
      <c r="F156" s="1589"/>
      <c r="G156" s="1589"/>
      <c r="H156" s="1589"/>
      <c r="I156" s="1589"/>
      <c r="J156" s="1589"/>
      <c r="K156" s="1589"/>
      <c r="L156" s="1589"/>
      <c r="M156" s="1589"/>
      <c r="N156" s="1589"/>
      <c r="O156" s="1589"/>
      <c r="P156" s="1589"/>
      <c r="Q156" s="1589"/>
      <c r="R156" s="1589"/>
      <c r="S156" s="1589"/>
      <c r="T156" s="1589"/>
      <c r="U156" s="1589"/>
      <c r="V156" s="1589"/>
      <c r="W156" s="1589"/>
      <c r="X156" s="1589"/>
      <c r="Y156" s="1589"/>
      <c r="Z156" s="1589"/>
      <c r="AA156" s="1589"/>
      <c r="AB156" s="1589"/>
      <c r="AC156" s="1589"/>
      <c r="AD156" s="1589"/>
      <c r="AE156" s="1589"/>
      <c r="AF156" s="1589"/>
      <c r="AG156" s="1589"/>
      <c r="AH156" s="1589"/>
      <c r="AI156" s="1589"/>
      <c r="AJ156" s="1589"/>
      <c r="AK156" s="1589"/>
      <c r="AL156" s="1589"/>
      <c r="AM156" s="1589"/>
      <c r="AN156" s="1589"/>
      <c r="AO156" s="1589"/>
      <c r="AP156" s="1589"/>
      <c r="AQ156" s="1589"/>
      <c r="AR156" s="1589"/>
      <c r="AS156" s="1589"/>
      <c r="AT156" s="1589"/>
      <c r="AU156" s="1589"/>
      <c r="AV156" s="1589"/>
      <c r="AW156" s="1589"/>
      <c r="AX156" s="1589"/>
      <c r="AY156" s="1589"/>
      <c r="AZ156" s="1589"/>
      <c r="BA156" s="1589"/>
      <c r="BB156" s="1589"/>
      <c r="BC156" s="1589"/>
      <c r="BD156" s="1589"/>
      <c r="BE156" s="1589"/>
      <c r="BF156" s="1589"/>
      <c r="BG156" s="1589"/>
    </row>
    <row r="157" spans="1:59">
      <c r="A157" s="1589"/>
      <c r="B157" s="1589"/>
      <c r="C157" s="1589"/>
      <c r="D157" s="1589"/>
      <c r="E157" s="1589"/>
      <c r="F157" s="1589"/>
      <c r="G157" s="1589"/>
      <c r="H157" s="1589"/>
      <c r="I157" s="1589"/>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row>
    <row r="158" spans="1:59">
      <c r="A158" s="1589"/>
      <c r="B158" s="1589"/>
      <c r="C158" s="1589"/>
      <c r="D158" s="1589"/>
      <c r="E158" s="1589"/>
      <c r="F158" s="1589"/>
      <c r="G158" s="1589"/>
      <c r="H158" s="1589"/>
      <c r="I158" s="1589"/>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row>
    <row r="159" spans="1:59">
      <c r="A159" s="1589"/>
      <c r="B159" s="1589"/>
      <c r="C159" s="1589"/>
      <c r="D159" s="1589"/>
      <c r="E159" s="1589"/>
      <c r="F159" s="1589"/>
      <c r="G159" s="1589"/>
      <c r="H159" s="1589"/>
      <c r="I159" s="1589"/>
      <c r="J159" s="1589"/>
      <c r="K159" s="1589"/>
      <c r="L159" s="1589"/>
      <c r="M159" s="1589"/>
      <c r="N159" s="1589"/>
      <c r="O159" s="1589"/>
      <c r="P159" s="1589"/>
      <c r="Q159" s="1589"/>
      <c r="R159" s="1589"/>
      <c r="S159" s="1589"/>
      <c r="T159" s="1589"/>
      <c r="U159" s="1589"/>
      <c r="V159" s="1589"/>
      <c r="W159" s="1589"/>
      <c r="X159" s="1589"/>
      <c r="Y159" s="1589"/>
      <c r="Z159" s="1589"/>
      <c r="AA159" s="1589"/>
      <c r="AB159" s="1589"/>
      <c r="AC159" s="1589"/>
      <c r="AD159" s="1589"/>
      <c r="AE159" s="1589"/>
      <c r="AF159" s="1589"/>
      <c r="AG159" s="1589"/>
      <c r="AH159" s="1589"/>
      <c r="AI159" s="1589"/>
      <c r="AJ159" s="1589"/>
      <c r="AK159" s="1589"/>
      <c r="AL159" s="1589"/>
      <c r="AM159" s="1589"/>
      <c r="AN159" s="1589"/>
      <c r="AO159" s="1589"/>
      <c r="AP159" s="1589"/>
      <c r="AQ159" s="1589"/>
      <c r="AR159" s="1589"/>
      <c r="AS159" s="1589"/>
      <c r="AT159" s="1589"/>
      <c r="AU159" s="1589"/>
      <c r="AV159" s="1589"/>
      <c r="AW159" s="1589"/>
      <c r="AX159" s="1589"/>
      <c r="AY159" s="1589"/>
      <c r="AZ159" s="1589"/>
      <c r="BA159" s="1589"/>
      <c r="BB159" s="1589"/>
      <c r="BC159" s="1589"/>
      <c r="BD159" s="1589"/>
      <c r="BE159" s="1589"/>
      <c r="BF159" s="1589"/>
      <c r="BG159" s="1589"/>
    </row>
    <row r="160" spans="1:59">
      <c r="A160" s="1589"/>
      <c r="B160" s="1589"/>
      <c r="C160" s="1589"/>
      <c r="D160" s="1589"/>
      <c r="E160" s="1589"/>
      <c r="F160" s="1589"/>
      <c r="G160" s="1589"/>
      <c r="H160" s="1589"/>
      <c r="I160" s="1589"/>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row>
    <row r="161" spans="1:59">
      <c r="A161" s="1589"/>
      <c r="B161" s="1589"/>
      <c r="C161" s="1589"/>
      <c r="D161" s="1589"/>
      <c r="E161" s="1589"/>
      <c r="F161" s="1589"/>
      <c r="G161" s="1589"/>
      <c r="H161" s="1589"/>
      <c r="I161" s="1589"/>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row>
    <row r="162" spans="1:59">
      <c r="A162" s="1589"/>
      <c r="B162" s="1589"/>
      <c r="C162" s="1589"/>
      <c r="D162" s="1589"/>
      <c r="E162" s="1589"/>
      <c r="F162" s="1589"/>
      <c r="G162" s="1589"/>
      <c r="H162" s="1589"/>
      <c r="I162" s="1589"/>
      <c r="J162" s="1589"/>
      <c r="K162" s="1589"/>
      <c r="L162" s="1589"/>
      <c r="M162" s="1589"/>
      <c r="N162" s="1589"/>
      <c r="O162" s="1589"/>
      <c r="P162" s="1589"/>
      <c r="Q162" s="1589"/>
      <c r="R162" s="1589"/>
      <c r="S162" s="1589"/>
      <c r="T162" s="1589"/>
      <c r="U162" s="1589"/>
      <c r="V162" s="1589"/>
      <c r="W162" s="1589"/>
      <c r="X162" s="1589"/>
      <c r="Y162" s="1589"/>
      <c r="Z162" s="1589"/>
      <c r="AA162" s="1589"/>
      <c r="AB162" s="1589"/>
      <c r="AC162" s="1589"/>
      <c r="AD162" s="1589"/>
      <c r="AE162" s="1589"/>
      <c r="AF162" s="1589"/>
      <c r="AG162" s="1589"/>
      <c r="AH162" s="1589"/>
      <c r="AI162" s="1589"/>
      <c r="AJ162" s="1589"/>
      <c r="AK162" s="1589"/>
      <c r="AL162" s="1589"/>
      <c r="AM162" s="1589"/>
      <c r="AN162" s="1589"/>
      <c r="AO162" s="1589"/>
      <c r="AP162" s="1589"/>
      <c r="AQ162" s="1589"/>
      <c r="AR162" s="1589"/>
      <c r="AS162" s="1589"/>
      <c r="AT162" s="1589"/>
      <c r="AU162" s="1589"/>
      <c r="AV162" s="1589"/>
      <c r="AW162" s="1589"/>
      <c r="AX162" s="1589"/>
      <c r="AY162" s="1589"/>
      <c r="AZ162" s="1589"/>
      <c r="BA162" s="1589"/>
      <c r="BB162" s="1589"/>
      <c r="BC162" s="1589"/>
      <c r="BD162" s="1589"/>
      <c r="BE162" s="1589"/>
      <c r="BF162" s="1589"/>
      <c r="BG162" s="1589"/>
    </row>
    <row r="163" spans="1:59">
      <c r="A163" s="1589"/>
      <c r="B163" s="1589"/>
      <c r="C163" s="1589"/>
      <c r="D163" s="1589"/>
      <c r="E163" s="1589"/>
      <c r="F163" s="1589"/>
      <c r="G163" s="1589"/>
      <c r="H163" s="1589"/>
      <c r="I163" s="1589"/>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row>
    <row r="164" spans="1:59">
      <c r="A164" s="1589"/>
      <c r="B164" s="1589"/>
      <c r="C164" s="1589"/>
      <c r="D164" s="1589"/>
      <c r="E164" s="1589"/>
      <c r="F164" s="1589"/>
      <c r="G164" s="1589"/>
      <c r="H164" s="1589"/>
      <c r="I164" s="1589"/>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row>
    <row r="165" spans="1:59">
      <c r="A165" s="1589"/>
      <c r="B165" s="1589"/>
      <c r="C165" s="1589"/>
      <c r="D165" s="1589"/>
      <c r="E165" s="1589"/>
      <c r="F165" s="1589"/>
      <c r="G165" s="1589"/>
      <c r="H165" s="1589"/>
      <c r="I165" s="1589"/>
      <c r="J165" s="1589"/>
      <c r="K165" s="1589"/>
      <c r="L165" s="1589"/>
      <c r="M165" s="1589"/>
      <c r="N165" s="1589"/>
      <c r="O165" s="1589"/>
      <c r="P165" s="1589"/>
      <c r="Q165" s="1589"/>
      <c r="R165" s="1589"/>
      <c r="S165" s="1589"/>
      <c r="T165" s="1589"/>
      <c r="U165" s="1589"/>
      <c r="V165" s="1589"/>
      <c r="W165" s="1589"/>
      <c r="X165" s="1589"/>
      <c r="Y165" s="1589"/>
      <c r="Z165" s="1589"/>
      <c r="AA165" s="1589"/>
      <c r="AB165" s="1589"/>
      <c r="AC165" s="1589"/>
      <c r="AD165" s="1589"/>
      <c r="AE165" s="1589"/>
      <c r="AF165" s="1589"/>
      <c r="AG165" s="1589"/>
      <c r="AH165" s="1589"/>
      <c r="AI165" s="1589"/>
      <c r="AJ165" s="1589"/>
      <c r="AK165" s="1589"/>
      <c r="AL165" s="1589"/>
      <c r="AM165" s="1589"/>
      <c r="AN165" s="1589"/>
      <c r="AO165" s="1589"/>
      <c r="AP165" s="1589"/>
      <c r="AQ165" s="1589"/>
      <c r="AR165" s="1589"/>
      <c r="AS165" s="1589"/>
      <c r="AT165" s="1589"/>
      <c r="AU165" s="1589"/>
      <c r="AV165" s="1589"/>
      <c r="AW165" s="1589"/>
      <c r="AX165" s="1589"/>
      <c r="AY165" s="1589"/>
      <c r="AZ165" s="1589"/>
      <c r="BA165" s="1589"/>
      <c r="BB165" s="1589"/>
      <c r="BC165" s="1589"/>
      <c r="BD165" s="1589"/>
      <c r="BE165" s="1589"/>
      <c r="BF165" s="1589"/>
      <c r="BG165" s="1589"/>
    </row>
    <row r="166" spans="1:59">
      <c r="A166" s="1589"/>
      <c r="B166" s="1589"/>
      <c r="C166" s="1589"/>
      <c r="D166" s="1589"/>
      <c r="E166" s="1589"/>
      <c r="F166" s="1589"/>
      <c r="G166" s="1589"/>
      <c r="H166" s="1589"/>
      <c r="I166" s="1589"/>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row>
    <row r="167" spans="1:59">
      <c r="A167" s="1589"/>
      <c r="B167" s="1589"/>
      <c r="C167" s="1589"/>
      <c r="D167" s="1589"/>
      <c r="E167" s="1589"/>
      <c r="F167" s="1589"/>
      <c r="G167" s="1589"/>
      <c r="H167" s="1589"/>
      <c r="I167" s="1589"/>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row>
    <row r="168" spans="1:59">
      <c r="A168" s="1589"/>
      <c r="B168" s="1589"/>
      <c r="C168" s="1589"/>
      <c r="D168" s="1589"/>
      <c r="E168" s="1589"/>
      <c r="F168" s="1589"/>
      <c r="G168" s="1589"/>
      <c r="H168" s="1589"/>
      <c r="I168" s="1589"/>
      <c r="J168" s="1589"/>
      <c r="K168" s="1589"/>
      <c r="L168" s="1589"/>
      <c r="M168" s="1589"/>
      <c r="N168" s="1589"/>
      <c r="O168" s="1589"/>
      <c r="P168" s="1589"/>
      <c r="Q168" s="1589"/>
      <c r="R168" s="1589"/>
      <c r="S168" s="1589"/>
      <c r="T168" s="1589"/>
      <c r="U168" s="1589"/>
      <c r="V168" s="1589"/>
      <c r="W168" s="1589"/>
      <c r="X168" s="1589"/>
      <c r="Y168" s="1589"/>
      <c r="Z168" s="1589"/>
      <c r="AA168" s="1589"/>
      <c r="AB168" s="1589"/>
      <c r="AC168" s="1589"/>
      <c r="AD168" s="1589"/>
      <c r="AE168" s="1589"/>
      <c r="AF168" s="1589"/>
      <c r="AG168" s="1589"/>
      <c r="AH168" s="1589"/>
      <c r="AI168" s="1589"/>
      <c r="AJ168" s="1589"/>
      <c r="AK168" s="1589"/>
      <c r="AL168" s="1589"/>
      <c r="AM168" s="1589"/>
      <c r="AN168" s="1589"/>
      <c r="AO168" s="1589"/>
      <c r="AP168" s="1589"/>
      <c r="AQ168" s="1589"/>
      <c r="AR168" s="1589"/>
      <c r="AS168" s="1589"/>
      <c r="AT168" s="1589"/>
      <c r="AU168" s="1589"/>
      <c r="AV168" s="1589"/>
      <c r="AW168" s="1589"/>
      <c r="AX168" s="1589"/>
      <c r="AY168" s="1589"/>
      <c r="AZ168" s="1589"/>
      <c r="BA168" s="1589"/>
      <c r="BB168" s="1589"/>
      <c r="BC168" s="1589"/>
      <c r="BD168" s="1589"/>
      <c r="BE168" s="1589"/>
      <c r="BF168" s="1589"/>
      <c r="BG168" s="1589"/>
    </row>
    <row r="169" spans="1:59">
      <c r="A169" s="1589"/>
      <c r="B169" s="1589"/>
      <c r="C169" s="1589"/>
      <c r="D169" s="1589"/>
      <c r="E169" s="1589"/>
      <c r="F169" s="1589"/>
      <c r="G169" s="1589"/>
      <c r="H169" s="1589"/>
      <c r="I169" s="1589"/>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row>
    <row r="170" spans="1:59">
      <c r="A170" s="1589"/>
      <c r="B170" s="1589"/>
      <c r="C170" s="1589"/>
      <c r="D170" s="1589"/>
      <c r="E170" s="1589"/>
      <c r="F170" s="1589"/>
      <c r="G170" s="1589"/>
      <c r="H170" s="1589"/>
      <c r="I170" s="1589"/>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row>
    <row r="171" spans="1:59">
      <c r="A171" s="1589"/>
      <c r="B171" s="1589"/>
      <c r="C171" s="1589"/>
      <c r="D171" s="1589"/>
      <c r="E171" s="1589"/>
      <c r="F171" s="1589"/>
      <c r="G171" s="1589"/>
      <c r="H171" s="1589"/>
      <c r="I171" s="1589"/>
      <c r="J171" s="1589"/>
      <c r="K171" s="1589"/>
      <c r="L171" s="1589"/>
      <c r="M171" s="1589"/>
      <c r="N171" s="1589"/>
      <c r="O171" s="1589"/>
      <c r="P171" s="1589"/>
      <c r="Q171" s="1589"/>
      <c r="R171" s="1589"/>
      <c r="S171" s="1589"/>
      <c r="T171" s="1589"/>
      <c r="U171" s="1589"/>
      <c r="V171" s="1589"/>
      <c r="W171" s="1589"/>
      <c r="X171" s="1589"/>
      <c r="Y171" s="1589"/>
      <c r="Z171" s="1589"/>
      <c r="AA171" s="1589"/>
      <c r="AB171" s="1589"/>
      <c r="AC171" s="1589"/>
      <c r="AD171" s="1589"/>
      <c r="AE171" s="1589"/>
      <c r="AF171" s="1589"/>
      <c r="AG171" s="1589"/>
      <c r="AH171" s="1589"/>
      <c r="AI171" s="1589"/>
      <c r="AJ171" s="1589"/>
      <c r="AK171" s="1589"/>
      <c r="AL171" s="1589"/>
      <c r="AM171" s="1589"/>
      <c r="AN171" s="1589"/>
      <c r="AO171" s="1589"/>
      <c r="AP171" s="1589"/>
      <c r="AQ171" s="1589"/>
      <c r="AR171" s="1589"/>
      <c r="AS171" s="1589"/>
      <c r="AT171" s="1589"/>
      <c r="AU171" s="1589"/>
      <c r="AV171" s="1589"/>
      <c r="AW171" s="1589"/>
      <c r="AX171" s="1589"/>
      <c r="AY171" s="1589"/>
      <c r="AZ171" s="1589"/>
      <c r="BA171" s="1589"/>
      <c r="BB171" s="1589"/>
      <c r="BC171" s="1589"/>
      <c r="BD171" s="1589"/>
      <c r="BE171" s="1589"/>
      <c r="BF171" s="1589"/>
      <c r="BG171" s="1589"/>
    </row>
    <row r="172" spans="1:59">
      <c r="A172" s="1589"/>
      <c r="B172" s="1589"/>
      <c r="C172" s="1589"/>
      <c r="D172" s="1589"/>
      <c r="E172" s="1589"/>
      <c r="F172" s="1589"/>
      <c r="G172" s="1589"/>
      <c r="H172" s="1589"/>
      <c r="I172" s="1589"/>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row>
    <row r="173" spans="1:59">
      <c r="A173" s="1589"/>
      <c r="B173" s="1589"/>
      <c r="C173" s="1589"/>
      <c r="D173" s="1589"/>
      <c r="E173" s="1589"/>
      <c r="F173" s="1589"/>
      <c r="G173" s="1589"/>
      <c r="H173" s="1589"/>
      <c r="I173" s="1589"/>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row>
    <row r="174" spans="1:59">
      <c r="A174" s="1589"/>
      <c r="B174" s="1589"/>
      <c r="C174" s="1589"/>
      <c r="D174" s="1589"/>
      <c r="E174" s="1589"/>
      <c r="F174" s="1589"/>
      <c r="G174" s="1589"/>
      <c r="H174" s="1589"/>
      <c r="I174" s="1589"/>
      <c r="J174" s="1589"/>
      <c r="K174" s="1589"/>
      <c r="L174" s="1589"/>
      <c r="M174" s="1589"/>
      <c r="N174" s="1589"/>
      <c r="O174" s="1589"/>
      <c r="P174" s="1589"/>
      <c r="Q174" s="1589"/>
      <c r="R174" s="1589"/>
      <c r="S174" s="1589"/>
      <c r="T174" s="1589"/>
      <c r="U174" s="1589"/>
      <c r="V174" s="1589"/>
      <c r="W174" s="1589"/>
      <c r="X174" s="1589"/>
      <c r="Y174" s="1589"/>
      <c r="Z174" s="1589"/>
      <c r="AA174" s="1589"/>
      <c r="AB174" s="1589"/>
      <c r="AC174" s="1589"/>
      <c r="AD174" s="1589"/>
      <c r="AE174" s="1589"/>
      <c r="AF174" s="1589"/>
      <c r="AG174" s="1589"/>
      <c r="AH174" s="1589"/>
      <c r="AI174" s="1589"/>
      <c r="AJ174" s="1589"/>
      <c r="AK174" s="1589"/>
      <c r="AL174" s="1589"/>
      <c r="AM174" s="1589"/>
      <c r="AN174" s="1589"/>
      <c r="AO174" s="1589"/>
      <c r="AP174" s="1589"/>
      <c r="AQ174" s="1589"/>
      <c r="AR174" s="1589"/>
      <c r="AS174" s="1589"/>
      <c r="AT174" s="1589"/>
      <c r="AU174" s="1589"/>
      <c r="AV174" s="1589"/>
      <c r="AW174" s="1589"/>
      <c r="AX174" s="1589"/>
      <c r="AY174" s="1589"/>
      <c r="AZ174" s="1589"/>
      <c r="BA174" s="1589"/>
      <c r="BB174" s="1589"/>
      <c r="BC174" s="1589"/>
      <c r="BD174" s="1589"/>
      <c r="BE174" s="1589"/>
      <c r="BF174" s="1589"/>
      <c r="BG174" s="1589"/>
    </row>
    <row r="175" spans="1:59">
      <c r="A175" s="1589"/>
      <c r="B175" s="1589"/>
      <c r="C175" s="1589"/>
      <c r="D175" s="1589"/>
      <c r="E175" s="1589"/>
      <c r="F175" s="1589"/>
      <c r="G175" s="1589"/>
      <c r="H175" s="1589"/>
      <c r="I175" s="1589"/>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row>
    <row r="176" spans="1:59">
      <c r="A176" s="1589"/>
      <c r="B176" s="1589"/>
      <c r="C176" s="1589"/>
      <c r="D176" s="1589"/>
      <c r="E176" s="1589"/>
      <c r="F176" s="1589"/>
      <c r="G176" s="1589"/>
      <c r="H176" s="1589"/>
      <c r="I176" s="1589"/>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row>
    <row r="177" spans="1:59">
      <c r="A177" s="1589"/>
      <c r="B177" s="1589"/>
      <c r="C177" s="1589"/>
      <c r="D177" s="1589"/>
      <c r="E177" s="1589"/>
      <c r="F177" s="1589"/>
      <c r="G177" s="1589"/>
      <c r="H177" s="1589"/>
      <c r="I177" s="1589"/>
      <c r="J177" s="1589"/>
      <c r="K177" s="1589"/>
      <c r="L177" s="1589"/>
      <c r="M177" s="1589"/>
      <c r="N177" s="1589"/>
      <c r="O177" s="1589"/>
      <c r="P177" s="1589"/>
      <c r="Q177" s="1589"/>
      <c r="R177" s="1589"/>
      <c r="S177" s="1589"/>
      <c r="T177" s="1589"/>
      <c r="U177" s="1589"/>
      <c r="V177" s="1589"/>
      <c r="W177" s="1589"/>
      <c r="X177" s="1589"/>
      <c r="Y177" s="1589"/>
      <c r="Z177" s="1589"/>
      <c r="AA177" s="1589"/>
      <c r="AB177" s="1589"/>
      <c r="AC177" s="1589"/>
      <c r="AD177" s="1589"/>
      <c r="AE177" s="1589"/>
      <c r="AF177" s="1589"/>
      <c r="AG177" s="1589"/>
      <c r="AH177" s="1589"/>
      <c r="AI177" s="1589"/>
      <c r="AJ177" s="1589"/>
      <c r="AK177" s="1589"/>
      <c r="AL177" s="1589"/>
      <c r="AM177" s="1589"/>
      <c r="AN177" s="1589"/>
      <c r="AO177" s="1589"/>
      <c r="AP177" s="1589"/>
      <c r="AQ177" s="1589"/>
      <c r="AR177" s="1589"/>
      <c r="AS177" s="1589"/>
      <c r="AT177" s="1589"/>
      <c r="AU177" s="1589"/>
      <c r="AV177" s="1589"/>
      <c r="AW177" s="1589"/>
      <c r="AX177" s="1589"/>
      <c r="AY177" s="1589"/>
      <c r="AZ177" s="1589"/>
      <c r="BA177" s="1589"/>
      <c r="BB177" s="1589"/>
      <c r="BC177" s="1589"/>
      <c r="BD177" s="1589"/>
      <c r="BE177" s="1589"/>
      <c r="BF177" s="1589"/>
      <c r="BG177" s="1589"/>
    </row>
    <row r="178" spans="1:59">
      <c r="A178" s="1589"/>
      <c r="B178" s="1589"/>
      <c r="C178" s="1589"/>
      <c r="D178" s="1589"/>
      <c r="E178" s="1589"/>
      <c r="F178" s="1589"/>
      <c r="G178" s="1589"/>
      <c r="H178" s="1589"/>
      <c r="I178" s="1589"/>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row>
    <row r="179" spans="1:59">
      <c r="A179" s="1589"/>
      <c r="B179" s="1589"/>
      <c r="C179" s="1589"/>
      <c r="D179" s="1589"/>
      <c r="E179" s="1589"/>
      <c r="F179" s="1589"/>
      <c r="G179" s="1589"/>
      <c r="H179" s="1589"/>
      <c r="I179" s="1589"/>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row>
    <row r="180" spans="1:59">
      <c r="A180" s="1589"/>
      <c r="B180" s="1589"/>
      <c r="C180" s="1589"/>
      <c r="D180" s="1589"/>
      <c r="E180" s="1589"/>
      <c r="F180" s="1589"/>
      <c r="G180" s="1589"/>
      <c r="H180" s="1589"/>
      <c r="I180" s="1589"/>
      <c r="J180" s="1589"/>
      <c r="K180" s="1589"/>
      <c r="L180" s="1589"/>
      <c r="M180" s="1589"/>
      <c r="N180" s="1589"/>
      <c r="O180" s="1589"/>
      <c r="P180" s="1589"/>
      <c r="Q180" s="1589"/>
      <c r="R180" s="1589"/>
      <c r="S180" s="1589"/>
      <c r="T180" s="1589"/>
      <c r="U180" s="1589"/>
      <c r="V180" s="1589"/>
      <c r="W180" s="1589"/>
      <c r="X180" s="1589"/>
      <c r="Y180" s="1589"/>
      <c r="Z180" s="1589"/>
      <c r="AA180" s="1589"/>
      <c r="AB180" s="1589"/>
      <c r="AC180" s="1589"/>
      <c r="AD180" s="1589"/>
      <c r="AE180" s="1589"/>
      <c r="AF180" s="1589"/>
      <c r="AG180" s="1589"/>
      <c r="AH180" s="1589"/>
      <c r="AI180" s="1589"/>
      <c r="AJ180" s="1589"/>
      <c r="AK180" s="1589"/>
      <c r="AL180" s="1589"/>
      <c r="AM180" s="1589"/>
      <c r="AN180" s="1589"/>
      <c r="AO180" s="1589"/>
      <c r="AP180" s="1589"/>
      <c r="AQ180" s="1589"/>
      <c r="AR180" s="1589"/>
      <c r="AS180" s="1589"/>
      <c r="AT180" s="1589"/>
      <c r="AU180" s="1589"/>
      <c r="AV180" s="1589"/>
      <c r="AW180" s="1589"/>
      <c r="AX180" s="1589"/>
      <c r="AY180" s="1589"/>
      <c r="AZ180" s="1589"/>
      <c r="BA180" s="1589"/>
      <c r="BB180" s="1589"/>
      <c r="BC180" s="1589"/>
      <c r="BD180" s="1589"/>
      <c r="BE180" s="1589"/>
      <c r="BF180" s="1589"/>
      <c r="BG180" s="1589"/>
    </row>
    <row r="181" spans="1:59">
      <c r="A181" s="1589"/>
      <c r="B181" s="1589"/>
      <c r="C181" s="1589"/>
      <c r="D181" s="1589"/>
      <c r="E181" s="1589"/>
      <c r="F181" s="1589"/>
      <c r="G181" s="1589"/>
      <c r="H181" s="1589"/>
      <c r="I181" s="1589"/>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row>
    <row r="182" spans="1:59">
      <c r="A182" s="1589"/>
      <c r="B182" s="1589"/>
      <c r="C182" s="1589"/>
      <c r="D182" s="1589"/>
      <c r="E182" s="1589"/>
      <c r="F182" s="1589"/>
      <c r="G182" s="1589"/>
      <c r="H182" s="1589"/>
      <c r="I182" s="1589"/>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row>
    <row r="183" spans="1:59">
      <c r="A183" s="1589"/>
      <c r="B183" s="1589"/>
      <c r="C183" s="1589"/>
      <c r="D183" s="1589"/>
      <c r="E183" s="1589"/>
      <c r="F183" s="1589"/>
      <c r="G183" s="1589"/>
      <c r="H183" s="1589"/>
      <c r="I183" s="1589"/>
      <c r="J183" s="1589"/>
      <c r="K183" s="1589"/>
      <c r="L183" s="1589"/>
      <c r="M183" s="1589"/>
      <c r="N183" s="1589"/>
      <c r="O183" s="1589"/>
      <c r="P183" s="1589"/>
      <c r="Q183" s="1589"/>
      <c r="R183" s="1589"/>
      <c r="S183" s="1589"/>
      <c r="T183" s="1589"/>
      <c r="U183" s="1589"/>
      <c r="V183" s="1589"/>
      <c r="W183" s="1589"/>
      <c r="X183" s="1589"/>
      <c r="Y183" s="1589"/>
      <c r="Z183" s="1589"/>
      <c r="AA183" s="1589"/>
      <c r="AB183" s="1589"/>
      <c r="AC183" s="1589"/>
      <c r="AD183" s="1589"/>
      <c r="AE183" s="1589"/>
      <c r="AF183" s="1589"/>
      <c r="AG183" s="1589"/>
      <c r="AH183" s="1589"/>
      <c r="AI183" s="1589"/>
      <c r="AJ183" s="1589"/>
      <c r="AK183" s="1589"/>
      <c r="AL183" s="1589"/>
      <c r="AM183" s="1589"/>
      <c r="AN183" s="1589"/>
      <c r="AO183" s="1589"/>
      <c r="AP183" s="1589"/>
      <c r="AQ183" s="1589"/>
      <c r="AR183" s="1589"/>
      <c r="AS183" s="1589"/>
      <c r="AT183" s="1589"/>
      <c r="AU183" s="1589"/>
      <c r="AV183" s="1589"/>
      <c r="AW183" s="1589"/>
      <c r="AX183" s="1589"/>
      <c r="AY183" s="1589"/>
      <c r="AZ183" s="1589"/>
      <c r="BA183" s="1589"/>
      <c r="BB183" s="1589"/>
      <c r="BC183" s="1589"/>
      <c r="BD183" s="1589"/>
      <c r="BE183" s="1589"/>
      <c r="BF183" s="1589"/>
      <c r="BG183" s="1589"/>
    </row>
    <row r="184" spans="1:59">
      <c r="A184" s="1589"/>
      <c r="B184" s="1589"/>
      <c r="C184" s="1589"/>
      <c r="D184" s="1589"/>
      <c r="E184" s="1589"/>
      <c r="F184" s="1589"/>
      <c r="G184" s="1589"/>
      <c r="H184" s="1589"/>
      <c r="I184" s="1589"/>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row>
    <row r="185" spans="1:59">
      <c r="A185" s="1589"/>
      <c r="B185" s="1589"/>
      <c r="C185" s="1589"/>
      <c r="D185" s="1589"/>
      <c r="E185" s="1589"/>
      <c r="F185" s="1589"/>
      <c r="G185" s="1589"/>
      <c r="H185" s="1589"/>
      <c r="I185" s="1589"/>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row>
    <row r="186" spans="1:59">
      <c r="A186" s="1589"/>
      <c r="B186" s="1589"/>
      <c r="C186" s="1589"/>
      <c r="D186" s="1589"/>
      <c r="E186" s="1589"/>
      <c r="F186" s="1589"/>
      <c r="G186" s="1589"/>
      <c r="H186" s="1589"/>
      <c r="I186" s="1589"/>
      <c r="J186" s="1589"/>
      <c r="K186" s="1589"/>
      <c r="L186" s="1589"/>
      <c r="M186" s="1589"/>
      <c r="N186" s="1589"/>
      <c r="O186" s="1589"/>
      <c r="P186" s="1589"/>
      <c r="Q186" s="1589"/>
      <c r="R186" s="1589"/>
      <c r="S186" s="1589"/>
      <c r="T186" s="1589"/>
      <c r="U186" s="1589"/>
      <c r="V186" s="1589"/>
      <c r="W186" s="1589"/>
      <c r="X186" s="1589"/>
      <c r="Y186" s="1589"/>
      <c r="Z186" s="1589"/>
      <c r="AA186" s="1589"/>
      <c r="AB186" s="1589"/>
      <c r="AC186" s="1589"/>
      <c r="AD186" s="1589"/>
      <c r="AE186" s="1589"/>
      <c r="AF186" s="1589"/>
      <c r="AG186" s="1589"/>
      <c r="AH186" s="1589"/>
      <c r="AI186" s="1589"/>
      <c r="AJ186" s="1589"/>
      <c r="AK186" s="1589"/>
      <c r="AL186" s="1589"/>
      <c r="AM186" s="1589"/>
      <c r="AN186" s="1589"/>
      <c r="AO186" s="1589"/>
      <c r="AP186" s="1589"/>
      <c r="AQ186" s="1589"/>
      <c r="AR186" s="1589"/>
      <c r="AS186" s="1589"/>
      <c r="AT186" s="1589"/>
      <c r="AU186" s="1589"/>
      <c r="AV186" s="1589"/>
      <c r="AW186" s="1589"/>
      <c r="AX186" s="1589"/>
      <c r="AY186" s="1589"/>
      <c r="AZ186" s="1589"/>
      <c r="BA186" s="1589"/>
      <c r="BB186" s="1589"/>
      <c r="BC186" s="1589"/>
      <c r="BD186" s="1589"/>
      <c r="BE186" s="1589"/>
      <c r="BF186" s="1589"/>
      <c r="BG186" s="1589"/>
    </row>
    <row r="187" spans="1:59">
      <c r="A187" s="1589"/>
      <c r="B187" s="1589"/>
      <c r="C187" s="1589"/>
      <c r="D187" s="1589"/>
      <c r="E187" s="1589"/>
      <c r="F187" s="1589"/>
      <c r="G187" s="1589"/>
      <c r="H187" s="1589"/>
      <c r="I187" s="1589"/>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row>
    <row r="188" spans="1:59">
      <c r="A188" s="1589"/>
      <c r="B188" s="1589"/>
      <c r="C188" s="1589"/>
      <c r="D188" s="1589"/>
      <c r="E188" s="1589"/>
      <c r="F188" s="1589"/>
      <c r="G188" s="1589"/>
      <c r="H188" s="1589"/>
      <c r="I188" s="1589"/>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row>
    <row r="189" spans="1:59">
      <c r="A189" s="1589"/>
      <c r="B189" s="1589"/>
      <c r="C189" s="1589"/>
      <c r="D189" s="1589"/>
      <c r="E189" s="1589"/>
      <c r="F189" s="1589"/>
      <c r="G189" s="1589"/>
      <c r="H189" s="1589"/>
      <c r="I189" s="1589"/>
      <c r="J189" s="1589"/>
      <c r="K189" s="1589"/>
      <c r="L189" s="1589"/>
      <c r="M189" s="1589"/>
      <c r="N189" s="1589"/>
      <c r="O189" s="1589"/>
      <c r="P189" s="1589"/>
      <c r="Q189" s="1589"/>
      <c r="R189" s="1589"/>
      <c r="S189" s="1589"/>
      <c r="T189" s="1589"/>
      <c r="U189" s="1589"/>
      <c r="V189" s="1589"/>
      <c r="W189" s="1589"/>
      <c r="X189" s="1589"/>
      <c r="Y189" s="1589"/>
      <c r="Z189" s="1589"/>
      <c r="AA189" s="1589"/>
      <c r="AB189" s="1589"/>
      <c r="AC189" s="1589"/>
      <c r="AD189" s="1589"/>
      <c r="AE189" s="1589"/>
      <c r="AF189" s="1589"/>
      <c r="AG189" s="1589"/>
      <c r="AH189" s="1589"/>
      <c r="AI189" s="1589"/>
      <c r="AJ189" s="1589"/>
      <c r="AK189" s="1589"/>
      <c r="AL189" s="1589"/>
      <c r="AM189" s="1589"/>
      <c r="AN189" s="1589"/>
      <c r="AO189" s="1589"/>
      <c r="AP189" s="1589"/>
      <c r="AQ189" s="1589"/>
      <c r="AR189" s="1589"/>
      <c r="AS189" s="1589"/>
      <c r="AT189" s="1589"/>
      <c r="AU189" s="1589"/>
      <c r="AV189" s="1589"/>
      <c r="AW189" s="1589"/>
      <c r="AX189" s="1589"/>
      <c r="AY189" s="1589"/>
      <c r="AZ189" s="1589"/>
      <c r="BA189" s="1589"/>
      <c r="BB189" s="1589"/>
      <c r="BC189" s="1589"/>
      <c r="BD189" s="1589"/>
      <c r="BE189" s="1589"/>
      <c r="BF189" s="1589"/>
      <c r="BG189" s="1589"/>
    </row>
  </sheetData>
  <pageMargins left="0.5" right="0.5" top="0.5" bottom="0.5" header="0.5" footer="0.5"/>
  <pageSetup scale="69" fitToHeight="2"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theme="6" tint="0.39997558519241921"/>
  </sheetPr>
  <dimension ref="A1:Z135"/>
  <sheetViews>
    <sheetView defaultGridColor="0" view="pageBreakPreview" topLeftCell="A32" colorId="22" zoomScale="80" zoomScaleNormal="100" zoomScaleSheetLayoutView="80" workbookViewId="0">
      <selection activeCell="H73" sqref="H73"/>
    </sheetView>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9" t="s">
        <v>1800</v>
      </c>
      <c r="B1" s="66"/>
      <c r="C1" s="66"/>
      <c r="D1" s="227" t="s">
        <v>1378</v>
      </c>
      <c r="E1" s="227" t="s">
        <v>1379</v>
      </c>
      <c r="F1" s="66" t="s">
        <v>1803</v>
      </c>
      <c r="G1" s="67"/>
      <c r="H1" s="17"/>
      <c r="I1" s="17"/>
      <c r="J1" s="17"/>
    </row>
    <row r="2" spans="1:10">
      <c r="A2" s="72" t="str">
        <f>'Data Sheet'!$C$25</f>
        <v xml:space="preserve">The Brooklyn Union Gas Company d/b/a National Grid New York </v>
      </c>
      <c r="B2" s="17"/>
      <c r="C2" s="17"/>
      <c r="D2" s="78" t="s">
        <v>1380</v>
      </c>
      <c r="E2" s="78" t="s">
        <v>1457</v>
      </c>
      <c r="F2" s="17"/>
      <c r="G2" s="73"/>
      <c r="H2" s="17"/>
      <c r="I2" s="17"/>
      <c r="J2" s="17"/>
    </row>
    <row r="3" spans="1:10" ht="15" customHeight="1">
      <c r="A3" s="74"/>
      <c r="B3" s="77"/>
      <c r="C3" s="77"/>
      <c r="D3" s="86" t="s">
        <v>1381</v>
      </c>
      <c r="E3" s="702" t="str">
        <f>'Data Sheet'!$C$40</f>
        <v xml:space="preserve"> March 29, 2017</v>
      </c>
      <c r="F3" s="102" t="str">
        <f>'Data Sheet'!$C$38</f>
        <v xml:space="preserve"> December 31, 2016</v>
      </c>
      <c r="G3" s="76"/>
      <c r="H3" s="17"/>
      <c r="I3" s="17"/>
      <c r="J3" s="17"/>
    </row>
    <row r="4" spans="1:10" ht="15" customHeight="1">
      <c r="A4" s="229" t="s">
        <v>1382</v>
      </c>
      <c r="B4" s="230"/>
      <c r="C4" s="230"/>
      <c r="D4" s="230"/>
      <c r="E4" s="230"/>
      <c r="F4" s="230"/>
      <c r="G4" s="231"/>
      <c r="H4" s="17"/>
      <c r="I4" s="17"/>
      <c r="J4" s="17"/>
    </row>
    <row r="5" spans="1:10">
      <c r="A5" s="72"/>
      <c r="B5" s="17"/>
      <c r="C5" s="17"/>
      <c r="D5" s="17"/>
      <c r="E5" s="17"/>
      <c r="F5" s="17"/>
      <c r="G5" s="73"/>
      <c r="H5" s="17"/>
      <c r="I5" s="17"/>
      <c r="J5" s="17"/>
    </row>
    <row r="6" spans="1:10">
      <c r="A6" s="3311" t="s">
        <v>21</v>
      </c>
      <c r="B6" s="3312"/>
      <c r="C6" s="3312"/>
      <c r="D6" s="3312"/>
      <c r="E6" s="3312"/>
      <c r="F6" s="3312"/>
      <c r="G6" s="73"/>
      <c r="H6" s="17"/>
      <c r="I6" s="17"/>
      <c r="J6" s="17"/>
    </row>
    <row r="7" spans="1:10">
      <c r="A7" s="3311" t="s">
        <v>22</v>
      </c>
      <c r="B7" s="3312"/>
      <c r="C7" s="3312"/>
      <c r="D7" s="3312"/>
      <c r="E7" s="3312"/>
      <c r="F7" s="3312"/>
      <c r="G7" s="3313"/>
      <c r="H7" s="17"/>
      <c r="I7" s="17"/>
      <c r="J7" s="17"/>
    </row>
    <row r="8" spans="1:10">
      <c r="A8" s="3311" t="s">
        <v>23</v>
      </c>
      <c r="B8" s="3312"/>
      <c r="C8" s="3312"/>
      <c r="D8" s="3312"/>
      <c r="E8" s="3312"/>
      <c r="F8" s="3312"/>
      <c r="G8" s="3313"/>
      <c r="H8" s="17"/>
      <c r="I8" s="17"/>
      <c r="J8" s="17"/>
    </row>
    <row r="9" spans="1:10">
      <c r="A9" s="3311" t="s">
        <v>24</v>
      </c>
      <c r="B9" s="3312"/>
      <c r="C9" s="3312"/>
      <c r="D9" s="3312"/>
      <c r="E9" s="3312"/>
      <c r="F9" s="3312"/>
      <c r="G9" s="3313"/>
      <c r="H9" s="17"/>
      <c r="I9" s="17"/>
      <c r="J9" s="17"/>
    </row>
    <row r="10" spans="1:10">
      <c r="A10" s="72"/>
      <c r="B10" s="17"/>
      <c r="C10" s="17"/>
      <c r="D10" s="17"/>
      <c r="E10" s="17"/>
      <c r="F10" s="17"/>
      <c r="G10" s="73"/>
      <c r="H10" s="17"/>
      <c r="I10" s="17"/>
      <c r="J10" s="17"/>
    </row>
    <row r="11" spans="1:10">
      <c r="A11" s="3311" t="s">
        <v>25</v>
      </c>
      <c r="B11" s="3312"/>
      <c r="C11" s="3312"/>
      <c r="D11" s="3312"/>
      <c r="E11" s="3312"/>
      <c r="F11" s="3312"/>
      <c r="G11" s="3313"/>
      <c r="H11" s="17"/>
      <c r="I11" s="17"/>
      <c r="J11" s="17"/>
    </row>
    <row r="12" spans="1:10">
      <c r="A12" s="72"/>
      <c r="B12" s="17"/>
      <c r="C12" s="17"/>
      <c r="D12" s="17"/>
      <c r="E12" s="17"/>
      <c r="F12" s="17"/>
      <c r="G12" s="73"/>
      <c r="H12" s="17"/>
      <c r="I12" s="17"/>
      <c r="J12" s="17"/>
    </row>
    <row r="13" spans="1:10">
      <c r="A13" s="3311" t="s">
        <v>26</v>
      </c>
      <c r="B13" s="3312"/>
      <c r="C13" s="3312"/>
      <c r="D13" s="3312"/>
      <c r="E13" s="3312"/>
      <c r="F13" s="3312"/>
      <c r="G13" s="3313"/>
      <c r="H13" s="17"/>
      <c r="I13" s="17"/>
      <c r="J13" s="17"/>
    </row>
    <row r="14" spans="1:10">
      <c r="A14" s="3311" t="s">
        <v>888</v>
      </c>
      <c r="B14" s="3312"/>
      <c r="C14" s="3312"/>
      <c r="D14" s="3312"/>
      <c r="E14" s="3312"/>
      <c r="F14" s="3312"/>
      <c r="G14" s="3313"/>
      <c r="H14" s="17"/>
      <c r="I14" s="17"/>
      <c r="J14" s="17"/>
    </row>
    <row r="15" spans="1:10">
      <c r="A15" s="74"/>
      <c r="B15" s="77"/>
      <c r="C15" s="77"/>
      <c r="D15" s="77"/>
      <c r="E15" s="77"/>
      <c r="F15" s="77"/>
      <c r="G15" s="76"/>
      <c r="H15" s="17"/>
      <c r="I15" s="17"/>
      <c r="J15" s="17"/>
    </row>
    <row r="16" spans="1:10">
      <c r="A16" s="72"/>
      <c r="B16" s="95"/>
      <c r="C16" s="17"/>
      <c r="D16" s="17"/>
      <c r="E16" s="289" t="s">
        <v>1837</v>
      </c>
      <c r="F16" s="289" t="s">
        <v>889</v>
      </c>
      <c r="G16" s="236" t="s">
        <v>1837</v>
      </c>
      <c r="H16" s="17"/>
      <c r="I16" s="17"/>
      <c r="J16" s="17"/>
    </row>
    <row r="17" spans="1:26">
      <c r="A17" s="72" t="s">
        <v>1729</v>
      </c>
      <c r="B17" s="95"/>
      <c r="C17" s="69" t="s">
        <v>1167</v>
      </c>
      <c r="D17" s="69"/>
      <c r="E17" s="289" t="s">
        <v>3198</v>
      </c>
      <c r="F17" s="289" t="s">
        <v>890</v>
      </c>
      <c r="G17" s="236" t="s">
        <v>2518</v>
      </c>
      <c r="H17" s="17"/>
      <c r="I17" s="17"/>
      <c r="J17" s="17"/>
    </row>
    <row r="18" spans="1:26">
      <c r="A18" s="74" t="s">
        <v>1732</v>
      </c>
      <c r="B18" s="102"/>
      <c r="C18" s="75" t="s">
        <v>3024</v>
      </c>
      <c r="D18" s="75"/>
      <c r="E18" s="327" t="s">
        <v>3025</v>
      </c>
      <c r="F18" s="327" t="s">
        <v>3026</v>
      </c>
      <c r="G18" s="239" t="s">
        <v>3027</v>
      </c>
      <c r="H18" s="17"/>
      <c r="I18" s="17"/>
      <c r="J18" s="17"/>
    </row>
    <row r="19" spans="1:26" ht="16.350000000000001" customHeight="1">
      <c r="A19" s="72">
        <v>1</v>
      </c>
      <c r="B19" s="95"/>
      <c r="C19" s="17" t="s">
        <v>4915</v>
      </c>
      <c r="D19" s="17"/>
      <c r="E19" s="312"/>
      <c r="F19" s="312"/>
      <c r="G19" s="281">
        <f t="shared" ref="G19:G60" si="0">E19+F19</f>
        <v>0</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5"/>
      <c r="C20" s="17"/>
      <c r="D20" s="17"/>
      <c r="E20" s="307"/>
      <c r="F20" s="307"/>
      <c r="G20" s="282">
        <f t="shared" si="0"/>
        <v>0</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5"/>
      <c r="C21" s="17"/>
      <c r="D21" s="17"/>
      <c r="E21" s="307"/>
      <c r="F21" s="307"/>
      <c r="G21" s="282">
        <f t="shared" si="0"/>
        <v>0</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5"/>
      <c r="C22" s="17"/>
      <c r="D22" s="17"/>
      <c r="E22" s="307"/>
      <c r="F22" s="307"/>
      <c r="G22" s="282">
        <f t="shared" si="0"/>
        <v>0</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5"/>
      <c r="C23" s="17"/>
      <c r="D23" s="17"/>
      <c r="E23" s="307"/>
      <c r="F23" s="307"/>
      <c r="G23" s="282">
        <f t="shared" si="0"/>
        <v>0</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5"/>
      <c r="C24" s="17"/>
      <c r="D24" s="17"/>
      <c r="E24" s="307"/>
      <c r="F24" s="307"/>
      <c r="G24" s="282">
        <f t="shared" si="0"/>
        <v>0</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5"/>
      <c r="C25" s="17"/>
      <c r="D25" s="17"/>
      <c r="E25" s="307"/>
      <c r="F25" s="307"/>
      <c r="G25" s="282">
        <f t="shared" si="0"/>
        <v>0</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5"/>
      <c r="C26" s="17"/>
      <c r="D26" s="17"/>
      <c r="E26" s="307"/>
      <c r="F26" s="307"/>
      <c r="G26" s="282">
        <f t="shared" si="0"/>
        <v>0</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5"/>
      <c r="C27" s="17"/>
      <c r="D27" s="17"/>
      <c r="E27" s="307"/>
      <c r="F27" s="307"/>
      <c r="G27" s="282">
        <f t="shared" si="0"/>
        <v>0</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5"/>
      <c r="C28" s="17"/>
      <c r="D28" s="17"/>
      <c r="E28" s="307"/>
      <c r="F28" s="307"/>
      <c r="G28" s="282">
        <f t="shared" si="0"/>
        <v>0</v>
      </c>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5"/>
      <c r="C29" s="17"/>
      <c r="D29" s="17"/>
      <c r="E29" s="307"/>
      <c r="F29" s="307"/>
      <c r="G29" s="282">
        <f t="shared" si="0"/>
        <v>0</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5"/>
      <c r="C30" s="17"/>
      <c r="D30" s="17"/>
      <c r="E30" s="307"/>
      <c r="F30" s="307"/>
      <c r="G30" s="282">
        <f t="shared" si="0"/>
        <v>0</v>
      </c>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5"/>
      <c r="C31" s="17"/>
      <c r="D31" s="17"/>
      <c r="E31" s="307"/>
      <c r="F31" s="307"/>
      <c r="G31" s="282">
        <f t="shared" si="0"/>
        <v>0</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5"/>
      <c r="C32" s="17"/>
      <c r="D32" s="17"/>
      <c r="E32" s="307"/>
      <c r="F32" s="307"/>
      <c r="G32" s="282">
        <f t="shared" si="0"/>
        <v>0</v>
      </c>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5"/>
      <c r="C33" s="17"/>
      <c r="D33" s="17"/>
      <c r="E33" s="307"/>
      <c r="F33" s="307"/>
      <c r="G33" s="282">
        <f t="shared" si="0"/>
        <v>0</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5"/>
      <c r="C34" s="17"/>
      <c r="D34" s="17"/>
      <c r="E34" s="307"/>
      <c r="F34" s="307"/>
      <c r="G34" s="282">
        <f t="shared" si="0"/>
        <v>0</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5"/>
      <c r="C35" s="17"/>
      <c r="D35" s="17"/>
      <c r="E35" s="307"/>
      <c r="F35" s="307"/>
      <c r="G35" s="282">
        <f t="shared" si="0"/>
        <v>0</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5"/>
      <c r="C36" s="17"/>
      <c r="D36" s="17"/>
      <c r="E36" s="307"/>
      <c r="F36" s="307"/>
      <c r="G36" s="282">
        <f t="shared" si="0"/>
        <v>0</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5"/>
      <c r="C37" s="17"/>
      <c r="D37" s="17"/>
      <c r="E37" s="307"/>
      <c r="F37" s="307"/>
      <c r="G37" s="282">
        <f t="shared" si="0"/>
        <v>0</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5"/>
      <c r="C38" s="17"/>
      <c r="D38" s="17"/>
      <c r="E38" s="307"/>
      <c r="F38" s="307"/>
      <c r="G38" s="282">
        <f t="shared" si="0"/>
        <v>0</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5"/>
      <c r="C39" s="17"/>
      <c r="D39" s="17"/>
      <c r="E39" s="307"/>
      <c r="F39" s="307"/>
      <c r="G39" s="282">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5"/>
      <c r="C40" s="17"/>
      <c r="D40" s="17"/>
      <c r="E40" s="307"/>
      <c r="F40" s="307"/>
      <c r="G40" s="282">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5"/>
      <c r="C41" s="17"/>
      <c r="D41" s="17"/>
      <c r="E41" s="307"/>
      <c r="F41" s="307"/>
      <c r="G41" s="282">
        <f t="shared" si="0"/>
        <v>0</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5"/>
      <c r="C42" s="17"/>
      <c r="D42" s="17"/>
      <c r="E42" s="307"/>
      <c r="F42" s="307"/>
      <c r="G42" s="282">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5"/>
      <c r="C43" s="17"/>
      <c r="D43" s="17"/>
      <c r="E43" s="307"/>
      <c r="F43" s="307"/>
      <c r="G43" s="282">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5"/>
      <c r="C44" s="17"/>
      <c r="D44" s="17"/>
      <c r="E44" s="307"/>
      <c r="F44" s="307"/>
      <c r="G44" s="282">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5"/>
      <c r="C45" s="17"/>
      <c r="D45" s="17"/>
      <c r="E45" s="307"/>
      <c r="F45" s="307"/>
      <c r="G45" s="282">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5"/>
      <c r="C46" s="17"/>
      <c r="D46" s="17"/>
      <c r="E46" s="307"/>
      <c r="F46" s="307"/>
      <c r="G46" s="282">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5"/>
      <c r="C47" s="17"/>
      <c r="D47" s="17"/>
      <c r="E47" s="307"/>
      <c r="F47" s="307"/>
      <c r="G47" s="282">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5"/>
      <c r="C48" s="17"/>
      <c r="D48" s="17"/>
      <c r="E48" s="307"/>
      <c r="F48" s="307"/>
      <c r="G48" s="282">
        <f t="shared" si="0"/>
        <v>0</v>
      </c>
      <c r="H48" s="17"/>
      <c r="I48" s="17"/>
      <c r="J48" s="17"/>
      <c r="K48" s="17"/>
    </row>
    <row r="49" spans="1:11" ht="16.350000000000001" customHeight="1">
      <c r="A49" s="72">
        <v>31</v>
      </c>
      <c r="B49" s="95"/>
      <c r="C49" s="17"/>
      <c r="D49" s="17"/>
      <c r="E49" s="307"/>
      <c r="F49" s="307"/>
      <c r="G49" s="282">
        <f t="shared" si="0"/>
        <v>0</v>
      </c>
      <c r="H49" s="17"/>
      <c r="I49" s="17"/>
      <c r="J49" s="17"/>
      <c r="K49" s="17"/>
    </row>
    <row r="50" spans="1:11" ht="16.350000000000001" customHeight="1">
      <c r="A50" s="72">
        <v>32</v>
      </c>
      <c r="B50" s="95"/>
      <c r="C50" s="17"/>
      <c r="D50" s="17"/>
      <c r="E50" s="307"/>
      <c r="F50" s="307"/>
      <c r="G50" s="282">
        <f t="shared" si="0"/>
        <v>0</v>
      </c>
      <c r="H50" s="17"/>
      <c r="I50" s="17"/>
      <c r="J50" s="17"/>
      <c r="K50" s="17"/>
    </row>
    <row r="51" spans="1:11" ht="16.350000000000001" customHeight="1">
      <c r="A51" s="72">
        <v>33</v>
      </c>
      <c r="B51" s="95"/>
      <c r="C51" s="17"/>
      <c r="D51" s="17"/>
      <c r="E51" s="307"/>
      <c r="F51" s="307"/>
      <c r="G51" s="282">
        <f t="shared" si="0"/>
        <v>0</v>
      </c>
      <c r="H51" s="17"/>
      <c r="I51" s="17"/>
      <c r="J51" s="17"/>
    </row>
    <row r="52" spans="1:11" ht="16.350000000000001" customHeight="1">
      <c r="A52" s="72">
        <v>34</v>
      </c>
      <c r="B52" s="95"/>
      <c r="C52" s="17"/>
      <c r="D52" s="17"/>
      <c r="E52" s="307"/>
      <c r="F52" s="307"/>
      <c r="G52" s="282">
        <f t="shared" si="0"/>
        <v>0</v>
      </c>
      <c r="H52" s="17"/>
      <c r="I52" s="17"/>
      <c r="J52" s="17"/>
    </row>
    <row r="53" spans="1:11" ht="16.350000000000001" customHeight="1">
      <c r="A53" s="72">
        <v>35</v>
      </c>
      <c r="B53" s="95"/>
      <c r="C53" s="17"/>
      <c r="D53" s="17"/>
      <c r="E53" s="307"/>
      <c r="F53" s="307"/>
      <c r="G53" s="282">
        <f t="shared" si="0"/>
        <v>0</v>
      </c>
      <c r="H53" s="17"/>
      <c r="I53" s="17"/>
      <c r="J53" s="17"/>
    </row>
    <row r="54" spans="1:11" ht="16.350000000000001" customHeight="1">
      <c r="A54" s="72">
        <v>36</v>
      </c>
      <c r="B54" s="95"/>
      <c r="C54" s="17"/>
      <c r="D54" s="17"/>
      <c r="E54" s="307"/>
      <c r="F54" s="307"/>
      <c r="G54" s="282">
        <f t="shared" si="0"/>
        <v>0</v>
      </c>
      <c r="H54" s="17"/>
      <c r="I54" s="17"/>
      <c r="J54" s="17"/>
    </row>
    <row r="55" spans="1:11" ht="16.350000000000001" customHeight="1">
      <c r="A55" s="72">
        <v>37</v>
      </c>
      <c r="B55" s="95"/>
      <c r="C55" s="17"/>
      <c r="D55" s="17"/>
      <c r="E55" s="307"/>
      <c r="F55" s="307"/>
      <c r="G55" s="282">
        <f t="shared" si="0"/>
        <v>0</v>
      </c>
      <c r="H55" s="17"/>
      <c r="I55" s="17"/>
      <c r="J55" s="17"/>
    </row>
    <row r="56" spans="1:11" ht="16.350000000000001" customHeight="1">
      <c r="A56" s="72">
        <v>38</v>
      </c>
      <c r="B56" s="95"/>
      <c r="C56" s="17"/>
      <c r="D56" s="17"/>
      <c r="E56" s="307"/>
      <c r="F56" s="307"/>
      <c r="G56" s="282">
        <f t="shared" si="0"/>
        <v>0</v>
      </c>
      <c r="H56" s="17"/>
      <c r="I56" s="17"/>
      <c r="J56" s="17"/>
    </row>
    <row r="57" spans="1:11" ht="16.350000000000001" customHeight="1">
      <c r="A57" s="72">
        <v>39</v>
      </c>
      <c r="B57" s="95"/>
      <c r="C57" s="17"/>
      <c r="D57" s="17"/>
      <c r="E57" s="307"/>
      <c r="F57" s="307"/>
      <c r="G57" s="282">
        <f t="shared" si="0"/>
        <v>0</v>
      </c>
      <c r="H57" s="17"/>
      <c r="I57" s="17"/>
      <c r="J57" s="17"/>
    </row>
    <row r="58" spans="1:11" ht="16.350000000000001" customHeight="1">
      <c r="A58" s="72">
        <v>40</v>
      </c>
      <c r="B58" s="95"/>
      <c r="C58" s="17"/>
      <c r="D58" s="17"/>
      <c r="E58" s="307"/>
      <c r="F58" s="307"/>
      <c r="G58" s="282">
        <f t="shared" si="0"/>
        <v>0</v>
      </c>
      <c r="H58" s="17"/>
      <c r="I58" s="17"/>
      <c r="J58" s="17"/>
    </row>
    <row r="59" spans="1:11" ht="16.350000000000001" customHeight="1">
      <c r="A59" s="72">
        <v>41</v>
      </c>
      <c r="B59" s="95"/>
      <c r="C59" s="17" t="s">
        <v>891</v>
      </c>
      <c r="D59" s="17"/>
      <c r="E59" s="307"/>
      <c r="F59" s="307"/>
      <c r="G59" s="282">
        <f t="shared" si="0"/>
        <v>0</v>
      </c>
      <c r="H59" s="17"/>
      <c r="I59" s="17"/>
      <c r="J59" s="17"/>
    </row>
    <row r="60" spans="1:11" ht="16.350000000000001" customHeight="1">
      <c r="A60" s="72">
        <v>42</v>
      </c>
      <c r="B60" s="95"/>
      <c r="C60" s="17" t="s">
        <v>892</v>
      </c>
      <c r="D60" s="17"/>
      <c r="E60" s="307"/>
      <c r="F60" s="307"/>
      <c r="G60" s="282">
        <f t="shared" si="0"/>
        <v>0</v>
      </c>
      <c r="H60" s="17"/>
      <c r="I60" s="17"/>
      <c r="J60" s="17"/>
    </row>
    <row r="61" spans="1:11" ht="16.350000000000001" customHeight="1" thickBot="1">
      <c r="A61" s="297">
        <v>43</v>
      </c>
      <c r="B61" s="253"/>
      <c r="C61" s="273" t="s">
        <v>893</v>
      </c>
      <c r="D61" s="273"/>
      <c r="E61" s="272">
        <f>SUM(E19:E60)</f>
        <v>0</v>
      </c>
      <c r="F61" s="272">
        <f>SUM(F19:F60)</f>
        <v>0</v>
      </c>
      <c r="G61" s="270">
        <f>SUM(G19:G60)</f>
        <v>0</v>
      </c>
      <c r="H61" s="17"/>
      <c r="I61" s="17"/>
      <c r="J61" s="17"/>
    </row>
    <row r="62" spans="1:11">
      <c r="A62" s="17"/>
      <c r="B62" s="17"/>
      <c r="C62" s="17"/>
      <c r="D62" s="17"/>
      <c r="E62" s="17"/>
      <c r="F62" s="17"/>
      <c r="G62" s="17"/>
      <c r="H62" s="17"/>
      <c r="I62" s="17"/>
      <c r="J62" s="17"/>
    </row>
    <row r="63" spans="1:11">
      <c r="A63" s="17" t="s">
        <v>894</v>
      </c>
      <c r="B63" s="17"/>
      <c r="C63" s="17"/>
      <c r="D63" s="17"/>
      <c r="E63" s="17"/>
      <c r="F63" s="17"/>
      <c r="G63" s="275" t="s">
        <v>2823</v>
      </c>
      <c r="H63" s="17"/>
      <c r="I63" s="17"/>
      <c r="J63" s="17"/>
    </row>
    <row r="64" spans="1:11">
      <c r="A64" s="69" t="s">
        <v>896</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 xml:space="preserve">The Brooklyn Union Gas Company d/b/a National Grid New York </v>
      </c>
      <c r="B66" s="17"/>
      <c r="C66" s="17"/>
      <c r="D66" s="17"/>
      <c r="E66" s="17"/>
      <c r="F66" s="692" t="str">
        <f>'Data Sheet'!$C$40</f>
        <v xml:space="preserve"> March 29, 2017</v>
      </c>
      <c r="G66" s="17" t="str">
        <f>'Data Sheet'!$C$38</f>
        <v xml:space="preserve"> December 31, 2016</v>
      </c>
      <c r="I66" s="17"/>
      <c r="J66" s="17"/>
    </row>
    <row r="67" spans="1:10">
      <c r="A67" s="29"/>
      <c r="B67" s="66"/>
      <c r="C67" s="66"/>
      <c r="D67" s="66"/>
      <c r="E67" s="66"/>
      <c r="F67" s="66"/>
      <c r="G67" s="67"/>
      <c r="I67" s="17"/>
      <c r="J67" s="17"/>
    </row>
    <row r="68" spans="1:10">
      <c r="A68" s="814"/>
      <c r="B68"/>
      <c r="C68"/>
      <c r="D68"/>
      <c r="E68"/>
      <c r="F68"/>
      <c r="G68" s="70"/>
      <c r="I68" s="17"/>
      <c r="J68" s="17"/>
    </row>
    <row r="69" spans="1:10">
      <c r="A69" s="72"/>
      <c r="B69" s="811"/>
      <c r="C69" s="811"/>
      <c r="D69" s="811"/>
      <c r="E69" s="811"/>
      <c r="F69" s="811"/>
      <c r="G69" s="73"/>
      <c r="I69" s="17"/>
      <c r="J69" s="17"/>
    </row>
    <row r="70" spans="1:10">
      <c r="A70" s="72"/>
      <c r="B70" s="811"/>
      <c r="C70" s="811"/>
      <c r="D70" s="811"/>
      <c r="E70" s="811"/>
      <c r="F70" s="811"/>
      <c r="G70" s="73"/>
      <c r="I70" s="17"/>
      <c r="J70" s="17"/>
    </row>
    <row r="71" spans="1:10" ht="15.75">
      <c r="A71" s="814"/>
      <c r="B71"/>
      <c r="C71"/>
      <c r="D71"/>
      <c r="E71"/>
      <c r="F71" s="71"/>
      <c r="G71" s="310"/>
      <c r="I71" s="17"/>
      <c r="J71" s="17"/>
    </row>
    <row r="72" spans="1:10" ht="15.75">
      <c r="A72" s="814"/>
      <c r="B72"/>
      <c r="C72"/>
      <c r="D72"/>
      <c r="E72"/>
      <c r="F72" s="71"/>
      <c r="G72" s="310"/>
      <c r="I72" s="17"/>
      <c r="J72" s="17"/>
    </row>
    <row r="73" spans="1:10" s="813" customFormat="1" ht="15.75">
      <c r="A73" s="814"/>
      <c r="B73" s="812"/>
      <c r="C73" s="812"/>
      <c r="D73" s="812"/>
      <c r="E73" s="812"/>
      <c r="F73" s="815"/>
      <c r="G73" s="73"/>
      <c r="I73" s="811"/>
      <c r="J73" s="811"/>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10"/>
      <c r="I77" s="17"/>
      <c r="J77" s="17"/>
    </row>
    <row r="78" spans="1:10" ht="15.75">
      <c r="A78" s="72"/>
      <c r="B78" s="17"/>
      <c r="C78" s="17"/>
      <c r="D78" s="17"/>
      <c r="E78" s="17"/>
      <c r="F78" s="17"/>
      <c r="G78" s="310"/>
      <c r="I78" s="17"/>
      <c r="J78" s="17"/>
    </row>
    <row r="79" spans="1:10" ht="15.75">
      <c r="A79" s="72"/>
      <c r="B79" s="17"/>
      <c r="C79" s="17"/>
      <c r="D79" s="17"/>
      <c r="E79" s="17"/>
      <c r="F79" s="17"/>
      <c r="G79" s="310"/>
      <c r="I79" s="17"/>
      <c r="J79" s="17"/>
    </row>
    <row r="80" spans="1:10" s="813" customFormat="1">
      <c r="A80" s="72"/>
      <c r="B80" s="811"/>
      <c r="C80" s="811"/>
      <c r="D80" s="811"/>
      <c r="E80" s="811"/>
      <c r="F80" s="811"/>
      <c r="G80" s="73"/>
      <c r="I80" s="811"/>
      <c r="J80" s="811"/>
    </row>
    <row r="81" spans="1:10">
      <c r="A81" s="72"/>
      <c r="B81" s="17"/>
      <c r="C81" s="17"/>
      <c r="D81" s="17"/>
      <c r="E81" s="17"/>
      <c r="F81" s="17"/>
      <c r="G81" s="73"/>
      <c r="I81" s="17"/>
      <c r="J81" s="17"/>
    </row>
    <row r="82" spans="1:10">
      <c r="A82" s="72"/>
      <c r="B82" s="17"/>
      <c r="C82" s="290"/>
      <c r="D82" s="17"/>
      <c r="E82" s="290"/>
      <c r="F82" s="290"/>
      <c r="G82" s="73"/>
      <c r="I82" s="17"/>
      <c r="J82" s="17"/>
    </row>
    <row r="83" spans="1:10">
      <c r="A83" s="72"/>
      <c r="B83" s="17"/>
      <c r="C83" s="17"/>
      <c r="D83" s="17"/>
      <c r="E83" s="17"/>
      <c r="F83" s="17"/>
      <c r="G83" s="73"/>
      <c r="I83" s="17"/>
      <c r="J83" s="17"/>
    </row>
    <row r="84" spans="1:10">
      <c r="A84" s="72"/>
      <c r="B84" s="17"/>
      <c r="C84" s="811"/>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814"/>
      <c r="B96"/>
      <c r="C96"/>
      <c r="D96"/>
      <c r="E96"/>
      <c r="F96"/>
      <c r="G96" s="786"/>
      <c r="I96" s="17"/>
      <c r="J96" s="17"/>
    </row>
    <row r="97" spans="1:10" ht="15.75">
      <c r="A97" s="3189" t="s">
        <v>27</v>
      </c>
      <c r="B97" s="3190"/>
      <c r="C97" s="3190"/>
      <c r="D97" s="3190"/>
      <c r="E97" s="3190"/>
      <c r="F97" s="3190"/>
      <c r="G97" s="3191"/>
      <c r="I97" s="17"/>
      <c r="J97" s="17"/>
    </row>
    <row r="98" spans="1:10">
      <c r="A98" s="72"/>
      <c r="B98" s="17"/>
      <c r="C98" s="17"/>
      <c r="D98" s="17"/>
      <c r="E98" s="17"/>
      <c r="F98" s="17"/>
      <c r="G98" s="73"/>
      <c r="I98" s="17"/>
      <c r="J98" s="17"/>
    </row>
    <row r="99" spans="1:10">
      <c r="A99" s="72"/>
      <c r="B99" s="17"/>
      <c r="C99" s="17"/>
      <c r="D99" s="17"/>
      <c r="E99" s="17"/>
      <c r="F99" s="17"/>
      <c r="G99" s="786"/>
      <c r="H99" s="813"/>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11"/>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09"/>
      <c r="B126" s="110"/>
      <c r="C126" s="293"/>
      <c r="D126" s="293"/>
      <c r="E126" s="293"/>
      <c r="F126" s="110"/>
      <c r="G126" s="111"/>
      <c r="I126" s="17"/>
      <c r="J126" s="17"/>
    </row>
    <row r="127" spans="1:10">
      <c r="A127"/>
      <c r="B127"/>
      <c r="C127"/>
      <c r="D127"/>
      <c r="E127"/>
      <c r="F127"/>
      <c r="G127" s="275" t="s">
        <v>895</v>
      </c>
      <c r="I127" s="17"/>
      <c r="J127" s="17"/>
    </row>
    <row r="128" spans="1:10">
      <c r="A128" s="3310" t="s">
        <v>2824</v>
      </c>
      <c r="B128" s="3310"/>
      <c r="C128" s="3310"/>
      <c r="D128" s="3310"/>
      <c r="E128" s="3310"/>
      <c r="F128" s="3310"/>
      <c r="G128" s="3310"/>
      <c r="I128" s="17"/>
      <c r="J128" s="17"/>
    </row>
    <row r="129" spans="1:10">
      <c r="A129" s="810"/>
      <c r="B129" s="810"/>
      <c r="C129" s="810"/>
      <c r="D129" s="69"/>
      <c r="E129" s="810"/>
      <c r="F129" s="810"/>
      <c r="G129" s="810"/>
      <c r="H129" s="810"/>
      <c r="I129" s="810"/>
      <c r="J129" s="810"/>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r:id="rId1"/>
  <headerFooter alignWithMargins="0"/>
  <rowBreaks count="1" manualBreakCount="1">
    <brk id="65" max="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O132"/>
  <sheetViews>
    <sheetView defaultGridColor="0" colorId="22" zoomScale="70" zoomScaleNormal="70" zoomScaleSheetLayoutView="80" workbookViewId="0">
      <selection activeCell="O62" sqref="O62"/>
    </sheetView>
  </sheetViews>
  <sheetFormatPr defaultColWidth="9.6640625" defaultRowHeight="15"/>
  <cols>
    <col min="1" max="1" width="4.6640625" style="9" customWidth="1"/>
    <col min="2" max="2" width="48.109375" style="9" customWidth="1"/>
    <col min="3" max="3" width="3.88671875" style="9" customWidth="1"/>
    <col min="4" max="4" width="16.44140625" style="9" customWidth="1"/>
    <col min="5" max="5" width="14.6640625" style="9" customWidth="1"/>
    <col min="6" max="6" width="18.44140625" style="9" customWidth="1"/>
    <col min="7" max="7" width="2.88671875" style="9" customWidth="1"/>
    <col min="8" max="8" width="49.5546875" style="9" customWidth="1"/>
    <col min="9" max="9" width="4.77734375" style="9" customWidth="1"/>
    <col min="10" max="10" width="15.33203125" style="9" customWidth="1"/>
    <col min="11" max="11" width="20.88671875" style="9" customWidth="1"/>
    <col min="12" max="12" width="19" style="9" customWidth="1"/>
    <col min="13" max="13" width="4.6640625" style="9" customWidth="1"/>
    <col min="14" max="14" width="9.6640625" style="9"/>
    <col min="15" max="15" width="16" style="9" customWidth="1"/>
    <col min="16" max="16384" width="9.6640625" style="9"/>
  </cols>
  <sheetData>
    <row r="1" spans="1:13">
      <c r="A1" s="818" t="s">
        <v>1800</v>
      </c>
      <c r="B1" s="819"/>
      <c r="C1" s="820" t="s">
        <v>3294</v>
      </c>
      <c r="D1" s="819"/>
      <c r="E1" s="820" t="s">
        <v>1802</v>
      </c>
      <c r="F1" s="822" t="s">
        <v>1803</v>
      </c>
      <c r="G1" s="818" t="s">
        <v>1800</v>
      </c>
      <c r="H1" s="819"/>
      <c r="I1" s="820" t="s">
        <v>3294</v>
      </c>
      <c r="J1" s="819"/>
      <c r="K1" s="1161" t="s">
        <v>1802</v>
      </c>
      <c r="L1" s="821" t="s">
        <v>1803</v>
      </c>
      <c r="M1" s="1119"/>
    </row>
    <row r="2" spans="1:13">
      <c r="A2" s="823" t="str">
        <f>'Data Sheet'!$C$25</f>
        <v xml:space="preserve">The Brooklyn Union Gas Company d/b/a National Grid New York </v>
      </c>
      <c r="B2" s="824"/>
      <c r="C2" s="433" t="s">
        <v>1137</v>
      </c>
      <c r="D2" s="824"/>
      <c r="E2" s="433" t="s">
        <v>1805</v>
      </c>
      <c r="F2" s="826"/>
      <c r="G2" s="823" t="str">
        <f>'Data Sheet'!$C$25</f>
        <v xml:space="preserve">The Brooklyn Union Gas Company d/b/a National Grid New York </v>
      </c>
      <c r="H2" s="824"/>
      <c r="I2" s="433" t="s">
        <v>1137</v>
      </c>
      <c r="J2" s="824"/>
      <c r="K2" s="1125" t="s">
        <v>1805</v>
      </c>
      <c r="M2" s="1122"/>
    </row>
    <row r="3" spans="1:13" ht="15" customHeight="1">
      <c r="A3" s="827"/>
      <c r="B3" s="828"/>
      <c r="C3" s="483" t="s">
        <v>1138</v>
      </c>
      <c r="D3" s="828"/>
      <c r="E3" s="702" t="str">
        <f>'Data Sheet'!$C$40</f>
        <v xml:space="preserve"> March 29, 2017</v>
      </c>
      <c r="F3" s="2966" t="str">
        <f>L3</f>
        <v xml:space="preserve"> December 31, 2016</v>
      </c>
      <c r="G3" s="827"/>
      <c r="H3" s="828"/>
      <c r="I3" s="483" t="s">
        <v>1138</v>
      </c>
      <c r="J3" s="828"/>
      <c r="K3" s="3086" t="str">
        <f>'Data Sheet'!$C$40</f>
        <v xml:space="preserve"> March 29, 2017</v>
      </c>
      <c r="L3" s="1274" t="str">
        <f>'Data Sheet'!$C$38</f>
        <v xml:space="preserve"> December 31, 2016</v>
      </c>
      <c r="M3" s="1124"/>
    </row>
    <row r="4" spans="1:13" ht="15" customHeight="1">
      <c r="A4" s="1162" t="s">
        <v>897</v>
      </c>
      <c r="B4" s="1163"/>
      <c r="C4" s="1163"/>
      <c r="D4" s="1163"/>
      <c r="E4" s="1163"/>
      <c r="F4" s="1164"/>
      <c r="G4" s="1192"/>
      <c r="H4" s="1163" t="s">
        <v>898</v>
      </c>
      <c r="I4" s="1163"/>
      <c r="J4" s="1163"/>
      <c r="K4" s="1163"/>
      <c r="L4" s="1163"/>
      <c r="M4" s="1164"/>
    </row>
    <row r="5" spans="1:13">
      <c r="A5" s="1165"/>
      <c r="B5" s="1138"/>
      <c r="C5" s="1138"/>
      <c r="D5" s="1138"/>
      <c r="E5" s="1138"/>
      <c r="F5" s="1193"/>
      <c r="G5" s="1165"/>
      <c r="H5" s="1138"/>
      <c r="I5" s="813"/>
      <c r="J5" s="813"/>
      <c r="M5" s="1122"/>
    </row>
    <row r="6" spans="1:13">
      <c r="A6" s="3321" t="s">
        <v>3536</v>
      </c>
      <c r="B6" s="3203"/>
      <c r="C6" s="3203"/>
      <c r="D6" s="3323" t="s">
        <v>3537</v>
      </c>
      <c r="E6" s="3324"/>
      <c r="F6" s="3204"/>
      <c r="G6" s="3321" t="s">
        <v>3538</v>
      </c>
      <c r="H6" s="3324"/>
      <c r="I6" s="3324"/>
      <c r="J6" s="3324"/>
      <c r="K6" s="9" t="s">
        <v>3539</v>
      </c>
      <c r="M6" s="1122"/>
    </row>
    <row r="7" spans="1:13">
      <c r="A7" s="3322"/>
      <c r="B7" s="3203"/>
      <c r="C7" s="3203"/>
      <c r="D7" s="3324"/>
      <c r="E7" s="3324"/>
      <c r="F7" s="3204"/>
      <c r="G7" s="3322"/>
      <c r="H7" s="3324"/>
      <c r="I7" s="3324"/>
      <c r="J7" s="3324"/>
      <c r="K7" s="3325" t="s">
        <v>3540</v>
      </c>
      <c r="L7" s="3203"/>
      <c r="M7" s="3204"/>
    </row>
    <row r="8" spans="1:13">
      <c r="A8" s="3321" t="s">
        <v>2490</v>
      </c>
      <c r="B8" s="3203"/>
      <c r="C8" s="3203"/>
      <c r="D8" s="3324"/>
      <c r="E8" s="3324"/>
      <c r="F8" s="3204"/>
      <c r="G8" s="3322"/>
      <c r="H8" s="3324"/>
      <c r="I8" s="3324"/>
      <c r="J8" s="3324"/>
      <c r="K8" s="3203"/>
      <c r="L8" s="3203"/>
      <c r="M8" s="3204"/>
    </row>
    <row r="9" spans="1:13">
      <c r="A9" s="3322"/>
      <c r="B9" s="3203"/>
      <c r="C9" s="3203"/>
      <c r="D9" s="3324"/>
      <c r="E9" s="3324"/>
      <c r="F9" s="3204"/>
      <c r="G9" s="3322"/>
      <c r="H9" s="3324"/>
      <c r="I9" s="3324"/>
      <c r="J9" s="3324"/>
      <c r="K9" s="3203"/>
      <c r="L9" s="3203"/>
      <c r="M9" s="3204"/>
    </row>
    <row r="10" spans="1:13">
      <c r="A10" s="3322"/>
      <c r="B10" s="3203"/>
      <c r="C10" s="3203"/>
      <c r="D10" s="3324"/>
      <c r="E10" s="3324"/>
      <c r="F10" s="3204"/>
      <c r="G10" s="3321" t="s">
        <v>2491</v>
      </c>
      <c r="H10" s="3324"/>
      <c r="I10" s="3324"/>
      <c r="J10" s="3324"/>
      <c r="K10" s="3203"/>
      <c r="L10" s="3203"/>
      <c r="M10" s="3204"/>
    </row>
    <row r="11" spans="1:13">
      <c r="A11" s="1152"/>
      <c r="B11" s="832"/>
      <c r="C11" s="832"/>
      <c r="D11" s="3324"/>
      <c r="E11" s="3324"/>
      <c r="F11" s="3204"/>
      <c r="G11" s="3322"/>
      <c r="H11" s="3324"/>
      <c r="I11" s="3324"/>
      <c r="J11" s="3324"/>
      <c r="K11" s="3203"/>
      <c r="L11" s="3203"/>
      <c r="M11" s="3204"/>
    </row>
    <row r="12" spans="1:13">
      <c r="A12" s="3321" t="s">
        <v>2492</v>
      </c>
      <c r="B12" s="3203"/>
      <c r="C12" s="3203"/>
      <c r="D12" s="3324"/>
      <c r="E12" s="3324"/>
      <c r="F12" s="3204"/>
      <c r="G12" s="3322"/>
      <c r="H12" s="3324"/>
      <c r="I12" s="3324"/>
      <c r="J12" s="3324"/>
      <c r="K12" s="3203"/>
      <c r="L12" s="3203"/>
      <c r="M12" s="3204"/>
    </row>
    <row r="13" spans="1:13">
      <c r="A13" s="3322"/>
      <c r="B13" s="3203"/>
      <c r="C13" s="3203"/>
      <c r="D13" s="3323" t="s">
        <v>2493</v>
      </c>
      <c r="E13" s="3324"/>
      <c r="F13" s="3204"/>
      <c r="G13" s="3322"/>
      <c r="H13" s="3324"/>
      <c r="I13" s="3324"/>
      <c r="J13" s="3324"/>
      <c r="K13" s="3325" t="s">
        <v>2494</v>
      </c>
      <c r="L13" s="3203"/>
      <c r="M13" s="3204"/>
    </row>
    <row r="14" spans="1:13">
      <c r="A14" s="3322"/>
      <c r="B14" s="3203"/>
      <c r="C14" s="3203"/>
      <c r="D14" s="3324"/>
      <c r="E14" s="3324"/>
      <c r="F14" s="3204"/>
      <c r="G14" s="3321" t="s">
        <v>2495</v>
      </c>
      <c r="H14" s="3324"/>
      <c r="I14" s="3324"/>
      <c r="J14" s="3324"/>
      <c r="K14" s="3203"/>
      <c r="L14" s="3203"/>
      <c r="M14" s="3204"/>
    </row>
    <row r="15" spans="1:13">
      <c r="A15" s="1153"/>
      <c r="B15" s="1114"/>
      <c r="C15" s="1114"/>
      <c r="D15" s="3215"/>
      <c r="E15" s="3215"/>
      <c r="F15" s="3326"/>
      <c r="G15" s="3327"/>
      <c r="H15" s="3215"/>
      <c r="I15" s="3215"/>
      <c r="J15" s="3215"/>
      <c r="M15" s="1122"/>
    </row>
    <row r="16" spans="1:13">
      <c r="A16" s="1166"/>
      <c r="B16" s="1139"/>
      <c r="C16" s="1128"/>
      <c r="D16" s="1138"/>
      <c r="E16" s="1167"/>
      <c r="F16" s="1130" t="s">
        <v>3068</v>
      </c>
      <c r="G16" s="3317" t="s">
        <v>3069</v>
      </c>
      <c r="H16" s="3318"/>
      <c r="I16" s="1139"/>
      <c r="J16" s="1138"/>
      <c r="K16" s="1170" t="s">
        <v>3068</v>
      </c>
      <c r="L16" s="1170" t="s">
        <v>3070</v>
      </c>
      <c r="M16" s="1171"/>
    </row>
    <row r="17" spans="1:13">
      <c r="A17" s="1131" t="s">
        <v>1729</v>
      </c>
      <c r="C17" s="824"/>
      <c r="D17" s="1172" t="s">
        <v>3020</v>
      </c>
      <c r="E17" s="1135" t="s">
        <v>1148</v>
      </c>
      <c r="F17" s="1136" t="s">
        <v>3071</v>
      </c>
      <c r="G17" s="3319" t="s">
        <v>3072</v>
      </c>
      <c r="H17" s="3265"/>
      <c r="I17" s="3320" t="s">
        <v>3073</v>
      </c>
      <c r="J17" s="3265"/>
      <c r="K17" s="1173" t="s">
        <v>3071</v>
      </c>
      <c r="L17" s="1173" t="s">
        <v>3074</v>
      </c>
      <c r="M17" s="826"/>
    </row>
    <row r="18" spans="1:13">
      <c r="A18" s="1131" t="s">
        <v>1732</v>
      </c>
      <c r="B18" s="1126" t="s">
        <v>3075</v>
      </c>
      <c r="C18" s="1174"/>
      <c r="D18" s="1172" t="s">
        <v>3076</v>
      </c>
      <c r="E18" s="1135" t="s">
        <v>3077</v>
      </c>
      <c r="F18" s="1136" t="s">
        <v>3198</v>
      </c>
      <c r="G18" s="3319" t="s">
        <v>3078</v>
      </c>
      <c r="H18" s="3265"/>
      <c r="I18" s="3320" t="s">
        <v>3079</v>
      </c>
      <c r="J18" s="3265"/>
      <c r="K18" s="1173" t="s">
        <v>2518</v>
      </c>
      <c r="L18" s="1173" t="s">
        <v>3080</v>
      </c>
      <c r="M18" s="1134" t="s">
        <v>1729</v>
      </c>
    </row>
    <row r="19" spans="1:13">
      <c r="A19" s="1175"/>
      <c r="B19" s="1176" t="s">
        <v>3024</v>
      </c>
      <c r="C19" s="1177"/>
      <c r="D19" s="1178" t="s">
        <v>3025</v>
      </c>
      <c r="E19" s="1179" t="s">
        <v>3026</v>
      </c>
      <c r="F19" s="1197" t="s">
        <v>3027</v>
      </c>
      <c r="G19" s="3314" t="s">
        <v>2347</v>
      </c>
      <c r="H19" s="3315"/>
      <c r="I19" s="3316" t="s">
        <v>2348</v>
      </c>
      <c r="J19" s="3315"/>
      <c r="K19" s="1180" t="s">
        <v>2349</v>
      </c>
      <c r="L19" s="1180" t="s">
        <v>2350</v>
      </c>
      <c r="M19" s="1142" t="s">
        <v>1732</v>
      </c>
    </row>
    <row r="20" spans="1:13">
      <c r="A20" s="1127">
        <v>1</v>
      </c>
      <c r="D20" s="1125"/>
      <c r="E20" s="813"/>
      <c r="F20" s="281"/>
      <c r="G20" s="401"/>
      <c r="H20" s="370"/>
      <c r="I20" s="312"/>
      <c r="J20" s="974"/>
      <c r="K20" s="312"/>
      <c r="L20" s="312"/>
      <c r="M20" s="826">
        <v>1</v>
      </c>
    </row>
    <row r="21" spans="1:13">
      <c r="A21" s="1127">
        <v>2</v>
      </c>
      <c r="B21" s="2911" t="s">
        <v>4874</v>
      </c>
      <c r="C21" s="1566"/>
      <c r="D21" s="2912">
        <v>35443</v>
      </c>
      <c r="E21" s="1929"/>
      <c r="F21" s="2894">
        <v>200580223</v>
      </c>
      <c r="G21" s="2913"/>
      <c r="H21" s="2141">
        <v>15795222</v>
      </c>
      <c r="I21" s="2054"/>
      <c r="J21" s="1925">
        <v>14157000</v>
      </c>
      <c r="K21" s="2054">
        <f>F21+H21+J21+L21</f>
        <v>230532445</v>
      </c>
      <c r="L21" s="307"/>
      <c r="M21" s="826">
        <v>2</v>
      </c>
    </row>
    <row r="22" spans="1:13">
      <c r="A22" s="1127">
        <v>3</v>
      </c>
      <c r="B22" s="1566"/>
      <c r="C22" s="1566"/>
      <c r="D22" s="2105"/>
      <c r="E22" s="1929"/>
      <c r="F22" s="2894"/>
      <c r="G22" s="2913"/>
      <c r="H22" s="2141"/>
      <c r="I22" s="2054"/>
      <c r="J22" s="1925"/>
      <c r="K22" s="2054"/>
      <c r="L22" s="307"/>
      <c r="M22" s="826">
        <v>3</v>
      </c>
    </row>
    <row r="23" spans="1:13">
      <c r="A23" s="1127">
        <v>4</v>
      </c>
      <c r="B23" s="1566"/>
      <c r="C23" s="1566"/>
      <c r="D23" s="2105"/>
      <c r="E23" s="1929"/>
      <c r="F23" s="2894"/>
      <c r="G23" s="2913"/>
      <c r="H23" s="2141"/>
      <c r="I23" s="2054"/>
      <c r="J23" s="1925"/>
      <c r="K23" s="2054"/>
      <c r="L23" s="307"/>
      <c r="M23" s="826">
        <v>4</v>
      </c>
    </row>
    <row r="24" spans="1:13">
      <c r="A24" s="1127">
        <v>5</v>
      </c>
      <c r="B24" s="1566" t="s">
        <v>5030</v>
      </c>
      <c r="C24" s="1566"/>
      <c r="D24" s="2105"/>
      <c r="E24" s="1929"/>
      <c r="F24" s="2894"/>
      <c r="G24" s="2913"/>
      <c r="H24" s="2141"/>
      <c r="I24" s="2054"/>
      <c r="J24" s="1925"/>
      <c r="K24" s="2054"/>
      <c r="L24" s="307"/>
      <c r="M24" s="826">
        <v>5</v>
      </c>
    </row>
    <row r="25" spans="1:13">
      <c r="A25" s="1127">
        <v>6</v>
      </c>
      <c r="D25" s="1125"/>
      <c r="E25" s="813"/>
      <c r="F25" s="282"/>
      <c r="G25" s="350"/>
      <c r="H25" s="353"/>
      <c r="I25" s="307"/>
      <c r="J25" s="973"/>
      <c r="K25" s="307"/>
      <c r="L25" s="307"/>
      <c r="M25" s="826">
        <v>6</v>
      </c>
    </row>
    <row r="26" spans="1:13">
      <c r="A26" s="1127">
        <v>7</v>
      </c>
      <c r="D26" s="1125"/>
      <c r="E26" s="813"/>
      <c r="F26" s="282"/>
      <c r="G26" s="350"/>
      <c r="H26" s="353"/>
      <c r="I26" s="307"/>
      <c r="J26" s="973"/>
      <c r="K26" s="307"/>
      <c r="L26" s="307"/>
      <c r="M26" s="826">
        <v>7</v>
      </c>
    </row>
    <row r="27" spans="1:13">
      <c r="A27" s="1127">
        <v>8</v>
      </c>
      <c r="D27" s="1125"/>
      <c r="E27" s="813"/>
      <c r="F27" s="282"/>
      <c r="G27" s="350"/>
      <c r="H27" s="353"/>
      <c r="I27" s="307"/>
      <c r="J27" s="973"/>
      <c r="K27" s="307"/>
      <c r="L27" s="307"/>
      <c r="M27" s="826">
        <v>8</v>
      </c>
    </row>
    <row r="28" spans="1:13">
      <c r="A28" s="1127">
        <v>9</v>
      </c>
      <c r="D28" s="1125"/>
      <c r="E28" s="813"/>
      <c r="F28" s="282"/>
      <c r="G28" s="350"/>
      <c r="H28" s="353"/>
      <c r="I28" s="307"/>
      <c r="J28" s="973"/>
      <c r="K28" s="307"/>
      <c r="L28" s="307"/>
      <c r="M28" s="826">
        <v>9</v>
      </c>
    </row>
    <row r="29" spans="1:13">
      <c r="A29" s="1127">
        <v>10</v>
      </c>
      <c r="D29" s="1125"/>
      <c r="E29" s="813"/>
      <c r="F29" s="282"/>
      <c r="G29" s="350"/>
      <c r="H29" s="353"/>
      <c r="I29" s="307"/>
      <c r="J29" s="973"/>
      <c r="K29" s="307"/>
      <c r="L29" s="307"/>
      <c r="M29" s="826">
        <v>10</v>
      </c>
    </row>
    <row r="30" spans="1:13">
      <c r="A30" s="1127">
        <v>11</v>
      </c>
      <c r="D30" s="1125"/>
      <c r="E30" s="813"/>
      <c r="F30" s="282"/>
      <c r="G30" s="350"/>
      <c r="H30" s="353"/>
      <c r="I30" s="307"/>
      <c r="J30" s="973"/>
      <c r="K30" s="307"/>
      <c r="L30" s="307"/>
      <c r="M30" s="826">
        <v>11</v>
      </c>
    </row>
    <row r="31" spans="1:13">
      <c r="A31" s="1127">
        <v>12</v>
      </c>
      <c r="D31" s="1125"/>
      <c r="E31" s="813"/>
      <c r="F31" s="282"/>
      <c r="G31" s="350"/>
      <c r="H31" s="353"/>
      <c r="I31" s="307"/>
      <c r="J31" s="973"/>
      <c r="K31" s="307"/>
      <c r="L31" s="307"/>
      <c r="M31" s="826">
        <v>12</v>
      </c>
    </row>
    <row r="32" spans="1:13">
      <c r="A32" s="1127">
        <v>13</v>
      </c>
      <c r="D32" s="1125"/>
      <c r="E32" s="813"/>
      <c r="F32" s="282"/>
      <c r="G32" s="350"/>
      <c r="H32" s="353"/>
      <c r="I32" s="307"/>
      <c r="J32" s="973"/>
      <c r="K32" s="307"/>
      <c r="L32" s="307"/>
      <c r="M32" s="826">
        <v>13</v>
      </c>
    </row>
    <row r="33" spans="1:13">
      <c r="A33" s="1127">
        <v>14</v>
      </c>
      <c r="D33" s="1125"/>
      <c r="E33" s="813"/>
      <c r="F33" s="282"/>
      <c r="G33" s="350"/>
      <c r="H33" s="353"/>
      <c r="I33" s="307"/>
      <c r="J33" s="973"/>
      <c r="K33" s="307"/>
      <c r="L33" s="307"/>
      <c r="M33" s="826">
        <v>14</v>
      </c>
    </row>
    <row r="34" spans="1:13">
      <c r="A34" s="1127">
        <v>15</v>
      </c>
      <c r="D34" s="1125"/>
      <c r="E34" s="813"/>
      <c r="F34" s="282"/>
      <c r="G34" s="350"/>
      <c r="H34" s="353"/>
      <c r="I34" s="307"/>
      <c r="J34" s="973"/>
      <c r="K34" s="307"/>
      <c r="L34" s="307"/>
      <c r="M34" s="826">
        <v>15</v>
      </c>
    </row>
    <row r="35" spans="1:13">
      <c r="A35" s="1127">
        <v>16</v>
      </c>
      <c r="D35" s="1125"/>
      <c r="E35" s="813"/>
      <c r="F35" s="282"/>
      <c r="G35" s="350"/>
      <c r="H35" s="353"/>
      <c r="I35" s="307"/>
      <c r="J35" s="973"/>
      <c r="K35" s="307"/>
      <c r="L35" s="307"/>
      <c r="M35" s="826">
        <v>16</v>
      </c>
    </row>
    <row r="36" spans="1:13">
      <c r="A36" s="1127">
        <v>17</v>
      </c>
      <c r="D36" s="1125"/>
      <c r="E36" s="813"/>
      <c r="F36" s="282"/>
      <c r="G36" s="350"/>
      <c r="H36" s="353"/>
      <c r="I36" s="307"/>
      <c r="J36" s="973"/>
      <c r="K36" s="307"/>
      <c r="L36" s="307"/>
      <c r="M36" s="826">
        <v>17</v>
      </c>
    </row>
    <row r="37" spans="1:13">
      <c r="A37" s="1127">
        <v>18</v>
      </c>
      <c r="D37" s="1125"/>
      <c r="E37" s="813"/>
      <c r="F37" s="282"/>
      <c r="G37" s="350"/>
      <c r="H37" s="353"/>
      <c r="I37" s="307"/>
      <c r="J37" s="973"/>
      <c r="K37" s="307"/>
      <c r="L37" s="307"/>
      <c r="M37" s="826">
        <v>18</v>
      </c>
    </row>
    <row r="38" spans="1:13">
      <c r="A38" s="1127">
        <v>19</v>
      </c>
      <c r="D38" s="1125"/>
      <c r="E38" s="813"/>
      <c r="F38" s="282"/>
      <c r="G38" s="350"/>
      <c r="H38" s="353"/>
      <c r="I38" s="307"/>
      <c r="J38" s="973"/>
      <c r="K38" s="307"/>
      <c r="L38" s="307"/>
      <c r="M38" s="826">
        <v>19</v>
      </c>
    </row>
    <row r="39" spans="1:13">
      <c r="A39" s="1127">
        <v>20</v>
      </c>
      <c r="D39" s="1125"/>
      <c r="E39" s="813"/>
      <c r="F39" s="282"/>
      <c r="G39" s="350"/>
      <c r="H39" s="353"/>
      <c r="I39" s="307"/>
      <c r="J39" s="973"/>
      <c r="K39" s="307"/>
      <c r="L39" s="307"/>
      <c r="M39" s="826">
        <v>20</v>
      </c>
    </row>
    <row r="40" spans="1:13">
      <c r="A40" s="1127">
        <v>21</v>
      </c>
      <c r="D40" s="1125"/>
      <c r="E40" s="813"/>
      <c r="F40" s="282"/>
      <c r="G40" s="350"/>
      <c r="H40" s="353"/>
      <c r="I40" s="307"/>
      <c r="J40" s="973"/>
      <c r="K40" s="307"/>
      <c r="L40" s="307"/>
      <c r="M40" s="826">
        <v>21</v>
      </c>
    </row>
    <row r="41" spans="1:13">
      <c r="A41" s="1127">
        <v>22</v>
      </c>
      <c r="D41" s="1125"/>
      <c r="E41" s="813"/>
      <c r="F41" s="282"/>
      <c r="G41" s="350"/>
      <c r="H41" s="353"/>
      <c r="I41" s="307"/>
      <c r="J41" s="973"/>
      <c r="K41" s="307"/>
      <c r="L41" s="307"/>
      <c r="M41" s="826">
        <v>22</v>
      </c>
    </row>
    <row r="42" spans="1:13">
      <c r="A42" s="1127">
        <v>23</v>
      </c>
      <c r="D42" s="1125"/>
      <c r="E42" s="813"/>
      <c r="F42" s="282"/>
      <c r="G42" s="350"/>
      <c r="H42" s="353"/>
      <c r="I42" s="307"/>
      <c r="J42" s="973"/>
      <c r="K42" s="307"/>
      <c r="L42" s="307"/>
      <c r="M42" s="826">
        <v>23</v>
      </c>
    </row>
    <row r="43" spans="1:13">
      <c r="A43" s="1127">
        <v>24</v>
      </c>
      <c r="D43" s="1125"/>
      <c r="E43" s="813"/>
      <c r="F43" s="282"/>
      <c r="G43" s="350"/>
      <c r="H43" s="353"/>
      <c r="I43" s="307"/>
      <c r="J43" s="973"/>
      <c r="K43" s="307"/>
      <c r="L43" s="307"/>
      <c r="M43" s="826">
        <v>24</v>
      </c>
    </row>
    <row r="44" spans="1:13">
      <c r="A44" s="1127">
        <v>25</v>
      </c>
      <c r="D44" s="1125"/>
      <c r="E44" s="813"/>
      <c r="F44" s="282"/>
      <c r="G44" s="350"/>
      <c r="H44" s="353"/>
      <c r="I44" s="307"/>
      <c r="J44" s="973"/>
      <c r="K44" s="307"/>
      <c r="L44" s="307"/>
      <c r="M44" s="826">
        <v>25</v>
      </c>
    </row>
    <row r="45" spans="1:13">
      <c r="A45" s="1127">
        <v>26</v>
      </c>
      <c r="D45" s="1125"/>
      <c r="E45" s="813"/>
      <c r="F45" s="282"/>
      <c r="G45" s="350"/>
      <c r="H45" s="353"/>
      <c r="I45" s="307"/>
      <c r="J45" s="973"/>
      <c r="K45" s="307"/>
      <c r="L45" s="307"/>
      <c r="M45" s="826">
        <v>26</v>
      </c>
    </row>
    <row r="46" spans="1:13">
      <c r="A46" s="1127">
        <v>27</v>
      </c>
      <c r="D46" s="1125"/>
      <c r="E46" s="813"/>
      <c r="F46" s="282"/>
      <c r="G46" s="350"/>
      <c r="H46" s="353"/>
      <c r="I46" s="307"/>
      <c r="J46" s="973"/>
      <c r="K46" s="307"/>
      <c r="L46" s="307"/>
      <c r="M46" s="826">
        <v>27</v>
      </c>
    </row>
    <row r="47" spans="1:13">
      <c r="A47" s="1127">
        <v>28</v>
      </c>
      <c r="D47" s="1125"/>
      <c r="E47" s="813"/>
      <c r="F47" s="282"/>
      <c r="G47" s="350"/>
      <c r="H47" s="353"/>
      <c r="I47" s="307"/>
      <c r="J47" s="973"/>
      <c r="K47" s="307"/>
      <c r="L47" s="307"/>
      <c r="M47" s="826">
        <v>28</v>
      </c>
    </row>
    <row r="48" spans="1:13">
      <c r="A48" s="1127">
        <v>29</v>
      </c>
      <c r="D48" s="1125"/>
      <c r="E48" s="813"/>
      <c r="F48" s="282"/>
      <c r="G48" s="350"/>
      <c r="H48" s="353"/>
      <c r="I48" s="307"/>
      <c r="J48" s="973"/>
      <c r="K48" s="307"/>
      <c r="L48" s="307"/>
      <c r="M48" s="826">
        <v>29</v>
      </c>
    </row>
    <row r="49" spans="1:15">
      <c r="A49" s="1127">
        <v>30</v>
      </c>
      <c r="D49" s="1125"/>
      <c r="E49" s="813"/>
      <c r="F49" s="282"/>
      <c r="G49" s="350"/>
      <c r="H49" s="353"/>
      <c r="I49" s="307"/>
      <c r="J49" s="973"/>
      <c r="K49" s="307"/>
      <c r="L49" s="307"/>
      <c r="M49" s="826">
        <v>30</v>
      </c>
    </row>
    <row r="50" spans="1:15">
      <c r="A50" s="1127">
        <v>31</v>
      </c>
      <c r="D50" s="1125"/>
      <c r="E50" s="813"/>
      <c r="F50" s="282"/>
      <c r="G50" s="350"/>
      <c r="H50" s="353"/>
      <c r="I50" s="307"/>
      <c r="J50" s="973"/>
      <c r="K50" s="307"/>
      <c r="L50" s="307"/>
      <c r="M50" s="826">
        <v>31</v>
      </c>
    </row>
    <row r="51" spans="1:15">
      <c r="A51" s="1127">
        <v>32</v>
      </c>
      <c r="D51" s="1125"/>
      <c r="E51" s="813"/>
      <c r="F51" s="282"/>
      <c r="G51" s="350"/>
      <c r="H51" s="353"/>
      <c r="I51" s="307"/>
      <c r="J51" s="973"/>
      <c r="K51" s="307"/>
      <c r="L51" s="307"/>
      <c r="M51" s="826">
        <v>32</v>
      </c>
    </row>
    <row r="52" spans="1:15">
      <c r="A52" s="1127">
        <v>33</v>
      </c>
      <c r="D52" s="1125"/>
      <c r="E52" s="813"/>
      <c r="F52" s="282"/>
      <c r="G52" s="350"/>
      <c r="H52" s="353"/>
      <c r="I52" s="307"/>
      <c r="J52" s="973"/>
      <c r="K52" s="307"/>
      <c r="L52" s="307"/>
      <c r="M52" s="826">
        <v>33</v>
      </c>
    </row>
    <row r="53" spans="1:15">
      <c r="A53" s="1127">
        <v>34</v>
      </c>
      <c r="D53" s="1125"/>
      <c r="E53" s="813"/>
      <c r="F53" s="282"/>
      <c r="G53" s="350"/>
      <c r="H53" s="353"/>
      <c r="I53" s="307"/>
      <c r="J53" s="973"/>
      <c r="K53" s="307"/>
      <c r="L53" s="307"/>
      <c r="M53" s="826">
        <v>34</v>
      </c>
    </row>
    <row r="54" spans="1:15">
      <c r="A54" s="1127">
        <v>35</v>
      </c>
      <c r="D54" s="1125"/>
      <c r="E54" s="813"/>
      <c r="F54" s="282"/>
      <c r="G54" s="350"/>
      <c r="H54" s="353"/>
      <c r="I54" s="307"/>
      <c r="J54" s="973"/>
      <c r="K54" s="307"/>
      <c r="L54" s="307"/>
      <c r="M54" s="826">
        <v>35</v>
      </c>
    </row>
    <row r="55" spans="1:15">
      <c r="A55" s="1127">
        <v>36</v>
      </c>
      <c r="D55" s="1125"/>
      <c r="E55" s="813"/>
      <c r="F55" s="282"/>
      <c r="G55" s="350"/>
      <c r="H55" s="353"/>
      <c r="I55" s="307"/>
      <c r="J55" s="973"/>
      <c r="K55" s="307"/>
      <c r="L55" s="307"/>
      <c r="M55" s="826">
        <v>36</v>
      </c>
    </row>
    <row r="56" spans="1:15">
      <c r="A56" s="1127">
        <v>37</v>
      </c>
      <c r="D56" s="1125"/>
      <c r="E56" s="813"/>
      <c r="F56" s="282"/>
      <c r="G56" s="350"/>
      <c r="H56" s="353"/>
      <c r="I56" s="307"/>
      <c r="J56" s="973"/>
      <c r="K56" s="307"/>
      <c r="L56" s="307"/>
      <c r="M56" s="826">
        <v>37</v>
      </c>
    </row>
    <row r="57" spans="1:15">
      <c r="A57" s="1127">
        <v>38</v>
      </c>
      <c r="D57" s="1125"/>
      <c r="E57" s="813"/>
      <c r="F57" s="282"/>
      <c r="G57" s="350"/>
      <c r="H57" s="353"/>
      <c r="I57" s="307"/>
      <c r="J57" s="973"/>
      <c r="K57" s="307"/>
      <c r="L57" s="307"/>
      <c r="M57" s="826">
        <v>38</v>
      </c>
    </row>
    <row r="58" spans="1:15">
      <c r="A58" s="1127">
        <v>39</v>
      </c>
      <c r="D58" s="1125"/>
      <c r="E58" s="813"/>
      <c r="F58" s="282"/>
      <c r="G58" s="350"/>
      <c r="H58" s="353"/>
      <c r="I58" s="307"/>
      <c r="J58" s="973"/>
      <c r="K58" s="307"/>
      <c r="L58" s="307"/>
      <c r="M58" s="826">
        <v>39</v>
      </c>
    </row>
    <row r="59" spans="1:15">
      <c r="A59" s="1127">
        <v>40</v>
      </c>
      <c r="D59" s="1125"/>
      <c r="E59" s="813"/>
      <c r="F59" s="282"/>
      <c r="G59" s="350"/>
      <c r="H59" s="353"/>
      <c r="I59" s="307"/>
      <c r="J59" s="973"/>
      <c r="K59" s="307"/>
      <c r="L59" s="307"/>
      <c r="M59" s="826">
        <v>40</v>
      </c>
    </row>
    <row r="60" spans="1:15">
      <c r="A60" s="1175">
        <v>41</v>
      </c>
      <c r="B60" s="465"/>
      <c r="C60" s="465"/>
      <c r="D60" s="466"/>
      <c r="E60" s="465"/>
      <c r="F60" s="283"/>
      <c r="G60" s="350"/>
      <c r="H60" s="353"/>
      <c r="I60" s="307"/>
      <c r="J60" s="973"/>
      <c r="K60" s="307"/>
      <c r="L60" s="307"/>
      <c r="M60" s="1181">
        <v>41</v>
      </c>
    </row>
    <row r="61" spans="1:15">
      <c r="A61" s="1165">
        <v>42</v>
      </c>
      <c r="B61" s="1139" t="s">
        <v>3081</v>
      </c>
      <c r="C61" s="1138"/>
      <c r="D61" s="1138"/>
      <c r="E61" s="1138"/>
      <c r="F61" s="3176">
        <f>SUM(F21:F60)</f>
        <v>200580223</v>
      </c>
      <c r="G61" s="1165"/>
      <c r="H61" s="3176">
        <f>SUM(H21:H60)</f>
        <v>15795222</v>
      </c>
      <c r="I61" s="303"/>
      <c r="J61" s="3176">
        <f>SUM(J21:J60)</f>
        <v>14157000</v>
      </c>
      <c r="K61" s="3176">
        <f>SUM(K21:K60)</f>
        <v>230532445</v>
      </c>
      <c r="L61" s="3176">
        <f>SUM(L21:L60)</f>
        <v>0</v>
      </c>
      <c r="M61" s="826">
        <v>42</v>
      </c>
    </row>
    <row r="62" spans="1:15" ht="15.75" thickBot="1">
      <c r="A62" s="839"/>
      <c r="B62" s="1182"/>
      <c r="C62" s="840"/>
      <c r="D62" s="840"/>
      <c r="E62" s="1183"/>
      <c r="F62" s="288"/>
      <c r="G62" s="839"/>
      <c r="H62" s="435"/>
      <c r="I62" s="705"/>
      <c r="J62" s="435"/>
      <c r="K62" s="435"/>
      <c r="L62" s="410"/>
      <c r="M62" s="1184"/>
      <c r="O62" s="2574"/>
    </row>
    <row r="63" spans="1:15">
      <c r="A63" s="9" t="s">
        <v>3082</v>
      </c>
      <c r="G63" s="9" t="s">
        <v>3083</v>
      </c>
      <c r="M63" s="1118" t="s">
        <v>3793</v>
      </c>
    </row>
    <row r="64" spans="1:15">
      <c r="A64" s="12" t="s">
        <v>3794</v>
      </c>
      <c r="B64" s="12"/>
      <c r="C64" s="12"/>
      <c r="D64" s="12"/>
      <c r="E64" s="12"/>
      <c r="F64" s="12"/>
      <c r="G64" s="12" t="s">
        <v>3795</v>
      </c>
      <c r="H64" s="12"/>
      <c r="I64" s="12"/>
      <c r="J64" s="12"/>
      <c r="K64" s="12"/>
      <c r="L64" s="12"/>
      <c r="M64" s="12"/>
    </row>
    <row r="65" spans="1:13" ht="15.75">
      <c r="A65" s="1121" t="s">
        <v>1193</v>
      </c>
      <c r="B65" s="12"/>
      <c r="C65" s="12"/>
      <c r="D65" s="12"/>
      <c r="E65" s="12"/>
      <c r="F65" s="12"/>
    </row>
    <row r="66" spans="1:13" ht="15.75" thickBot="1">
      <c r="A66" s="9" t="str">
        <f>'Data Sheet'!$C$25</f>
        <v xml:space="preserve">The Brooklyn Union Gas Company d/b/a National Grid New York </v>
      </c>
      <c r="E66" s="1117" t="s">
        <v>1789</v>
      </c>
      <c r="F66" s="1272" t="str">
        <f>'Data Sheet'!$C$38</f>
        <v xml:space="preserve"> December 31, 2016</v>
      </c>
      <c r="G66" s="9" t="str">
        <f>'Data Sheet'!$C$25</f>
        <v xml:space="preserve">The Brooklyn Union Gas Company d/b/a National Grid New York </v>
      </c>
      <c r="K66" s="1117" t="s">
        <v>1789</v>
      </c>
      <c r="L66" s="1272" t="str">
        <f>'Data Sheet'!$C$38</f>
        <v xml:space="preserve"> December 31, 2016</v>
      </c>
    </row>
    <row r="67" spans="1:13">
      <c r="A67" s="818"/>
      <c r="B67" s="821"/>
      <c r="C67" s="821"/>
      <c r="D67" s="821"/>
      <c r="E67" s="821"/>
      <c r="F67" s="821"/>
      <c r="G67" s="818"/>
      <c r="H67" s="821"/>
      <c r="I67" s="821"/>
      <c r="J67" s="821"/>
      <c r="K67" s="821"/>
      <c r="L67" s="821"/>
      <c r="M67" s="1119"/>
    </row>
    <row r="68" spans="1:13">
      <c r="A68" s="1186" t="s">
        <v>897</v>
      </c>
      <c r="B68" s="12"/>
      <c r="C68" s="12"/>
      <c r="D68" s="12"/>
      <c r="E68" s="12"/>
      <c r="F68" s="1185"/>
      <c r="G68" s="1186" t="s">
        <v>897</v>
      </c>
      <c r="H68" s="12"/>
      <c r="I68" s="12"/>
      <c r="J68" s="12"/>
      <c r="K68" s="12"/>
      <c r="L68" s="12"/>
      <c r="M68" s="835"/>
    </row>
    <row r="69" spans="1:13">
      <c r="A69" s="829"/>
      <c r="B69" s="830"/>
      <c r="C69" s="830"/>
      <c r="D69" s="830"/>
      <c r="E69" s="830"/>
      <c r="F69" s="830"/>
      <c r="G69" s="827"/>
      <c r="H69" s="830"/>
      <c r="I69" s="830"/>
      <c r="J69" s="830"/>
      <c r="K69" s="830"/>
      <c r="L69" s="830"/>
      <c r="M69" s="831"/>
    </row>
    <row r="70" spans="1:13">
      <c r="A70" s="1166"/>
      <c r="B70" s="1139"/>
      <c r="C70" s="1128"/>
      <c r="D70" s="1138"/>
      <c r="E70" s="1167"/>
      <c r="F70" s="1168" t="s">
        <v>3068</v>
      </c>
      <c r="G70" s="1165"/>
      <c r="H70" s="1187" t="s">
        <v>3069</v>
      </c>
      <c r="I70" s="1139"/>
      <c r="J70" s="1138"/>
      <c r="K70" s="1170" t="s">
        <v>3068</v>
      </c>
      <c r="L70" s="1170" t="s">
        <v>3070</v>
      </c>
      <c r="M70" s="1171"/>
    </row>
    <row r="71" spans="1:13">
      <c r="A71" s="1131" t="s">
        <v>1729</v>
      </c>
      <c r="C71" s="824"/>
      <c r="D71" s="1133" t="s">
        <v>3020</v>
      </c>
      <c r="E71" s="1135" t="s">
        <v>1148</v>
      </c>
      <c r="F71" s="1172" t="s">
        <v>3071</v>
      </c>
      <c r="G71" s="823"/>
      <c r="H71" s="1132" t="s">
        <v>3072</v>
      </c>
      <c r="I71" s="1126"/>
      <c r="J71" s="12" t="s">
        <v>3073</v>
      </c>
      <c r="K71" s="1173" t="s">
        <v>3071</v>
      </c>
      <c r="L71" s="1173" t="s">
        <v>3074</v>
      </c>
      <c r="M71" s="826"/>
    </row>
    <row r="72" spans="1:13">
      <c r="A72" s="1131" t="s">
        <v>1732</v>
      </c>
      <c r="B72" s="1126" t="s">
        <v>3075</v>
      </c>
      <c r="C72" s="1174"/>
      <c r="D72" s="1133" t="s">
        <v>3076</v>
      </c>
      <c r="E72" s="1135" t="s">
        <v>3077</v>
      </c>
      <c r="F72" s="1172" t="s">
        <v>3198</v>
      </c>
      <c r="G72" s="823"/>
      <c r="H72" s="1132" t="s">
        <v>3078</v>
      </c>
      <c r="I72" s="1126"/>
      <c r="J72" s="12" t="s">
        <v>3079</v>
      </c>
      <c r="K72" s="1173" t="s">
        <v>2518</v>
      </c>
      <c r="L72" s="1173" t="s">
        <v>3080</v>
      </c>
      <c r="M72" s="1134" t="s">
        <v>1729</v>
      </c>
    </row>
    <row r="73" spans="1:13">
      <c r="A73" s="1175"/>
      <c r="B73" s="1176" t="s">
        <v>3024</v>
      </c>
      <c r="C73" s="1177"/>
      <c r="D73" s="1178" t="s">
        <v>3025</v>
      </c>
      <c r="E73" s="1179" t="s">
        <v>3026</v>
      </c>
      <c r="F73" s="1178" t="s">
        <v>3027</v>
      </c>
      <c r="G73" s="827"/>
      <c r="H73" s="1188" t="s">
        <v>2347</v>
      </c>
      <c r="I73" s="1176"/>
      <c r="J73" s="830" t="s">
        <v>2348</v>
      </c>
      <c r="K73" s="1180" t="s">
        <v>2349</v>
      </c>
      <c r="L73" s="1180" t="s">
        <v>2350</v>
      </c>
      <c r="M73" s="1142" t="s">
        <v>1732</v>
      </c>
    </row>
    <row r="74" spans="1:13">
      <c r="A74" s="1127">
        <v>1</v>
      </c>
      <c r="D74" s="1125"/>
      <c r="F74" s="312"/>
      <c r="G74" s="401"/>
      <c r="H74" s="370"/>
      <c r="I74" s="312"/>
      <c r="J74" s="406"/>
      <c r="K74" s="312"/>
      <c r="L74" s="312"/>
      <c r="M74" s="826">
        <v>1</v>
      </c>
    </row>
    <row r="75" spans="1:13">
      <c r="A75" s="1127">
        <v>2</v>
      </c>
      <c r="D75" s="1125"/>
      <c r="F75" s="307"/>
      <c r="G75" s="350"/>
      <c r="H75" s="353"/>
      <c r="I75" s="307"/>
      <c r="J75" s="306"/>
      <c r="K75" s="307"/>
      <c r="L75" s="307"/>
      <c r="M75" s="826">
        <v>2</v>
      </c>
    </row>
    <row r="76" spans="1:13">
      <c r="A76" s="1127">
        <v>3</v>
      </c>
      <c r="D76" s="1125"/>
      <c r="F76" s="307"/>
      <c r="G76" s="350"/>
      <c r="H76" s="353"/>
      <c r="I76" s="307"/>
      <c r="J76" s="306"/>
      <c r="K76" s="307"/>
      <c r="L76" s="307"/>
      <c r="M76" s="826">
        <v>3</v>
      </c>
    </row>
    <row r="77" spans="1:13">
      <c r="A77" s="1127">
        <v>4</v>
      </c>
      <c r="D77" s="1125"/>
      <c r="F77" s="307"/>
      <c r="G77" s="350"/>
      <c r="H77" s="353"/>
      <c r="I77" s="307"/>
      <c r="J77" s="306"/>
      <c r="K77" s="307"/>
      <c r="L77" s="307"/>
      <c r="M77" s="826">
        <v>4</v>
      </c>
    </row>
    <row r="78" spans="1:13">
      <c r="A78" s="1127">
        <v>5</v>
      </c>
      <c r="D78" s="1125"/>
      <c r="F78" s="307"/>
      <c r="G78" s="350"/>
      <c r="H78" s="353"/>
      <c r="I78" s="307"/>
      <c r="J78" s="306"/>
      <c r="K78" s="307"/>
      <c r="L78" s="307"/>
      <c r="M78" s="826">
        <v>5</v>
      </c>
    </row>
    <row r="79" spans="1:13">
      <c r="A79" s="1127">
        <v>6</v>
      </c>
      <c r="D79" s="1125"/>
      <c r="F79" s="307"/>
      <c r="G79" s="350"/>
      <c r="H79" s="353"/>
      <c r="I79" s="307"/>
      <c r="J79" s="306"/>
      <c r="K79" s="307"/>
      <c r="L79" s="307"/>
      <c r="M79" s="826">
        <v>6</v>
      </c>
    </row>
    <row r="80" spans="1:13">
      <c r="A80" s="1127">
        <v>7</v>
      </c>
      <c r="D80" s="1125"/>
      <c r="F80" s="307"/>
      <c r="G80" s="350"/>
      <c r="H80" s="353"/>
      <c r="I80" s="307"/>
      <c r="J80" s="306"/>
      <c r="K80" s="307"/>
      <c r="L80" s="307"/>
      <c r="M80" s="826">
        <v>7</v>
      </c>
    </row>
    <row r="81" spans="1:13">
      <c r="A81" s="1127">
        <v>8</v>
      </c>
      <c r="D81" s="1125"/>
      <c r="F81" s="307"/>
      <c r="G81" s="350"/>
      <c r="H81" s="353"/>
      <c r="I81" s="307"/>
      <c r="J81" s="306"/>
      <c r="K81" s="307"/>
      <c r="L81" s="307"/>
      <c r="M81" s="826">
        <v>8</v>
      </c>
    </row>
    <row r="82" spans="1:13">
      <c r="A82" s="1127">
        <v>9</v>
      </c>
      <c r="D82" s="1125"/>
      <c r="F82" s="307"/>
      <c r="G82" s="350"/>
      <c r="H82" s="353"/>
      <c r="I82" s="307"/>
      <c r="J82" s="306"/>
      <c r="K82" s="307"/>
      <c r="L82" s="307"/>
      <c r="M82" s="826">
        <v>9</v>
      </c>
    </row>
    <row r="83" spans="1:13">
      <c r="A83" s="1127">
        <v>10</v>
      </c>
      <c r="D83" s="1125"/>
      <c r="F83" s="307"/>
      <c r="G83" s="350"/>
      <c r="H83" s="353"/>
      <c r="I83" s="307"/>
      <c r="J83" s="306"/>
      <c r="K83" s="307"/>
      <c r="L83" s="307"/>
      <c r="M83" s="826">
        <v>10</v>
      </c>
    </row>
    <row r="84" spans="1:13">
      <c r="A84" s="1127">
        <v>11</v>
      </c>
      <c r="D84" s="1125"/>
      <c r="F84" s="307"/>
      <c r="G84" s="350"/>
      <c r="H84" s="353"/>
      <c r="I84" s="307"/>
      <c r="J84" s="306"/>
      <c r="K84" s="307"/>
      <c r="L84" s="307"/>
      <c r="M84" s="826">
        <v>11</v>
      </c>
    </row>
    <row r="85" spans="1:13">
      <c r="A85" s="1127">
        <v>12</v>
      </c>
      <c r="D85" s="1125"/>
      <c r="F85" s="307"/>
      <c r="G85" s="350"/>
      <c r="H85" s="353"/>
      <c r="I85" s="307"/>
      <c r="J85" s="306"/>
      <c r="K85" s="307"/>
      <c r="L85" s="307"/>
      <c r="M85" s="826">
        <v>12</v>
      </c>
    </row>
    <row r="86" spans="1:13">
      <c r="A86" s="1127">
        <v>13</v>
      </c>
      <c r="D86" s="1125"/>
      <c r="F86" s="307"/>
      <c r="G86" s="350"/>
      <c r="H86" s="353"/>
      <c r="I86" s="307"/>
      <c r="J86" s="306"/>
      <c r="K86" s="307"/>
      <c r="L86" s="307"/>
      <c r="M86" s="826">
        <v>13</v>
      </c>
    </row>
    <row r="87" spans="1:13">
      <c r="A87" s="1127">
        <v>14</v>
      </c>
      <c r="D87" s="1125"/>
      <c r="F87" s="307"/>
      <c r="G87" s="350"/>
      <c r="H87" s="353"/>
      <c r="I87" s="307"/>
      <c r="J87" s="306"/>
      <c r="K87" s="307"/>
      <c r="L87" s="307"/>
      <c r="M87" s="826">
        <v>14</v>
      </c>
    </row>
    <row r="88" spans="1:13">
      <c r="A88" s="1127">
        <v>15</v>
      </c>
      <c r="D88" s="1125"/>
      <c r="F88" s="307"/>
      <c r="G88" s="350"/>
      <c r="H88" s="353"/>
      <c r="I88" s="307"/>
      <c r="J88" s="306"/>
      <c r="K88" s="307"/>
      <c r="L88" s="307"/>
      <c r="M88" s="826">
        <v>15</v>
      </c>
    </row>
    <row r="89" spans="1:13">
      <c r="A89" s="1127">
        <v>16</v>
      </c>
      <c r="D89" s="1125"/>
      <c r="F89" s="307"/>
      <c r="G89" s="350"/>
      <c r="H89" s="353"/>
      <c r="I89" s="307"/>
      <c r="J89" s="306"/>
      <c r="K89" s="307"/>
      <c r="L89" s="307"/>
      <c r="M89" s="826">
        <v>16</v>
      </c>
    </row>
    <row r="90" spans="1:13">
      <c r="A90" s="1127">
        <v>17</v>
      </c>
      <c r="D90" s="1125"/>
      <c r="F90" s="307"/>
      <c r="G90" s="350"/>
      <c r="H90" s="353"/>
      <c r="I90" s="307"/>
      <c r="J90" s="306"/>
      <c r="K90" s="307"/>
      <c r="L90" s="307"/>
      <c r="M90" s="826">
        <v>17</v>
      </c>
    </row>
    <row r="91" spans="1:13">
      <c r="A91" s="1127">
        <v>18</v>
      </c>
      <c r="D91" s="1125"/>
      <c r="F91" s="307"/>
      <c r="G91" s="350"/>
      <c r="H91" s="353"/>
      <c r="I91" s="307"/>
      <c r="J91" s="306"/>
      <c r="K91" s="307"/>
      <c r="L91" s="307"/>
      <c r="M91" s="826">
        <v>18</v>
      </c>
    </row>
    <row r="92" spans="1:13">
      <c r="A92" s="1127">
        <v>19</v>
      </c>
      <c r="D92" s="1125"/>
      <c r="F92" s="307"/>
      <c r="G92" s="350"/>
      <c r="H92" s="353"/>
      <c r="I92" s="307"/>
      <c r="J92" s="306"/>
      <c r="K92" s="307"/>
      <c r="L92" s="307"/>
      <c r="M92" s="826">
        <v>19</v>
      </c>
    </row>
    <row r="93" spans="1:13">
      <c r="A93" s="1127">
        <v>20</v>
      </c>
      <c r="D93" s="1125"/>
      <c r="F93" s="307"/>
      <c r="G93" s="350"/>
      <c r="H93" s="353"/>
      <c r="I93" s="307"/>
      <c r="J93" s="306"/>
      <c r="K93" s="307"/>
      <c r="L93" s="307"/>
      <c r="M93" s="826">
        <v>20</v>
      </c>
    </row>
    <row r="94" spans="1:13">
      <c r="A94" s="1127">
        <v>21</v>
      </c>
      <c r="D94" s="1125"/>
      <c r="F94" s="307"/>
      <c r="G94" s="350"/>
      <c r="H94" s="353"/>
      <c r="I94" s="307"/>
      <c r="J94" s="306"/>
      <c r="K94" s="307"/>
      <c r="L94" s="307"/>
      <c r="M94" s="826">
        <v>21</v>
      </c>
    </row>
    <row r="95" spans="1:13">
      <c r="A95" s="1127">
        <v>22</v>
      </c>
      <c r="D95" s="1125"/>
      <c r="F95" s="307"/>
      <c r="G95" s="350"/>
      <c r="H95" s="353"/>
      <c r="I95" s="307"/>
      <c r="J95" s="306"/>
      <c r="K95" s="307"/>
      <c r="L95" s="307"/>
      <c r="M95" s="826">
        <v>22</v>
      </c>
    </row>
    <row r="96" spans="1:13">
      <c r="A96" s="1127">
        <v>23</v>
      </c>
      <c r="D96" s="1125"/>
      <c r="F96" s="307"/>
      <c r="G96" s="350"/>
      <c r="H96" s="353"/>
      <c r="I96" s="307"/>
      <c r="J96" s="306"/>
      <c r="K96" s="307"/>
      <c r="L96" s="307"/>
      <c r="M96" s="826">
        <v>23</v>
      </c>
    </row>
    <row r="97" spans="1:13">
      <c r="A97" s="1127">
        <v>24</v>
      </c>
      <c r="D97" s="1125"/>
      <c r="F97" s="307"/>
      <c r="G97" s="350"/>
      <c r="H97" s="353"/>
      <c r="I97" s="307"/>
      <c r="J97" s="306"/>
      <c r="K97" s="307"/>
      <c r="L97" s="307"/>
      <c r="M97" s="826">
        <v>24</v>
      </c>
    </row>
    <row r="98" spans="1:13">
      <c r="A98" s="1127">
        <v>25</v>
      </c>
      <c r="D98" s="1125"/>
      <c r="F98" s="307"/>
      <c r="G98" s="350"/>
      <c r="H98" s="353"/>
      <c r="I98" s="307"/>
      <c r="J98" s="306"/>
      <c r="K98" s="307"/>
      <c r="L98" s="307"/>
      <c r="M98" s="826">
        <v>25</v>
      </c>
    </row>
    <row r="99" spans="1:13">
      <c r="A99" s="1127">
        <v>26</v>
      </c>
      <c r="D99" s="1125"/>
      <c r="F99" s="307"/>
      <c r="G99" s="350"/>
      <c r="H99" s="353"/>
      <c r="I99" s="307"/>
      <c r="J99" s="306"/>
      <c r="K99" s="307"/>
      <c r="L99" s="307"/>
      <c r="M99" s="826">
        <v>26</v>
      </c>
    </row>
    <row r="100" spans="1:13">
      <c r="A100" s="1127">
        <v>27</v>
      </c>
      <c r="D100" s="1125"/>
      <c r="F100" s="307"/>
      <c r="G100" s="350"/>
      <c r="H100" s="353"/>
      <c r="I100" s="307"/>
      <c r="J100" s="306"/>
      <c r="K100" s="307"/>
      <c r="L100" s="307"/>
      <c r="M100" s="826">
        <v>27</v>
      </c>
    </row>
    <row r="101" spans="1:13">
      <c r="A101" s="1127">
        <v>28</v>
      </c>
      <c r="D101" s="1125"/>
      <c r="F101" s="307"/>
      <c r="G101" s="350"/>
      <c r="H101" s="353"/>
      <c r="I101" s="307"/>
      <c r="J101" s="306"/>
      <c r="K101" s="307"/>
      <c r="L101" s="307"/>
      <c r="M101" s="826">
        <v>28</v>
      </c>
    </row>
    <row r="102" spans="1:13">
      <c r="A102" s="1127">
        <v>29</v>
      </c>
      <c r="D102" s="1125"/>
      <c r="F102" s="307"/>
      <c r="G102" s="350"/>
      <c r="H102" s="353"/>
      <c r="I102" s="307"/>
      <c r="J102" s="306"/>
      <c r="K102" s="307"/>
      <c r="L102" s="307"/>
      <c r="M102" s="826">
        <v>29</v>
      </c>
    </row>
    <row r="103" spans="1:13">
      <c r="A103" s="1127">
        <v>30</v>
      </c>
      <c r="D103" s="1125"/>
      <c r="F103" s="307"/>
      <c r="G103" s="350"/>
      <c r="H103" s="353"/>
      <c r="I103" s="307"/>
      <c r="J103" s="306"/>
      <c r="K103" s="307"/>
      <c r="L103" s="307"/>
      <c r="M103" s="826">
        <v>30</v>
      </c>
    </row>
    <row r="104" spans="1:13">
      <c r="A104" s="1127">
        <v>31</v>
      </c>
      <c r="D104" s="1125"/>
      <c r="F104" s="307"/>
      <c r="G104" s="350"/>
      <c r="H104" s="353"/>
      <c r="I104" s="307"/>
      <c r="J104" s="306"/>
      <c r="K104" s="307"/>
      <c r="L104" s="307"/>
      <c r="M104" s="826">
        <v>31</v>
      </c>
    </row>
    <row r="105" spans="1:13">
      <c r="A105" s="1127">
        <v>32</v>
      </c>
      <c r="D105" s="1125"/>
      <c r="F105" s="307"/>
      <c r="G105" s="350"/>
      <c r="H105" s="353"/>
      <c r="I105" s="307"/>
      <c r="J105" s="306"/>
      <c r="K105" s="307"/>
      <c r="L105" s="307"/>
      <c r="M105" s="826">
        <v>32</v>
      </c>
    </row>
    <row r="106" spans="1:13">
      <c r="A106" s="1127">
        <v>33</v>
      </c>
      <c r="D106" s="1125"/>
      <c r="F106" s="307"/>
      <c r="G106" s="350"/>
      <c r="H106" s="353"/>
      <c r="I106" s="307"/>
      <c r="J106" s="306"/>
      <c r="K106" s="307"/>
      <c r="L106" s="307"/>
      <c r="M106" s="826">
        <v>33</v>
      </c>
    </row>
    <row r="107" spans="1:13">
      <c r="A107" s="1127">
        <v>34</v>
      </c>
      <c r="D107" s="1125"/>
      <c r="F107" s="307"/>
      <c r="G107" s="350"/>
      <c r="H107" s="353"/>
      <c r="I107" s="307"/>
      <c r="J107" s="306"/>
      <c r="K107" s="307"/>
      <c r="L107" s="307"/>
      <c r="M107" s="826">
        <v>34</v>
      </c>
    </row>
    <row r="108" spans="1:13">
      <c r="A108" s="1127">
        <v>35</v>
      </c>
      <c r="D108" s="1125"/>
      <c r="F108" s="307"/>
      <c r="G108" s="350"/>
      <c r="H108" s="353"/>
      <c r="I108" s="307"/>
      <c r="J108" s="306"/>
      <c r="K108" s="307"/>
      <c r="L108" s="307"/>
      <c r="M108" s="826">
        <v>35</v>
      </c>
    </row>
    <row r="109" spans="1:13">
      <c r="A109" s="1127">
        <v>36</v>
      </c>
      <c r="D109" s="1125"/>
      <c r="F109" s="307"/>
      <c r="G109" s="350"/>
      <c r="H109" s="353"/>
      <c r="I109" s="307"/>
      <c r="J109" s="306"/>
      <c r="K109" s="307"/>
      <c r="L109" s="307"/>
      <c r="M109" s="826">
        <v>36</v>
      </c>
    </row>
    <row r="110" spans="1:13">
      <c r="A110" s="1127">
        <v>37</v>
      </c>
      <c r="D110" s="1125"/>
      <c r="F110" s="307"/>
      <c r="G110" s="350"/>
      <c r="H110" s="353"/>
      <c r="I110" s="307"/>
      <c r="J110" s="306"/>
      <c r="K110" s="307"/>
      <c r="L110" s="307"/>
      <c r="M110" s="826">
        <v>37</v>
      </c>
    </row>
    <row r="111" spans="1:13">
      <c r="A111" s="1127">
        <v>38</v>
      </c>
      <c r="D111" s="1125"/>
      <c r="F111" s="307"/>
      <c r="G111" s="350"/>
      <c r="H111" s="353"/>
      <c r="I111" s="307"/>
      <c r="J111" s="306"/>
      <c r="K111" s="307"/>
      <c r="L111" s="307"/>
      <c r="M111" s="826">
        <v>38</v>
      </c>
    </row>
    <row r="112" spans="1:13">
      <c r="A112" s="1127">
        <v>39</v>
      </c>
      <c r="D112" s="1125"/>
      <c r="F112" s="307"/>
      <c r="G112" s="350"/>
      <c r="H112" s="353"/>
      <c r="I112" s="307"/>
      <c r="J112" s="306"/>
      <c r="K112" s="307"/>
      <c r="L112" s="307"/>
      <c r="M112" s="826">
        <v>39</v>
      </c>
    </row>
    <row r="113" spans="1:13">
      <c r="A113" s="1127">
        <v>40</v>
      </c>
      <c r="D113" s="1125"/>
      <c r="F113" s="307"/>
      <c r="G113" s="350"/>
      <c r="H113" s="353"/>
      <c r="I113" s="307"/>
      <c r="J113" s="306"/>
      <c r="K113" s="307"/>
      <c r="L113" s="307"/>
      <c r="M113" s="826">
        <v>40</v>
      </c>
    </row>
    <row r="114" spans="1:13" ht="15.75" thickBot="1">
      <c r="A114" s="1189">
        <v>41</v>
      </c>
      <c r="B114" s="840"/>
      <c r="C114" s="840"/>
      <c r="D114" s="1190"/>
      <c r="E114" s="840"/>
      <c r="F114" s="1191"/>
      <c r="G114" s="350"/>
      <c r="H114" s="353"/>
      <c r="I114" s="307"/>
      <c r="J114" s="306"/>
      <c r="K114" s="307"/>
      <c r="L114" s="307"/>
      <c r="M114" s="1184">
        <v>41</v>
      </c>
    </row>
    <row r="115" spans="1:13">
      <c r="A115" s="818"/>
      <c r="B115" s="821"/>
      <c r="C115" s="821"/>
      <c r="D115" s="821"/>
      <c r="E115" s="821"/>
      <c r="F115" s="821"/>
      <c r="G115" s="818"/>
      <c r="H115" s="821"/>
      <c r="I115" s="821"/>
      <c r="J115" s="821"/>
      <c r="K115" s="821"/>
      <c r="L115" s="821"/>
      <c r="M115" s="1119"/>
    </row>
    <row r="116" spans="1:13">
      <c r="A116" s="823"/>
      <c r="F116" s="813"/>
      <c r="G116" s="823"/>
      <c r="M116" s="1122"/>
    </row>
    <row r="117" spans="1:13">
      <c r="A117" s="823"/>
      <c r="F117" s="813"/>
      <c r="G117" s="823"/>
      <c r="M117" s="1122"/>
    </row>
    <row r="118" spans="1:13">
      <c r="A118" s="823"/>
      <c r="F118" s="813"/>
      <c r="G118" s="823"/>
      <c r="M118" s="1122"/>
    </row>
    <row r="119" spans="1:13">
      <c r="A119" s="823"/>
      <c r="F119" s="813"/>
      <c r="G119" s="823"/>
      <c r="M119" s="1122"/>
    </row>
    <row r="120" spans="1:13">
      <c r="A120" s="823"/>
      <c r="F120" s="813"/>
      <c r="G120" s="823"/>
      <c r="M120" s="1122"/>
    </row>
    <row r="121" spans="1:13">
      <c r="A121" s="823"/>
      <c r="F121" s="813"/>
      <c r="G121" s="823"/>
      <c r="M121" s="1122"/>
    </row>
    <row r="122" spans="1:13">
      <c r="A122" s="823"/>
      <c r="F122" s="813"/>
      <c r="G122" s="823"/>
      <c r="M122" s="1122"/>
    </row>
    <row r="123" spans="1:13">
      <c r="A123" s="823"/>
      <c r="F123" s="813"/>
      <c r="G123" s="823"/>
      <c r="M123" s="1122"/>
    </row>
    <row r="124" spans="1:13">
      <c r="A124" s="823"/>
      <c r="F124" s="813"/>
      <c r="G124" s="823"/>
      <c r="M124" s="1122"/>
    </row>
    <row r="125" spans="1:13">
      <c r="A125" s="823"/>
      <c r="F125" s="813"/>
      <c r="G125" s="823"/>
      <c r="M125" s="1122"/>
    </row>
    <row r="126" spans="1:13">
      <c r="A126" s="823"/>
      <c r="F126" s="813"/>
      <c r="G126" s="823"/>
      <c r="M126" s="1122"/>
    </row>
    <row r="127" spans="1:13" ht="15.75" thickBot="1">
      <c r="A127" s="839"/>
      <c r="B127" s="840"/>
      <c r="C127" s="840"/>
      <c r="D127" s="840"/>
      <c r="E127" s="840"/>
      <c r="F127" s="840"/>
      <c r="G127" s="839"/>
      <c r="H127" s="840"/>
      <c r="I127" s="840"/>
      <c r="J127" s="840"/>
      <c r="K127" s="840"/>
      <c r="L127" s="840"/>
      <c r="M127" s="1143"/>
    </row>
    <row r="128" spans="1:13">
      <c r="A128" s="9" t="s">
        <v>3083</v>
      </c>
      <c r="G128" s="9" t="s">
        <v>3083</v>
      </c>
      <c r="M128" s="1118" t="s">
        <v>3793</v>
      </c>
    </row>
    <row r="129" spans="1:13">
      <c r="A129" s="12" t="s">
        <v>3796</v>
      </c>
      <c r="B129" s="12"/>
      <c r="C129" s="12"/>
      <c r="D129" s="12"/>
      <c r="E129" s="12"/>
      <c r="F129" s="12"/>
      <c r="G129" s="12" t="s">
        <v>3797</v>
      </c>
      <c r="H129" s="12"/>
      <c r="I129" s="12"/>
      <c r="J129" s="12"/>
      <c r="K129" s="12"/>
      <c r="L129" s="12"/>
      <c r="M129" s="12"/>
    </row>
    <row r="130" spans="1:13">
      <c r="A130" s="813"/>
      <c r="B130" s="813"/>
      <c r="C130" s="813"/>
      <c r="D130" s="813"/>
      <c r="E130" s="813"/>
      <c r="F130" s="813"/>
    </row>
    <row r="131" spans="1:13">
      <c r="A131" s="813"/>
      <c r="B131" s="813"/>
      <c r="C131" s="813"/>
      <c r="D131" s="813"/>
      <c r="E131" s="813"/>
      <c r="F131" s="813"/>
    </row>
    <row r="132" spans="1:13">
      <c r="A132" s="813"/>
      <c r="B132" s="813"/>
      <c r="C132" s="813"/>
      <c r="D132" s="813"/>
      <c r="E132" s="813"/>
      <c r="F132" s="813"/>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68" fitToWidth="2" fitToHeight="2" pageOrder="overThenDown" orientation="portrait" r:id="rId1"/>
  <headerFooter alignWithMargins="0"/>
  <colBreaks count="1" manualBreakCount="1">
    <brk id="6" max="6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tabSelected="1" defaultGridColor="0" colorId="22" zoomScaleNormal="100" zoomScaleSheetLayoutView="100" workbookViewId="0">
      <selection activeCell="F24" sqref="F24"/>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717"/>
      <c r="B2" s="718"/>
      <c r="C2" s="718"/>
      <c r="D2" s="718"/>
      <c r="E2" s="718"/>
      <c r="F2" s="718"/>
      <c r="G2" s="719"/>
      <c r="H2" s="720"/>
      <c r="I2" s="718"/>
      <c r="J2" s="721"/>
    </row>
    <row r="3" spans="1:10" ht="15" customHeight="1">
      <c r="A3" s="722"/>
      <c r="B3" s="723"/>
      <c r="C3" s="723"/>
      <c r="D3" s="723"/>
      <c r="E3" s="723"/>
      <c r="F3" s="723"/>
      <c r="G3" s="723"/>
      <c r="H3" s="723"/>
      <c r="I3" s="723"/>
      <c r="J3" s="724"/>
    </row>
    <row r="4" spans="1:10" ht="15" customHeight="1">
      <c r="A4" s="722"/>
      <c r="B4" s="723"/>
      <c r="C4" s="723"/>
      <c r="D4" s="723"/>
      <c r="E4" s="723"/>
      <c r="F4" s="723"/>
      <c r="G4" s="723"/>
      <c r="H4" s="723"/>
      <c r="I4" s="723"/>
      <c r="J4" s="724"/>
    </row>
    <row r="5" spans="1:10" ht="27" customHeight="1">
      <c r="A5" s="725" t="s">
        <v>2953</v>
      </c>
      <c r="B5" s="726"/>
      <c r="C5" s="726"/>
      <c r="D5" s="726"/>
      <c r="E5" s="726"/>
      <c r="F5" s="726"/>
      <c r="G5" s="726"/>
      <c r="H5" s="726"/>
      <c r="I5" s="726"/>
      <c r="J5" s="727"/>
    </row>
    <row r="6" spans="1:10" ht="24" customHeight="1">
      <c r="A6" s="728" t="s">
        <v>2954</v>
      </c>
      <c r="B6" s="726"/>
      <c r="C6" s="726"/>
      <c r="D6" s="726"/>
      <c r="E6" s="726"/>
      <c r="F6" s="726"/>
      <c r="G6" s="726"/>
      <c r="H6" s="726"/>
      <c r="I6" s="726"/>
      <c r="J6" s="727"/>
    </row>
    <row r="7" spans="1:10" ht="13.5" customHeight="1">
      <c r="A7" s="722"/>
      <c r="B7" s="723"/>
      <c r="C7" s="723"/>
      <c r="D7" s="723"/>
      <c r="E7" s="723"/>
      <c r="F7" s="723"/>
      <c r="G7" s="723"/>
      <c r="H7" s="723"/>
      <c r="I7" s="723"/>
      <c r="J7" s="724"/>
    </row>
    <row r="8" spans="1:10" ht="24" customHeight="1">
      <c r="A8" s="729" t="s">
        <v>1652</v>
      </c>
      <c r="B8" s="730"/>
      <c r="C8" s="730"/>
      <c r="D8" s="730"/>
      <c r="E8" s="730"/>
      <c r="F8" s="730"/>
      <c r="G8" s="730"/>
      <c r="H8" s="730"/>
      <c r="I8" s="730"/>
      <c r="J8" s="731"/>
    </row>
    <row r="9" spans="1:10" ht="13.5" customHeight="1">
      <c r="A9" s="722"/>
      <c r="B9" s="723"/>
      <c r="C9" s="723"/>
      <c r="D9" s="723"/>
      <c r="E9" s="723"/>
      <c r="F9" s="723"/>
      <c r="G9" s="723"/>
      <c r="H9" s="723"/>
      <c r="I9" s="723"/>
      <c r="J9" s="724"/>
    </row>
    <row r="10" spans="1:10" ht="13.5" customHeight="1">
      <c r="A10" s="722"/>
      <c r="B10" s="723"/>
      <c r="C10" s="723"/>
      <c r="D10" s="723"/>
      <c r="E10" s="723"/>
      <c r="F10" s="723"/>
      <c r="G10" s="723"/>
      <c r="H10" s="723"/>
      <c r="I10" s="723"/>
      <c r="J10" s="724"/>
    </row>
    <row r="11" spans="1:10" ht="17.45" customHeight="1">
      <c r="A11" s="732" t="s">
        <v>2955</v>
      </c>
      <c r="B11" s="726"/>
      <c r="C11" s="726"/>
      <c r="D11" s="726"/>
      <c r="E11" s="726"/>
      <c r="F11" s="726"/>
      <c r="G11" s="726"/>
      <c r="H11" s="726"/>
      <c r="I11" s="726"/>
      <c r="J11" s="727"/>
    </row>
    <row r="12" spans="1:10" ht="13.5" customHeight="1">
      <c r="A12" s="722"/>
      <c r="B12" s="723"/>
      <c r="C12" s="723"/>
      <c r="D12" s="723"/>
      <c r="E12" s="723"/>
      <c r="F12" s="723"/>
      <c r="G12" s="723"/>
      <c r="H12" s="723"/>
      <c r="I12" s="723"/>
      <c r="J12" s="724"/>
    </row>
    <row r="13" spans="1:10" ht="22.5" customHeight="1" thickBot="1">
      <c r="A13" s="722"/>
      <c r="B13" s="14" t="str">
        <f>'Data Sheet'!$C$25</f>
        <v xml:space="preserve">The Brooklyn Union Gas Company d/b/a National Grid New York </v>
      </c>
      <c r="C13" s="726"/>
      <c r="D13" s="726"/>
      <c r="E13" s="726"/>
      <c r="F13" s="726"/>
      <c r="G13" s="726"/>
      <c r="H13" s="726"/>
      <c r="I13" s="726"/>
      <c r="J13" s="724"/>
    </row>
    <row r="14" spans="1:10" ht="15.75">
      <c r="A14" s="733"/>
      <c r="B14" s="734" t="s">
        <v>1773</v>
      </c>
      <c r="C14" s="735"/>
      <c r="D14" s="735"/>
      <c r="E14" s="735"/>
      <c r="F14" s="735"/>
      <c r="G14" s="735"/>
      <c r="H14" s="735"/>
      <c r="I14" s="735"/>
      <c r="J14" s="724"/>
    </row>
    <row r="15" spans="1:10">
      <c r="A15" s="736" t="s">
        <v>1774</v>
      </c>
      <c r="B15" s="737"/>
      <c r="C15" s="737"/>
      <c r="D15" s="737"/>
      <c r="E15" s="737"/>
      <c r="F15" s="737"/>
      <c r="G15" s="737"/>
      <c r="H15" s="737"/>
      <c r="I15" s="737"/>
      <c r="J15" s="738"/>
    </row>
    <row r="16" spans="1:10" ht="15.95" customHeight="1">
      <c r="A16" s="722"/>
      <c r="B16" s="723"/>
      <c r="C16" s="723"/>
      <c r="D16" s="723"/>
      <c r="E16" s="723"/>
      <c r="F16" s="723"/>
      <c r="G16" s="723"/>
      <c r="H16" s="723"/>
      <c r="I16" s="723"/>
      <c r="J16" s="724"/>
    </row>
    <row r="17" spans="1:10" ht="15.95" customHeight="1" thickBot="1">
      <c r="A17" s="722"/>
      <c r="B17" s="15" t="str">
        <f>'Data Sheet'!C27</f>
        <v xml:space="preserve"> One MetroTech Center</v>
      </c>
      <c r="C17" s="739"/>
      <c r="D17" s="739"/>
      <c r="E17" s="739"/>
      <c r="F17" s="739"/>
      <c r="G17" s="739"/>
      <c r="H17" s="739"/>
      <c r="I17" s="739"/>
      <c r="J17" s="724"/>
    </row>
    <row r="18" spans="1:10" ht="15.95" customHeight="1">
      <c r="A18" s="722"/>
      <c r="B18" s="723"/>
      <c r="C18" s="723"/>
      <c r="D18" s="723"/>
      <c r="E18" s="723"/>
      <c r="F18" s="723"/>
      <c r="G18" s="723"/>
      <c r="H18" s="723"/>
      <c r="I18" s="723"/>
      <c r="J18" s="724"/>
    </row>
    <row r="19" spans="1:10" ht="17.649999999999999" customHeight="1" thickBot="1">
      <c r="A19" s="722"/>
      <c r="B19" s="15" t="str">
        <f>'Data Sheet'!C29</f>
        <v xml:space="preserve"> Brooklyn, NY 11201</v>
      </c>
      <c r="C19" s="739"/>
      <c r="D19" s="739"/>
      <c r="E19" s="739"/>
      <c r="F19" s="739"/>
      <c r="G19" s="739"/>
      <c r="H19" s="739"/>
      <c r="I19" s="739"/>
      <c r="J19" s="724"/>
    </row>
    <row r="20" spans="1:10">
      <c r="A20" s="740"/>
      <c r="B20" s="741" t="s">
        <v>1775</v>
      </c>
      <c r="C20" s="726"/>
      <c r="D20" s="726"/>
      <c r="E20" s="726"/>
      <c r="F20" s="726"/>
      <c r="G20" s="726"/>
      <c r="H20" s="726"/>
      <c r="I20" s="726"/>
      <c r="J20" s="724"/>
    </row>
    <row r="21" spans="1:10">
      <c r="A21" s="722"/>
      <c r="B21" s="742"/>
      <c r="C21" s="723"/>
      <c r="D21" s="723"/>
      <c r="E21" s="723"/>
      <c r="F21" s="723"/>
      <c r="G21" s="723"/>
      <c r="H21" s="723"/>
      <c r="I21" s="723"/>
      <c r="J21" s="724"/>
    </row>
    <row r="22" spans="1:10">
      <c r="A22" s="722"/>
      <c r="B22" s="723"/>
      <c r="C22" s="723"/>
      <c r="D22" s="723"/>
      <c r="E22" s="723"/>
      <c r="F22" s="723"/>
      <c r="G22" s="723"/>
      <c r="H22" s="723"/>
      <c r="I22" s="723"/>
      <c r="J22" s="724"/>
    </row>
    <row r="23" spans="1:10" ht="14.45" customHeight="1">
      <c r="A23" s="722"/>
      <c r="B23" s="743" t="s">
        <v>1776</v>
      </c>
      <c r="C23" s="726"/>
      <c r="D23" s="726"/>
      <c r="E23" s="726"/>
      <c r="F23" s="726"/>
      <c r="G23" s="726"/>
      <c r="H23" s="726"/>
      <c r="I23" s="726"/>
      <c r="J23" s="724"/>
    </row>
    <row r="24" spans="1:10">
      <c r="A24" s="722"/>
      <c r="B24" s="723"/>
      <c r="C24" s="723"/>
      <c r="D24" s="723"/>
      <c r="E24" s="723"/>
      <c r="F24" s="723"/>
      <c r="G24" s="723"/>
      <c r="H24" s="723"/>
      <c r="I24" s="723"/>
      <c r="J24" s="724"/>
    </row>
    <row r="25" spans="1:10" ht="22.35" customHeight="1">
      <c r="A25" s="744"/>
      <c r="B25" s="745" t="str">
        <f>'Data Sheet'!A46</f>
        <v>Year ended  December 31, 2016</v>
      </c>
      <c r="C25" s="726"/>
      <c r="D25" s="726"/>
      <c r="E25" s="726"/>
      <c r="F25" s="726"/>
      <c r="G25" s="726"/>
      <c r="H25" s="726"/>
      <c r="I25" s="726"/>
      <c r="J25" s="724"/>
    </row>
    <row r="26" spans="1:10" ht="14.45" customHeight="1">
      <c r="A26" s="722"/>
      <c r="B26" s="723"/>
      <c r="C26" s="723"/>
      <c r="D26" s="723"/>
      <c r="E26" s="723"/>
      <c r="F26" s="723"/>
      <c r="G26" s="723"/>
      <c r="H26" s="723"/>
      <c r="I26" s="723"/>
      <c r="J26" s="724"/>
    </row>
    <row r="27" spans="1:10" ht="23.45" customHeight="1">
      <c r="A27" s="722"/>
      <c r="B27" s="746" t="s">
        <v>1777</v>
      </c>
      <c r="C27" s="726"/>
      <c r="D27" s="726"/>
      <c r="E27" s="726"/>
      <c r="F27" s="726"/>
      <c r="G27" s="726"/>
      <c r="H27" s="726"/>
      <c r="I27" s="726"/>
      <c r="J27" s="724"/>
    </row>
    <row r="28" spans="1:10">
      <c r="A28" s="722"/>
      <c r="B28" s="723"/>
      <c r="C28" s="723"/>
      <c r="D28" s="723"/>
      <c r="E28" s="723"/>
      <c r="F28" s="723"/>
      <c r="G28" s="723"/>
      <c r="H28" s="723"/>
      <c r="I28" s="723"/>
      <c r="J28" s="724"/>
    </row>
    <row r="29" spans="1:10">
      <c r="A29" s="722"/>
      <c r="B29" s="723"/>
      <c r="C29" s="723"/>
      <c r="D29" s="723"/>
      <c r="E29" s="723"/>
      <c r="F29" s="723"/>
      <c r="G29" s="723"/>
      <c r="H29" s="723"/>
      <c r="I29" s="723"/>
      <c r="J29" s="724"/>
    </row>
    <row r="30" spans="1:10" ht="24" customHeight="1">
      <c r="A30" s="722"/>
      <c r="B30" s="746" t="s">
        <v>1650</v>
      </c>
      <c r="C30" s="726"/>
      <c r="D30" s="726"/>
      <c r="E30" s="726"/>
      <c r="F30" s="726"/>
      <c r="G30" s="726"/>
      <c r="H30" s="726"/>
      <c r="I30" s="726"/>
      <c r="J30" s="724"/>
    </row>
    <row r="31" spans="1:10">
      <c r="A31" s="722"/>
      <c r="B31" s="723"/>
      <c r="C31" s="723"/>
      <c r="D31" s="723"/>
      <c r="E31" s="723"/>
      <c r="F31" s="723"/>
      <c r="G31" s="723"/>
      <c r="H31" s="723"/>
      <c r="I31" s="723"/>
      <c r="J31" s="724"/>
    </row>
    <row r="32" spans="1:10" ht="9.6" customHeight="1">
      <c r="A32" s="722"/>
      <c r="B32" s="723"/>
      <c r="C32" s="723"/>
      <c r="D32" s="723"/>
      <c r="E32" s="723"/>
      <c r="F32" s="723"/>
      <c r="G32" s="723"/>
      <c r="H32" s="723"/>
      <c r="I32" s="723"/>
      <c r="J32" s="724"/>
    </row>
    <row r="33" spans="1:10" ht="21" customHeight="1">
      <c r="A33" s="722"/>
      <c r="B33" s="746" t="s">
        <v>1651</v>
      </c>
      <c r="C33" s="726"/>
      <c r="D33" s="726"/>
      <c r="E33" s="726"/>
      <c r="F33" s="726"/>
      <c r="G33" s="726"/>
      <c r="H33" s="726"/>
      <c r="I33" s="726"/>
      <c r="J33" s="724"/>
    </row>
    <row r="34" spans="1:10" ht="15.95" customHeight="1">
      <c r="A34" s="722"/>
      <c r="B34" s="723"/>
      <c r="C34" s="723"/>
      <c r="D34" s="723"/>
      <c r="E34" s="723"/>
      <c r="F34" s="723"/>
      <c r="G34" s="723"/>
      <c r="H34" s="723"/>
      <c r="I34" s="723"/>
      <c r="J34" s="724"/>
    </row>
    <row r="35" spans="1:10" ht="15.95" customHeight="1" thickBot="1">
      <c r="A35" s="722"/>
      <c r="B35" s="747"/>
      <c r="C35" s="726"/>
      <c r="D35" s="739"/>
      <c r="E35" s="739"/>
      <c r="F35" s="739"/>
      <c r="G35" s="739"/>
      <c r="H35" s="726"/>
      <c r="I35" s="726"/>
      <c r="J35" s="724"/>
    </row>
    <row r="36" spans="1:10" ht="15.95" customHeight="1">
      <c r="A36" s="722"/>
      <c r="B36" s="723"/>
      <c r="C36" s="723"/>
      <c r="D36" s="723"/>
      <c r="E36" s="723"/>
      <c r="F36" s="723"/>
      <c r="G36" s="723"/>
      <c r="H36" s="723"/>
      <c r="I36" s="723"/>
      <c r="J36" s="724"/>
    </row>
    <row r="37" spans="1:10" ht="15.95" customHeight="1">
      <c r="A37" s="722"/>
      <c r="B37" s="723"/>
      <c r="C37" s="723" t="s">
        <v>1778</v>
      </c>
      <c r="D37" s="723"/>
      <c r="E37" s="723"/>
      <c r="F37" s="723"/>
      <c r="G37" s="723"/>
      <c r="H37" s="723"/>
      <c r="I37" s="723"/>
      <c r="J37" s="724"/>
    </row>
    <row r="38" spans="1:10" ht="15.95" customHeight="1">
      <c r="A38" s="722"/>
      <c r="B38" s="723"/>
      <c r="C38" s="723" t="s">
        <v>1779</v>
      </c>
      <c r="D38" s="723"/>
      <c r="E38" s="723"/>
      <c r="F38" s="723"/>
      <c r="G38" s="723"/>
      <c r="H38" s="723"/>
      <c r="I38" s="723"/>
      <c r="J38" s="724"/>
    </row>
    <row r="39" spans="1:10" ht="15.95" customHeight="1">
      <c r="A39" s="722"/>
      <c r="B39" s="3184" t="s">
        <v>5098</v>
      </c>
      <c r="C39" s="3184"/>
      <c r="D39" s="3184"/>
      <c r="E39" s="3184"/>
      <c r="F39" s="3184"/>
      <c r="G39" s="3184"/>
      <c r="H39" s="3184"/>
      <c r="I39" s="3184"/>
      <c r="J39" s="724"/>
    </row>
    <row r="40" spans="1:10" ht="15.95" customHeight="1">
      <c r="A40" s="722"/>
      <c r="B40" s="3185" t="s">
        <v>5173</v>
      </c>
      <c r="C40" s="3185"/>
      <c r="D40" s="3185"/>
      <c r="E40" s="3185"/>
      <c r="F40" s="3185"/>
      <c r="G40" s="3185"/>
      <c r="H40" s="3185"/>
      <c r="I40" s="3185"/>
      <c r="J40" s="724"/>
    </row>
    <row r="41" spans="1:10" ht="15.95" customHeight="1">
      <c r="A41" s="722"/>
      <c r="B41" s="723"/>
      <c r="C41" s="723"/>
      <c r="D41" s="723"/>
      <c r="E41" s="723"/>
      <c r="F41" s="723"/>
      <c r="G41" s="723"/>
      <c r="H41" s="723"/>
      <c r="I41" s="723"/>
      <c r="J41" s="724"/>
    </row>
    <row r="42" spans="1:10" ht="7.9" customHeight="1" thickBot="1">
      <c r="A42" s="748"/>
      <c r="B42" s="749"/>
      <c r="C42" s="749"/>
      <c r="D42" s="749"/>
      <c r="E42" s="749"/>
      <c r="F42" s="749"/>
      <c r="G42" s="749"/>
      <c r="H42" s="749"/>
      <c r="I42" s="749"/>
      <c r="J42" s="750"/>
    </row>
    <row r="43" spans="1:10">
      <c r="A43" s="423"/>
      <c r="B43" s="423"/>
      <c r="C43" s="423"/>
      <c r="D43" s="423"/>
      <c r="E43" s="423"/>
      <c r="F43" s="423"/>
      <c r="G43" s="423"/>
      <c r="H43" s="423"/>
      <c r="I43" s="751" t="s">
        <v>1780</v>
      </c>
      <c r="J43" s="423"/>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mergeCells count="2">
    <mergeCell ref="B39:I39"/>
    <mergeCell ref="B40:I40"/>
  </mergeCells>
  <printOptions horizontalCentered="1" verticalCentered="1"/>
  <pageMargins left="0.25" right="0.25" top="0" bottom="0" header="0.25" footer="0.25"/>
  <pageSetup scale="96"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pageSetUpPr fitToPage="1"/>
  </sheetPr>
  <dimension ref="A1:F71"/>
  <sheetViews>
    <sheetView defaultGridColor="0" colorId="22" zoomScale="90" zoomScaleNormal="90" zoomScaleSheetLayoutView="80" workbookViewId="0">
      <selection activeCell="I40" sqref="I40"/>
    </sheetView>
  </sheetViews>
  <sheetFormatPr defaultColWidth="9.6640625" defaultRowHeight="15"/>
  <cols>
    <col min="1" max="1" width="4.6640625" style="1566" customWidth="1"/>
    <col min="2" max="2" width="47.6640625" style="1566" customWidth="1"/>
    <col min="3" max="3" width="19.21875" style="1566" customWidth="1"/>
    <col min="4" max="4" width="0" style="1566" hidden="1" customWidth="1"/>
    <col min="5" max="5" width="18.6640625" style="1566" customWidth="1"/>
    <col min="6" max="6" width="17.6640625" style="1566" customWidth="1"/>
    <col min="7" max="16384" width="9.6640625" style="1566"/>
  </cols>
  <sheetData>
    <row r="1" spans="1:6">
      <c r="A1" s="2059" t="s">
        <v>1800</v>
      </c>
      <c r="B1" s="2060"/>
      <c r="C1" s="2061" t="s">
        <v>3294</v>
      </c>
      <c r="D1" s="2062"/>
      <c r="E1" s="2062" t="s">
        <v>1802</v>
      </c>
      <c r="F1" s="1616" t="s">
        <v>1803</v>
      </c>
    </row>
    <row r="2" spans="1:6">
      <c r="A2" s="1567" t="str">
        <f>'Data Sheet'!$C$25</f>
        <v xml:space="preserve">The Brooklyn Union Gas Company d/b/a National Grid New York </v>
      </c>
      <c r="C2" s="2063" t="s">
        <v>1819</v>
      </c>
      <c r="D2" s="1618"/>
      <c r="E2" s="1618" t="s">
        <v>1805</v>
      </c>
      <c r="F2" s="2064"/>
    </row>
    <row r="3" spans="1:6" ht="15" customHeight="1">
      <c r="A3" s="2065"/>
      <c r="B3" s="1626"/>
      <c r="C3" s="2066" t="s">
        <v>2996</v>
      </c>
      <c r="D3" s="2067"/>
      <c r="E3" s="1671" t="str">
        <f>'Data Sheet'!$C$40</f>
        <v xml:space="preserve"> March 29, 2017</v>
      </c>
      <c r="F3" s="2068" t="str">
        <f>'Data Sheet'!$C$38</f>
        <v xml:space="preserve"> December 31, 2016</v>
      </c>
    </row>
    <row r="4" spans="1:6" ht="15" customHeight="1">
      <c r="A4" s="2069" t="s">
        <v>3798</v>
      </c>
      <c r="B4" s="2070"/>
      <c r="C4" s="2071"/>
      <c r="D4" s="2071"/>
      <c r="E4" s="2071"/>
      <c r="F4" s="2072"/>
    </row>
    <row r="5" spans="1:6" ht="15" customHeight="1">
      <c r="A5" s="3328" t="s">
        <v>2496</v>
      </c>
      <c r="B5" s="3250"/>
      <c r="C5" s="3250"/>
      <c r="D5" s="3250"/>
      <c r="E5" s="3250"/>
      <c r="F5" s="3329"/>
    </row>
    <row r="6" spans="1:6">
      <c r="A6" s="3330"/>
      <c r="B6" s="3252"/>
      <c r="C6" s="3252"/>
      <c r="D6" s="3252"/>
      <c r="E6" s="3252"/>
      <c r="F6" s="3254"/>
    </row>
    <row r="7" spans="1:6">
      <c r="A7" s="3330"/>
      <c r="B7" s="3252"/>
      <c r="C7" s="3252"/>
      <c r="D7" s="3252"/>
      <c r="E7" s="3252"/>
      <c r="F7" s="3254"/>
    </row>
    <row r="8" spans="1:6">
      <c r="A8" s="2073"/>
      <c r="B8" s="1805"/>
      <c r="C8" s="1805"/>
      <c r="D8" s="1805"/>
      <c r="E8" s="1805"/>
      <c r="F8" s="1819"/>
    </row>
    <row r="9" spans="1:6" ht="15" customHeight="1">
      <c r="A9" s="3331" t="s">
        <v>2497</v>
      </c>
      <c r="B9" s="3252"/>
      <c r="C9" s="3252"/>
      <c r="D9" s="3252"/>
      <c r="E9" s="3252"/>
      <c r="F9" s="3254"/>
    </row>
    <row r="10" spans="1:6">
      <c r="A10" s="3330"/>
      <c r="B10" s="3252"/>
      <c r="C10" s="3252"/>
      <c r="D10" s="3252"/>
      <c r="E10" s="3252"/>
      <c r="F10" s="3254"/>
    </row>
    <row r="11" spans="1:6">
      <c r="A11" s="3330"/>
      <c r="B11" s="3252"/>
      <c r="C11" s="3252"/>
      <c r="D11" s="3252"/>
      <c r="E11" s="3252"/>
      <c r="F11" s="3254"/>
    </row>
    <row r="12" spans="1:6">
      <c r="A12" s="2074"/>
      <c r="F12" s="2064"/>
    </row>
    <row r="13" spans="1:6">
      <c r="A13" s="2075"/>
      <c r="B13" s="2076"/>
      <c r="C13" s="2077" t="s">
        <v>3195</v>
      </c>
      <c r="D13" s="2078"/>
      <c r="E13" s="2078"/>
      <c r="F13" s="2079" t="s">
        <v>1313</v>
      </c>
    </row>
    <row r="14" spans="1:6">
      <c r="A14" s="2080" t="s">
        <v>1729</v>
      </c>
      <c r="B14" s="2081" t="s">
        <v>176</v>
      </c>
      <c r="C14" s="2082" t="s">
        <v>1314</v>
      </c>
      <c r="E14" s="2083" t="s">
        <v>3195</v>
      </c>
      <c r="F14" s="2084" t="s">
        <v>1315</v>
      </c>
    </row>
    <row r="15" spans="1:6">
      <c r="A15" s="2080" t="s">
        <v>1732</v>
      </c>
      <c r="B15" s="2085"/>
      <c r="C15" s="2082" t="s">
        <v>2337</v>
      </c>
      <c r="E15" s="2083" t="s">
        <v>2518</v>
      </c>
      <c r="F15" s="2084" t="s">
        <v>1316</v>
      </c>
    </row>
    <row r="16" spans="1:6">
      <c r="A16" s="2086"/>
      <c r="B16" s="2081" t="s">
        <v>3024</v>
      </c>
      <c r="C16" s="2087" t="s">
        <v>3025</v>
      </c>
      <c r="E16" s="2083" t="s">
        <v>3026</v>
      </c>
      <c r="F16" s="2088" t="s">
        <v>3027</v>
      </c>
    </row>
    <row r="17" spans="1:6">
      <c r="A17" s="2089">
        <v>1</v>
      </c>
      <c r="B17" s="2090" t="s">
        <v>2498</v>
      </c>
      <c r="C17" s="2091"/>
      <c r="D17" s="2092"/>
      <c r="E17" s="2091"/>
      <c r="F17" s="2047"/>
    </row>
    <row r="18" spans="1:6">
      <c r="A18" s="2089">
        <v>2</v>
      </c>
      <c r="B18" s="2090" t="s">
        <v>2499</v>
      </c>
      <c r="C18" s="2093"/>
      <c r="D18" s="2092"/>
      <c r="E18" s="2093"/>
      <c r="F18" s="2047"/>
    </row>
    <row r="19" spans="1:6">
      <c r="A19" s="2089">
        <v>3</v>
      </c>
      <c r="B19" s="2090" t="s">
        <v>2500</v>
      </c>
      <c r="C19" s="2093"/>
      <c r="D19" s="2092"/>
      <c r="E19" s="2093"/>
      <c r="F19" s="2047"/>
    </row>
    <row r="20" spans="1:6">
      <c r="A20" s="2089">
        <v>4</v>
      </c>
      <c r="B20" s="2090" t="s">
        <v>2725</v>
      </c>
      <c r="C20" s="1964"/>
      <c r="D20" s="2090"/>
      <c r="E20" s="1964"/>
      <c r="F20" s="2047"/>
    </row>
    <row r="21" spans="1:6">
      <c r="A21" s="2089">
        <v>5</v>
      </c>
      <c r="B21" s="2090" t="s">
        <v>1317</v>
      </c>
      <c r="C21" s="2093"/>
      <c r="D21" s="2092"/>
      <c r="E21" s="2093"/>
      <c r="F21" s="2047"/>
    </row>
    <row r="22" spans="1:6">
      <c r="A22" s="2086">
        <v>6</v>
      </c>
      <c r="B22" s="2094" t="s">
        <v>1318</v>
      </c>
      <c r="C22" s="2095"/>
      <c r="D22" s="2096"/>
      <c r="E22" s="2095"/>
      <c r="F22" s="2097"/>
    </row>
    <row r="23" spans="1:6">
      <c r="A23" s="2086">
        <v>7</v>
      </c>
      <c r="B23" s="2094" t="s">
        <v>1319</v>
      </c>
      <c r="C23" s="2095"/>
      <c r="D23" s="2096"/>
      <c r="E23" s="2095"/>
      <c r="F23" s="2097"/>
    </row>
    <row r="24" spans="1:6">
      <c r="A24" s="2086">
        <v>8</v>
      </c>
      <c r="B24" s="2094" t="s">
        <v>1320</v>
      </c>
      <c r="C24" s="2095"/>
      <c r="D24" s="2096"/>
      <c r="E24" s="2095"/>
      <c r="F24" s="2097"/>
    </row>
    <row r="25" spans="1:6">
      <c r="A25" s="2086">
        <v>9</v>
      </c>
      <c r="B25" s="2094" t="s">
        <v>1321</v>
      </c>
      <c r="C25" s="2095"/>
      <c r="D25" s="2096"/>
      <c r="E25" s="2095"/>
      <c r="F25" s="2097"/>
    </row>
    <row r="26" spans="1:6" ht="30">
      <c r="A26" s="2668">
        <v>10</v>
      </c>
      <c r="B26" s="2669" t="s">
        <v>4621</v>
      </c>
      <c r="C26" s="2670"/>
      <c r="D26" s="2671"/>
      <c r="E26" s="2670"/>
      <c r="F26" s="2672"/>
    </row>
    <row r="27" spans="1:6">
      <c r="A27" s="2086">
        <v>11</v>
      </c>
      <c r="B27" s="2094" t="s">
        <v>1322</v>
      </c>
      <c r="C27" s="2924">
        <v>19192435</v>
      </c>
      <c r="D27" s="2925"/>
      <c r="E27" s="2924">
        <v>16905527</v>
      </c>
      <c r="F27" s="2097"/>
    </row>
    <row r="28" spans="1:6">
      <c r="A28" s="2089">
        <v>12</v>
      </c>
      <c r="B28" s="2673" t="s">
        <v>4622</v>
      </c>
      <c r="C28" s="1957">
        <f>SUM(C21:C27)</f>
        <v>19192435</v>
      </c>
      <c r="D28" s="2090"/>
      <c r="E28" s="1957">
        <f>SUM(E21:E27)</f>
        <v>16905527</v>
      </c>
      <c r="F28" s="2047"/>
    </row>
    <row r="29" spans="1:6">
      <c r="A29" s="2089">
        <v>13</v>
      </c>
      <c r="B29" s="2090" t="s">
        <v>2726</v>
      </c>
      <c r="C29" s="2926"/>
      <c r="D29" s="2927"/>
      <c r="E29" s="2926"/>
      <c r="F29" s="2047"/>
    </row>
    <row r="30" spans="1:6">
      <c r="A30" s="2086">
        <v>14</v>
      </c>
      <c r="B30" s="2094" t="s">
        <v>2727</v>
      </c>
      <c r="C30" s="2924"/>
      <c r="D30" s="2925"/>
      <c r="E30" s="2924"/>
      <c r="F30" s="2097"/>
    </row>
    <row r="31" spans="1:6">
      <c r="A31" s="2075">
        <v>15</v>
      </c>
      <c r="B31" s="2098" t="s">
        <v>2728</v>
      </c>
      <c r="C31" s="2928"/>
      <c r="D31" s="2929"/>
      <c r="E31" s="2928"/>
      <c r="F31" s="2099"/>
    </row>
    <row r="32" spans="1:6">
      <c r="A32" s="2086"/>
      <c r="B32" s="2094" t="s">
        <v>1323</v>
      </c>
      <c r="C32" s="2100"/>
      <c r="D32" s="2094"/>
      <c r="E32" s="2100"/>
      <c r="F32" s="2097"/>
    </row>
    <row r="33" spans="1:6">
      <c r="A33" s="2089">
        <v>16</v>
      </c>
      <c r="B33" s="2090" t="s">
        <v>2729</v>
      </c>
      <c r="C33" s="2926">
        <v>19126</v>
      </c>
      <c r="D33" s="2927"/>
      <c r="E33" s="2926">
        <v>779</v>
      </c>
      <c r="F33" s="2047"/>
    </row>
    <row r="34" spans="1:6">
      <c r="A34" s="2086">
        <v>17</v>
      </c>
      <c r="B34" s="2094"/>
      <c r="C34" s="2095"/>
      <c r="D34" s="2096"/>
      <c r="E34" s="2095"/>
      <c r="F34" s="2097"/>
    </row>
    <row r="35" spans="1:6">
      <c r="A35" s="2086">
        <v>18</v>
      </c>
      <c r="B35" s="2094"/>
      <c r="C35" s="2095"/>
      <c r="D35" s="2096"/>
      <c r="E35" s="2095"/>
      <c r="F35" s="2097"/>
    </row>
    <row r="36" spans="1:6">
      <c r="A36" s="2086">
        <v>19</v>
      </c>
      <c r="B36" s="2094"/>
      <c r="C36" s="2095"/>
      <c r="D36" s="2096"/>
      <c r="E36" s="2095"/>
      <c r="F36" s="2097"/>
    </row>
    <row r="37" spans="1:6">
      <c r="A37" s="2086">
        <v>20</v>
      </c>
      <c r="B37" s="2094"/>
      <c r="C37" s="2095"/>
      <c r="D37" s="2096"/>
      <c r="E37" s="2095"/>
      <c r="F37" s="2097"/>
    </row>
    <row r="38" spans="1:6">
      <c r="A38" s="2089">
        <v>21</v>
      </c>
      <c r="B38" s="2090" t="s">
        <v>2730</v>
      </c>
      <c r="C38" s="1957">
        <f>SUM(C17:C19)+SUM(C28:C31)+SUM(C33:C37)</f>
        <v>19211561</v>
      </c>
      <c r="D38" s="2090"/>
      <c r="E38" s="1957">
        <f>SUM(E17:E19)+SUM(E28:E31)+SUM(E33:E37)</f>
        <v>16906306</v>
      </c>
      <c r="F38" s="2047"/>
    </row>
    <row r="39" spans="1:6">
      <c r="A39" s="2074"/>
      <c r="F39" s="2064"/>
    </row>
    <row r="40" spans="1:6">
      <c r="A40" s="2074"/>
      <c r="F40" s="2064"/>
    </row>
    <row r="41" spans="1:6">
      <c r="A41" s="2074"/>
      <c r="F41" s="2064"/>
    </row>
    <row r="42" spans="1:6">
      <c r="A42" s="2074"/>
      <c r="F42" s="2064"/>
    </row>
    <row r="43" spans="1:6">
      <c r="A43" s="2074"/>
      <c r="F43" s="2064"/>
    </row>
    <row r="44" spans="1:6">
      <c r="A44" s="2074"/>
      <c r="F44" s="2064"/>
    </row>
    <row r="45" spans="1:6">
      <c r="A45" s="2074"/>
      <c r="F45" s="2064"/>
    </row>
    <row r="46" spans="1:6">
      <c r="A46" s="2074"/>
      <c r="F46" s="2064"/>
    </row>
    <row r="47" spans="1:6">
      <c r="A47" s="2074"/>
      <c r="F47" s="2064"/>
    </row>
    <row r="48" spans="1:6">
      <c r="A48" s="2074"/>
      <c r="F48" s="2064"/>
    </row>
    <row r="49" spans="1:6">
      <c r="A49" s="2074"/>
      <c r="F49" s="2064"/>
    </row>
    <row r="50" spans="1:6">
      <c r="A50" s="2074"/>
      <c r="F50" s="2064"/>
    </row>
    <row r="51" spans="1:6">
      <c r="A51" s="2074"/>
      <c r="F51" s="2064"/>
    </row>
    <row r="52" spans="1:6">
      <c r="A52" s="2074"/>
      <c r="F52" s="2064"/>
    </row>
    <row r="53" spans="1:6">
      <c r="A53" s="2074"/>
      <c r="F53" s="2064"/>
    </row>
    <row r="54" spans="1:6">
      <c r="A54" s="2074"/>
      <c r="F54" s="2064"/>
    </row>
    <row r="55" spans="1:6">
      <c r="A55" s="2074"/>
      <c r="F55" s="2064"/>
    </row>
    <row r="56" spans="1:6">
      <c r="A56" s="2074"/>
      <c r="F56" s="2064"/>
    </row>
    <row r="57" spans="1:6">
      <c r="A57" s="2074"/>
      <c r="F57" s="2064"/>
    </row>
    <row r="58" spans="1:6">
      <c r="A58" s="2074"/>
      <c r="F58" s="2064"/>
    </row>
    <row r="59" spans="1:6">
      <c r="A59" s="2074"/>
      <c r="F59" s="2064"/>
    </row>
    <row r="60" spans="1:6" ht="15.75" thickBot="1">
      <c r="A60" s="2101"/>
      <c r="B60" s="2102"/>
      <c r="C60" s="2102"/>
      <c r="D60" s="2102"/>
      <c r="E60" s="2102"/>
      <c r="F60" s="2103"/>
    </row>
    <row r="61" spans="1:6">
      <c r="A61" s="1976" t="s">
        <v>4670</v>
      </c>
      <c r="B61" s="1976"/>
    </row>
    <row r="62" spans="1:6">
      <c r="A62" s="1665" t="s">
        <v>1324</v>
      </c>
      <c r="B62" s="1665"/>
      <c r="C62" s="1665"/>
      <c r="D62" s="1665"/>
      <c r="E62" s="1665"/>
      <c r="F62" s="1665"/>
    </row>
    <row r="64" spans="1:6">
      <c r="A64" s="1610"/>
      <c r="B64" s="1610"/>
      <c r="C64" s="1610"/>
      <c r="D64" s="1610"/>
      <c r="E64" s="1610"/>
      <c r="F64" s="1610"/>
    </row>
    <row r="65" spans="1:6">
      <c r="A65" s="1610"/>
      <c r="B65" s="1610"/>
      <c r="C65" s="1610"/>
      <c r="D65" s="1610"/>
      <c r="E65" s="1610"/>
      <c r="F65" s="1610"/>
    </row>
    <row r="66" spans="1:6">
      <c r="A66" s="1610"/>
      <c r="B66" s="1610"/>
      <c r="C66" s="1610"/>
      <c r="D66" s="1610"/>
      <c r="E66" s="1610"/>
      <c r="F66" s="1610"/>
    </row>
    <row r="67" spans="1:6">
      <c r="A67" s="1603"/>
      <c r="B67" s="1603"/>
      <c r="C67" s="1603"/>
      <c r="D67" s="1603"/>
      <c r="E67" s="1603"/>
      <c r="F67" s="1603"/>
    </row>
    <row r="68" spans="1:6">
      <c r="A68" s="1603"/>
      <c r="B68" s="1603"/>
      <c r="C68" s="1603"/>
      <c r="D68" s="1603"/>
      <c r="E68" s="1603"/>
      <c r="F68" s="1603"/>
    </row>
    <row r="69" spans="1:6">
      <c r="A69" s="1603"/>
      <c r="B69" s="1603"/>
      <c r="C69" s="1603"/>
      <c r="D69" s="1603"/>
      <c r="E69" s="1603"/>
      <c r="F69" s="1603"/>
    </row>
    <row r="70" spans="1:6">
      <c r="A70" s="1603"/>
      <c r="B70" s="1603"/>
      <c r="C70" s="1603"/>
      <c r="D70" s="1603"/>
      <c r="E70" s="1603"/>
      <c r="F70" s="1603"/>
    </row>
    <row r="71" spans="1:6">
      <c r="A71" s="1603"/>
      <c r="B71" s="1603"/>
      <c r="C71" s="1603"/>
      <c r="D71" s="1603"/>
      <c r="E71" s="1603"/>
      <c r="F71" s="1603"/>
    </row>
  </sheetData>
  <mergeCells count="2">
    <mergeCell ref="A5:F7"/>
    <mergeCell ref="A9:F11"/>
  </mergeCells>
  <printOptions horizontalCentered="1" verticalCentered="1"/>
  <pageMargins left="0.5" right="0.5" top="0.5" bottom="0.5" header="0" footer="0"/>
  <pageSetup scale="7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59999389629810485"/>
  </sheetPr>
  <dimension ref="A1:O138"/>
  <sheetViews>
    <sheetView defaultGridColor="0" view="pageBreakPreview" topLeftCell="B40" colorId="22" zoomScale="70" zoomScaleNormal="100" zoomScaleSheetLayoutView="70" workbookViewId="0">
      <selection activeCell="D16" sqref="D16"/>
    </sheetView>
  </sheetViews>
  <sheetFormatPr defaultColWidth="9.6640625" defaultRowHeight="15"/>
  <cols>
    <col min="1" max="1" width="4.6640625" style="1566" customWidth="1"/>
    <col min="2" max="2" width="31.21875" style="1566" customWidth="1"/>
    <col min="3" max="6" width="16.6640625" style="1566" customWidth="1"/>
    <col min="7" max="7" width="13.6640625" style="1566" customWidth="1"/>
    <col min="8" max="8" width="13.109375" style="1566" customWidth="1"/>
    <col min="9" max="14" width="12.6640625" style="1566" customWidth="1"/>
    <col min="15" max="15" width="4.6640625" style="1566" customWidth="1"/>
    <col min="16" max="16384" width="9.6640625" style="1566"/>
  </cols>
  <sheetData>
    <row r="1" spans="1:15">
      <c r="A1" s="2059" t="s">
        <v>1800</v>
      </c>
      <c r="B1" s="2062"/>
      <c r="C1" s="2060" t="s">
        <v>3294</v>
      </c>
      <c r="D1" s="2062"/>
      <c r="E1" s="2062" t="s">
        <v>1802</v>
      </c>
      <c r="F1" s="1616" t="s">
        <v>1803</v>
      </c>
      <c r="G1" s="2059" t="s">
        <v>1800</v>
      </c>
      <c r="H1" s="2060"/>
      <c r="I1" s="2104" t="s">
        <v>3294</v>
      </c>
      <c r="J1" s="2060"/>
      <c r="K1" s="2062"/>
      <c r="L1" s="2061" t="s">
        <v>1802</v>
      </c>
      <c r="M1" s="2104" t="s">
        <v>1803</v>
      </c>
      <c r="N1" s="2060"/>
      <c r="O1" s="1616"/>
    </row>
    <row r="2" spans="1:15">
      <c r="A2" s="823" t="str">
        <f>'Data Sheet'!$C$25</f>
        <v xml:space="preserve">The Brooklyn Union Gas Company d/b/a National Grid New York </v>
      </c>
      <c r="B2" s="1618"/>
      <c r="C2" s="1566" t="s">
        <v>1819</v>
      </c>
      <c r="D2" s="1618"/>
      <c r="E2" s="1618" t="s">
        <v>1805</v>
      </c>
      <c r="F2" s="2064"/>
      <c r="G2" s="2074" t="str">
        <f>'Data Sheet'!$C$25</f>
        <v xml:space="preserve">The Brooklyn Union Gas Company d/b/a National Grid New York </v>
      </c>
      <c r="I2" s="2085" t="s">
        <v>1819</v>
      </c>
      <c r="K2" s="1618"/>
      <c r="L2" s="2105" t="s">
        <v>1805</v>
      </c>
      <c r="M2" s="2085"/>
      <c r="O2" s="2064"/>
    </row>
    <row r="3" spans="1:15" ht="15" customHeight="1">
      <c r="A3" s="2065"/>
      <c r="B3" s="2067"/>
      <c r="C3" s="1626" t="s">
        <v>2996</v>
      </c>
      <c r="D3" s="2067"/>
      <c r="E3" s="1671" t="str">
        <f>'Data Sheet'!$C$40</f>
        <v xml:space="preserve"> March 29, 2017</v>
      </c>
      <c r="F3" s="2068" t="str">
        <f>'Data Sheet'!$C$38</f>
        <v xml:space="preserve"> December 31, 2016</v>
      </c>
      <c r="G3" s="2065"/>
      <c r="H3" s="1626"/>
      <c r="I3" s="2106" t="s">
        <v>2996</v>
      </c>
      <c r="J3" s="1626"/>
      <c r="K3" s="2067"/>
      <c r="L3" s="1671" t="str">
        <f>'Data Sheet'!$C$40</f>
        <v xml:space="preserve"> March 29, 2017</v>
      </c>
      <c r="M3" s="2107" t="str">
        <f>'Data Sheet'!$C$38</f>
        <v xml:space="preserve"> December 31, 2016</v>
      </c>
      <c r="N3" s="1626"/>
      <c r="O3" s="2108"/>
    </row>
    <row r="4" spans="1:15" ht="15" customHeight="1">
      <c r="A4" s="2109"/>
      <c r="B4" s="2071" t="s">
        <v>1325</v>
      </c>
      <c r="C4" s="2071"/>
      <c r="D4" s="2071"/>
      <c r="E4" s="2071"/>
      <c r="F4" s="2072"/>
      <c r="G4" s="2069" t="s">
        <v>1325</v>
      </c>
      <c r="H4" s="2071"/>
      <c r="I4" s="2071"/>
      <c r="J4" s="2071"/>
      <c r="K4" s="2071"/>
      <c r="L4" s="2071"/>
      <c r="M4" s="2071"/>
      <c r="N4" s="2071"/>
      <c r="O4" s="2072"/>
    </row>
    <row r="5" spans="1:15">
      <c r="A5" s="3336" t="s">
        <v>4408</v>
      </c>
      <c r="B5" s="3337"/>
      <c r="C5" s="3337"/>
      <c r="D5" s="3342" t="s">
        <v>2733</v>
      </c>
      <c r="E5" s="3342"/>
      <c r="F5" s="3343"/>
      <c r="G5" s="3336" t="s">
        <v>4404</v>
      </c>
      <c r="H5" s="3337"/>
      <c r="I5" s="3337"/>
      <c r="J5" s="3337"/>
      <c r="K5" s="3337" t="s">
        <v>4400</v>
      </c>
      <c r="L5" s="3337"/>
      <c r="M5" s="3337"/>
      <c r="N5" s="3337"/>
      <c r="O5" s="3348"/>
    </row>
    <row r="6" spans="1:15" ht="15" customHeight="1">
      <c r="A6" s="3338"/>
      <c r="B6" s="3339"/>
      <c r="C6" s="3339"/>
      <c r="D6" s="3344"/>
      <c r="E6" s="3344"/>
      <c r="F6" s="3345"/>
      <c r="G6" s="3338"/>
      <c r="H6" s="3339"/>
      <c r="I6" s="3339"/>
      <c r="J6" s="3339"/>
      <c r="K6" s="3334"/>
      <c r="L6" s="3334"/>
      <c r="M6" s="3334"/>
      <c r="N6" s="3334"/>
      <c r="O6" s="3335"/>
    </row>
    <row r="7" spans="1:15">
      <c r="A7" s="2074" t="s">
        <v>4407</v>
      </c>
      <c r="B7" s="2504"/>
      <c r="C7" s="2504"/>
      <c r="D7" s="3344"/>
      <c r="E7" s="3344"/>
      <c r="F7" s="3345"/>
      <c r="G7" s="3338"/>
      <c r="H7" s="3339"/>
      <c r="I7" s="3339"/>
      <c r="J7" s="3339"/>
      <c r="K7" s="3334" t="s">
        <v>4401</v>
      </c>
      <c r="L7" s="3334"/>
      <c r="M7" s="3334"/>
      <c r="N7" s="3334"/>
      <c r="O7" s="3335"/>
    </row>
    <row r="8" spans="1:15">
      <c r="A8" s="3340" t="s">
        <v>4406</v>
      </c>
      <c r="B8" s="3341"/>
      <c r="C8" s="3341"/>
      <c r="D8" s="3344"/>
      <c r="E8" s="3344"/>
      <c r="F8" s="3345"/>
      <c r="G8" s="3338"/>
      <c r="H8" s="3339"/>
      <c r="I8" s="3339"/>
      <c r="J8" s="3339"/>
      <c r="K8" s="3334"/>
      <c r="L8" s="3334"/>
      <c r="M8" s="3334"/>
      <c r="N8" s="3334"/>
      <c r="O8" s="3335"/>
    </row>
    <row r="9" spans="1:15">
      <c r="A9" s="3340"/>
      <c r="B9" s="3341"/>
      <c r="C9" s="3341"/>
      <c r="D9" s="3344" t="s">
        <v>4399</v>
      </c>
      <c r="E9" s="3344"/>
      <c r="F9" s="3345"/>
      <c r="G9" s="3346" t="s">
        <v>4403</v>
      </c>
      <c r="H9" s="3347"/>
      <c r="I9" s="3347"/>
      <c r="J9" s="3347"/>
      <c r="K9" s="3334" t="s">
        <v>4402</v>
      </c>
      <c r="L9" s="3334"/>
      <c r="M9" s="3334"/>
      <c r="N9" s="3334"/>
      <c r="O9" s="3335"/>
    </row>
    <row r="10" spans="1:15" ht="15" customHeight="1">
      <c r="A10" s="3340"/>
      <c r="B10" s="3341"/>
      <c r="C10" s="3341"/>
      <c r="D10" s="3344"/>
      <c r="E10" s="3344"/>
      <c r="F10" s="3345"/>
      <c r="G10" s="3346"/>
      <c r="H10" s="3347"/>
      <c r="I10" s="3347"/>
      <c r="J10" s="3347"/>
      <c r="K10" s="3334"/>
      <c r="L10" s="3334"/>
      <c r="M10" s="3334"/>
      <c r="N10" s="3334"/>
      <c r="O10" s="3335"/>
    </row>
    <row r="11" spans="1:15">
      <c r="A11" s="2074" t="s">
        <v>4405</v>
      </c>
      <c r="B11" s="2514"/>
      <c r="C11" s="2514"/>
      <c r="D11" s="2510"/>
      <c r="E11" s="2510"/>
      <c r="F11" s="2515"/>
      <c r="G11" s="3346"/>
      <c r="H11" s="3347"/>
      <c r="I11" s="3347"/>
      <c r="J11" s="3347"/>
      <c r="K11" s="2504"/>
      <c r="L11" s="2504"/>
      <c r="M11" s="2504"/>
      <c r="N11" s="2504"/>
      <c r="O11" s="2503"/>
    </row>
    <row r="12" spans="1:15">
      <c r="A12" s="2065"/>
      <c r="B12" s="2513"/>
      <c r="C12" s="2513"/>
      <c r="D12" s="2511"/>
      <c r="E12" s="2511"/>
      <c r="F12" s="2512"/>
      <c r="G12" s="3346"/>
      <c r="H12" s="3347"/>
      <c r="I12" s="3347"/>
      <c r="J12" s="3347"/>
      <c r="O12" s="2064"/>
    </row>
    <row r="13" spans="1:15">
      <c r="A13" s="2075" t="s">
        <v>1729</v>
      </c>
      <c r="B13" s="2674" t="s">
        <v>4623</v>
      </c>
      <c r="C13" s="2112" t="s">
        <v>177</v>
      </c>
      <c r="D13" s="2113"/>
      <c r="E13" s="2112" t="s">
        <v>4398</v>
      </c>
      <c r="F13" s="2072"/>
      <c r="G13" s="2112" t="s">
        <v>4398</v>
      </c>
      <c r="H13" s="2113"/>
      <c r="I13" s="2112" t="s">
        <v>4398</v>
      </c>
      <c r="J13" s="2113"/>
      <c r="K13" s="2112" t="s">
        <v>1684</v>
      </c>
      <c r="L13" s="2113"/>
      <c r="M13" s="2112" t="s">
        <v>1685</v>
      </c>
      <c r="N13" s="2113"/>
      <c r="O13" s="2114" t="s">
        <v>1729</v>
      </c>
    </row>
    <row r="14" spans="1:15">
      <c r="A14" s="2115" t="s">
        <v>1732</v>
      </c>
      <c r="B14" s="2675" t="s">
        <v>1686</v>
      </c>
      <c r="C14" s="2077" t="s">
        <v>1732</v>
      </c>
      <c r="D14" s="2116" t="s">
        <v>1687</v>
      </c>
      <c r="E14" s="2116" t="s">
        <v>1732</v>
      </c>
      <c r="F14" s="2079" t="s">
        <v>1687</v>
      </c>
      <c r="G14" s="2117" t="s">
        <v>1732</v>
      </c>
      <c r="H14" s="2077" t="s">
        <v>1687</v>
      </c>
      <c r="I14" s="2116" t="s">
        <v>1732</v>
      </c>
      <c r="J14" s="2116" t="s">
        <v>1687</v>
      </c>
      <c r="K14" s="2116" t="s">
        <v>1732</v>
      </c>
      <c r="L14" s="2116" t="s">
        <v>1687</v>
      </c>
      <c r="M14" s="2116" t="s">
        <v>1732</v>
      </c>
      <c r="N14" s="2116" t="s">
        <v>1687</v>
      </c>
      <c r="O14" s="2118" t="s">
        <v>1732</v>
      </c>
    </row>
    <row r="15" spans="1:15">
      <c r="A15" s="2086"/>
      <c r="B15" s="2676" t="s">
        <v>3024</v>
      </c>
      <c r="C15" s="2119" t="s">
        <v>3025</v>
      </c>
      <c r="D15" s="2119" t="s">
        <v>3026</v>
      </c>
      <c r="E15" s="2119" t="s">
        <v>3027</v>
      </c>
      <c r="F15" s="2088" t="s">
        <v>2347</v>
      </c>
      <c r="G15" s="2120" t="s">
        <v>2348</v>
      </c>
      <c r="H15" s="2087" t="s">
        <v>2349</v>
      </c>
      <c r="I15" s="2119" t="s">
        <v>2350</v>
      </c>
      <c r="J15" s="2119" t="s">
        <v>2351</v>
      </c>
      <c r="K15" s="2119" t="s">
        <v>2352</v>
      </c>
      <c r="L15" s="2119" t="s">
        <v>2353</v>
      </c>
      <c r="M15" s="2119" t="s">
        <v>2354</v>
      </c>
      <c r="N15" s="2119" t="s">
        <v>181</v>
      </c>
      <c r="O15" s="2121"/>
    </row>
    <row r="16" spans="1:15">
      <c r="A16" s="2122" t="s">
        <v>1688</v>
      </c>
      <c r="B16" s="2090" t="s">
        <v>1689</v>
      </c>
      <c r="C16" s="1957"/>
      <c r="D16" s="1960"/>
      <c r="E16" s="1960"/>
      <c r="F16" s="2000"/>
      <c r="G16" s="1959"/>
      <c r="H16" s="1957"/>
      <c r="I16" s="1960"/>
      <c r="J16" s="1960"/>
      <c r="K16" s="1960"/>
      <c r="L16" s="1960"/>
      <c r="M16" s="1960"/>
      <c r="N16" s="1960"/>
      <c r="O16" s="2123" t="s">
        <v>1688</v>
      </c>
    </row>
    <row r="17" spans="1:15">
      <c r="A17" s="2117" t="s">
        <v>1690</v>
      </c>
      <c r="B17" s="2098"/>
      <c r="C17" s="2124"/>
      <c r="D17" s="2125"/>
      <c r="E17" s="2125"/>
      <c r="F17" s="2126"/>
      <c r="G17" s="2127"/>
      <c r="H17" s="2124"/>
      <c r="I17" s="2125"/>
      <c r="J17" s="2125"/>
      <c r="K17" s="2125"/>
      <c r="L17" s="2125"/>
      <c r="M17" s="2125"/>
      <c r="N17" s="2125"/>
      <c r="O17" s="2084" t="s">
        <v>1690</v>
      </c>
    </row>
    <row r="18" spans="1:15">
      <c r="A18" s="2080" t="s">
        <v>1691</v>
      </c>
      <c r="B18" s="2105" t="s">
        <v>1692</v>
      </c>
      <c r="C18" s="2125"/>
      <c r="D18" s="2125"/>
      <c r="E18" s="2125"/>
      <c r="F18" s="2126"/>
      <c r="G18" s="2127"/>
      <c r="H18" s="2124"/>
      <c r="I18" s="2125"/>
      <c r="J18" s="2125"/>
      <c r="K18" s="2125"/>
      <c r="L18" s="2125"/>
      <c r="M18" s="2125"/>
      <c r="N18" s="2125"/>
      <c r="O18" s="2084" t="s">
        <v>1691</v>
      </c>
    </row>
    <row r="19" spans="1:15">
      <c r="A19" s="2120" t="s">
        <v>1693</v>
      </c>
      <c r="B19" s="2094" t="s">
        <v>1694</v>
      </c>
      <c r="C19" s="2124"/>
      <c r="D19" s="2125"/>
      <c r="E19" s="2125"/>
      <c r="F19" s="2126"/>
      <c r="G19" s="2127"/>
      <c r="H19" s="2124"/>
      <c r="I19" s="2125"/>
      <c r="J19" s="2125"/>
      <c r="K19" s="2125"/>
      <c r="L19" s="2125"/>
      <c r="M19" s="2125"/>
      <c r="N19" s="2125"/>
      <c r="O19" s="2084" t="s">
        <v>1693</v>
      </c>
    </row>
    <row r="20" spans="1:15">
      <c r="A20" s="2122" t="s">
        <v>1695</v>
      </c>
      <c r="B20" s="2090" t="s">
        <v>1696</v>
      </c>
      <c r="C20" s="2128"/>
      <c r="D20" s="2128"/>
      <c r="E20" s="2128"/>
      <c r="F20" s="2129"/>
      <c r="G20" s="2130"/>
      <c r="H20" s="2131"/>
      <c r="I20" s="2128"/>
      <c r="J20" s="2128"/>
      <c r="K20" s="2128"/>
      <c r="L20" s="2128"/>
      <c r="M20" s="2128"/>
      <c r="N20" s="2128"/>
      <c r="O20" s="2123" t="s">
        <v>1695</v>
      </c>
    </row>
    <row r="21" spans="1:15">
      <c r="A21" s="2117" t="s">
        <v>1697</v>
      </c>
      <c r="B21" s="2105"/>
      <c r="C21" s="2132"/>
      <c r="D21" s="2133"/>
      <c r="E21" s="2133"/>
      <c r="F21" s="2134"/>
      <c r="G21" s="2135"/>
      <c r="H21" s="2132"/>
      <c r="I21" s="2133"/>
      <c r="J21" s="2133"/>
      <c r="K21" s="2133"/>
      <c r="L21" s="2133"/>
      <c r="M21" s="2133"/>
      <c r="N21" s="2133"/>
      <c r="O21" s="2084" t="s">
        <v>1697</v>
      </c>
    </row>
    <row r="22" spans="1:15">
      <c r="A22" s="2080" t="s">
        <v>1698</v>
      </c>
      <c r="B22" s="2105" t="s">
        <v>1699</v>
      </c>
      <c r="C22" s="2125"/>
      <c r="D22" s="2125"/>
      <c r="E22" s="2125"/>
      <c r="F22" s="2126"/>
      <c r="G22" s="2127"/>
      <c r="H22" s="2124"/>
      <c r="I22" s="2125"/>
      <c r="J22" s="2125"/>
      <c r="K22" s="2125"/>
      <c r="L22" s="2125"/>
      <c r="M22" s="2125"/>
      <c r="N22" s="2125"/>
      <c r="O22" s="2084" t="s">
        <v>1698</v>
      </c>
    </row>
    <row r="23" spans="1:15">
      <c r="A23" s="2120" t="s">
        <v>1700</v>
      </c>
      <c r="B23" s="2105"/>
      <c r="C23" s="2136"/>
      <c r="D23" s="2137"/>
      <c r="E23" s="2137"/>
      <c r="F23" s="2138"/>
      <c r="G23" s="2139"/>
      <c r="H23" s="2136"/>
      <c r="I23" s="2137"/>
      <c r="J23" s="2137"/>
      <c r="K23" s="2137"/>
      <c r="L23" s="2137"/>
      <c r="M23" s="2137"/>
      <c r="N23" s="2137"/>
      <c r="O23" s="2084" t="s">
        <v>1700</v>
      </c>
    </row>
    <row r="24" spans="1:15">
      <c r="A24" s="2122" t="s">
        <v>1701</v>
      </c>
      <c r="B24" s="2090"/>
      <c r="C24" s="2128"/>
      <c r="D24" s="2128"/>
      <c r="E24" s="2128"/>
      <c r="F24" s="2129"/>
      <c r="G24" s="2130"/>
      <c r="H24" s="2131"/>
      <c r="I24" s="2128"/>
      <c r="J24" s="2128"/>
      <c r="K24" s="2128"/>
      <c r="L24" s="2128"/>
      <c r="M24" s="2128"/>
      <c r="N24" s="2128"/>
      <c r="O24" s="2123" t="s">
        <v>1701</v>
      </c>
    </row>
    <row r="25" spans="1:15">
      <c r="A25" s="2120" t="s">
        <v>1746</v>
      </c>
      <c r="B25" s="2094"/>
      <c r="C25" s="2137"/>
      <c r="D25" s="2137"/>
      <c r="E25" s="2137"/>
      <c r="F25" s="2138"/>
      <c r="G25" s="2139"/>
      <c r="H25" s="2136"/>
      <c r="I25" s="2137"/>
      <c r="J25" s="2137"/>
      <c r="K25" s="2137"/>
      <c r="L25" s="2137"/>
      <c r="M25" s="2137"/>
      <c r="N25" s="2137"/>
      <c r="O25" s="2088" t="s">
        <v>1746</v>
      </c>
    </row>
    <row r="26" spans="1:15">
      <c r="A26" s="2120" t="s">
        <v>1747</v>
      </c>
      <c r="B26" s="2094"/>
      <c r="C26" s="2137"/>
      <c r="D26" s="2137"/>
      <c r="E26" s="2137"/>
      <c r="F26" s="2138"/>
      <c r="G26" s="2139"/>
      <c r="H26" s="2136"/>
      <c r="I26" s="2137"/>
      <c r="J26" s="2137"/>
      <c r="K26" s="2137"/>
      <c r="L26" s="2137"/>
      <c r="M26" s="2137"/>
      <c r="N26" s="2137"/>
      <c r="O26" s="2088" t="s">
        <v>1747</v>
      </c>
    </row>
    <row r="27" spans="1:15">
      <c r="A27" s="2120" t="s">
        <v>1748</v>
      </c>
      <c r="B27" s="2094"/>
      <c r="C27" s="2137"/>
      <c r="D27" s="2137"/>
      <c r="E27" s="2137"/>
      <c r="F27" s="2138"/>
      <c r="G27" s="2139"/>
      <c r="H27" s="2136"/>
      <c r="I27" s="2137"/>
      <c r="J27" s="2137"/>
      <c r="K27" s="2137"/>
      <c r="L27" s="2137"/>
      <c r="M27" s="2137"/>
      <c r="N27" s="2137"/>
      <c r="O27" s="2088" t="s">
        <v>1748</v>
      </c>
    </row>
    <row r="28" spans="1:15">
      <c r="A28" s="2120" t="s">
        <v>1749</v>
      </c>
      <c r="B28" s="2094"/>
      <c r="C28" s="2137"/>
      <c r="D28" s="2137"/>
      <c r="E28" s="2137"/>
      <c r="F28" s="2138"/>
      <c r="G28" s="2139"/>
      <c r="H28" s="2136"/>
      <c r="I28" s="2137"/>
      <c r="J28" s="2137"/>
      <c r="K28" s="2137"/>
      <c r="L28" s="2137"/>
      <c r="M28" s="2137"/>
      <c r="N28" s="2137"/>
      <c r="O28" s="2088" t="s">
        <v>1749</v>
      </c>
    </row>
    <row r="29" spans="1:15">
      <c r="A29" s="2120" t="s">
        <v>1750</v>
      </c>
      <c r="B29" s="2094"/>
      <c r="C29" s="2137"/>
      <c r="D29" s="2137"/>
      <c r="E29" s="2137"/>
      <c r="F29" s="2138"/>
      <c r="G29" s="2139"/>
      <c r="H29" s="2136"/>
      <c r="I29" s="2137"/>
      <c r="J29" s="2137"/>
      <c r="K29" s="2137"/>
      <c r="L29" s="2137"/>
      <c r="M29" s="2137"/>
      <c r="N29" s="2137"/>
      <c r="O29" s="2088" t="s">
        <v>1750</v>
      </c>
    </row>
    <row r="30" spans="1:15">
      <c r="A30" s="2120" t="s">
        <v>1751</v>
      </c>
      <c r="B30" s="2094" t="s">
        <v>2332</v>
      </c>
      <c r="C30" s="2137"/>
      <c r="D30" s="2137"/>
      <c r="E30" s="2137"/>
      <c r="F30" s="2138"/>
      <c r="G30" s="2139"/>
      <c r="H30" s="2136"/>
      <c r="I30" s="2137"/>
      <c r="J30" s="2137"/>
      <c r="K30" s="2137"/>
      <c r="L30" s="2137"/>
      <c r="M30" s="2137"/>
      <c r="N30" s="2137"/>
      <c r="O30" s="2088" t="s">
        <v>1751</v>
      </c>
    </row>
    <row r="31" spans="1:15">
      <c r="A31" s="2117" t="s">
        <v>1752</v>
      </c>
      <c r="B31" s="2105"/>
      <c r="C31" s="2125"/>
      <c r="D31" s="2125"/>
      <c r="E31" s="2125"/>
      <c r="F31" s="2126"/>
      <c r="G31" s="2127"/>
      <c r="H31" s="2124"/>
      <c r="I31" s="2125"/>
      <c r="J31" s="2125"/>
      <c r="K31" s="2125"/>
      <c r="L31" s="2125"/>
      <c r="M31" s="2125"/>
      <c r="N31" s="2125"/>
      <c r="O31" s="2084" t="s">
        <v>1752</v>
      </c>
    </row>
    <row r="32" spans="1:15">
      <c r="A32" s="2080" t="s">
        <v>1753</v>
      </c>
      <c r="B32" s="2105" t="s">
        <v>1702</v>
      </c>
      <c r="C32" s="2125"/>
      <c r="D32" s="2125"/>
      <c r="E32" s="2125"/>
      <c r="F32" s="2126"/>
      <c r="G32" s="2127"/>
      <c r="H32" s="2124"/>
      <c r="I32" s="2125"/>
      <c r="J32" s="2125"/>
      <c r="K32" s="2125"/>
      <c r="L32" s="2125"/>
      <c r="M32" s="2125"/>
      <c r="N32" s="2125"/>
      <c r="O32" s="2084" t="s">
        <v>1753</v>
      </c>
    </row>
    <row r="33" spans="1:15">
      <c r="A33" s="2120" t="s">
        <v>1754</v>
      </c>
      <c r="B33" s="2105" t="s">
        <v>1703</v>
      </c>
      <c r="C33" s="2125"/>
      <c r="D33" s="2125"/>
      <c r="E33" s="2125"/>
      <c r="F33" s="2126"/>
      <c r="G33" s="2127"/>
      <c r="H33" s="2124"/>
      <c r="I33" s="2125"/>
      <c r="J33" s="2125"/>
      <c r="K33" s="2125"/>
      <c r="L33" s="2125"/>
      <c r="M33" s="2125"/>
      <c r="N33" s="2125"/>
      <c r="O33" s="2084" t="s">
        <v>1754</v>
      </c>
    </row>
    <row r="34" spans="1:15">
      <c r="A34" s="2122" t="s">
        <v>1755</v>
      </c>
      <c r="B34" s="2090" t="s">
        <v>1704</v>
      </c>
      <c r="C34" s="2128"/>
      <c r="D34" s="2128"/>
      <c r="E34" s="2128"/>
      <c r="F34" s="2129"/>
      <c r="G34" s="2130"/>
      <c r="H34" s="2131"/>
      <c r="I34" s="2128"/>
      <c r="J34" s="2128"/>
      <c r="K34" s="2128"/>
      <c r="L34" s="2128"/>
      <c r="M34" s="2128"/>
      <c r="N34" s="2128"/>
      <c r="O34" s="2123" t="s">
        <v>1755</v>
      </c>
    </row>
    <row r="35" spans="1:15">
      <c r="A35" s="2120" t="s">
        <v>1756</v>
      </c>
      <c r="B35" s="2094"/>
      <c r="C35" s="2137"/>
      <c r="D35" s="2137"/>
      <c r="E35" s="2137"/>
      <c r="F35" s="2138"/>
      <c r="G35" s="2139"/>
      <c r="H35" s="2136"/>
      <c r="I35" s="2137"/>
      <c r="J35" s="2137"/>
      <c r="K35" s="2137"/>
      <c r="L35" s="2137"/>
      <c r="M35" s="2137"/>
      <c r="N35" s="2137"/>
      <c r="O35" s="2088" t="s">
        <v>1756</v>
      </c>
    </row>
    <row r="36" spans="1:15">
      <c r="A36" s="2117" t="s">
        <v>589</v>
      </c>
      <c r="B36" s="2105" t="s">
        <v>1705</v>
      </c>
      <c r="C36" s="2125"/>
      <c r="D36" s="2125"/>
      <c r="E36" s="2125"/>
      <c r="F36" s="2126"/>
      <c r="G36" s="2127"/>
      <c r="H36" s="2124"/>
      <c r="I36" s="2125"/>
      <c r="J36" s="2125"/>
      <c r="K36" s="2125"/>
      <c r="L36" s="2125"/>
      <c r="M36" s="2125"/>
      <c r="N36" s="2125"/>
      <c r="O36" s="2084" t="s">
        <v>589</v>
      </c>
    </row>
    <row r="37" spans="1:15">
      <c r="A37" s="2120" t="s">
        <v>590</v>
      </c>
      <c r="B37" s="2105"/>
      <c r="C37" s="2125"/>
      <c r="D37" s="2125"/>
      <c r="E37" s="2125"/>
      <c r="F37" s="2126"/>
      <c r="G37" s="2127"/>
      <c r="H37" s="2124"/>
      <c r="I37" s="2125"/>
      <c r="J37" s="2125"/>
      <c r="K37" s="2125"/>
      <c r="L37" s="2125"/>
      <c r="M37" s="2125"/>
      <c r="N37" s="2125"/>
      <c r="O37" s="2084" t="s">
        <v>590</v>
      </c>
    </row>
    <row r="38" spans="1:15">
      <c r="A38" s="2122" t="s">
        <v>591</v>
      </c>
      <c r="B38" s="2090"/>
      <c r="C38" s="2128"/>
      <c r="D38" s="2128"/>
      <c r="E38" s="2128"/>
      <c r="F38" s="2129"/>
      <c r="G38" s="2130"/>
      <c r="H38" s="2131"/>
      <c r="I38" s="2128"/>
      <c r="J38" s="2128"/>
      <c r="K38" s="2128"/>
      <c r="L38" s="2128"/>
      <c r="M38" s="2128"/>
      <c r="N38" s="2128"/>
      <c r="O38" s="2123" t="s">
        <v>591</v>
      </c>
    </row>
    <row r="39" spans="1:15">
      <c r="A39" s="2120" t="s">
        <v>592</v>
      </c>
      <c r="B39" s="2094"/>
      <c r="C39" s="2137"/>
      <c r="D39" s="2137"/>
      <c r="E39" s="2137"/>
      <c r="F39" s="2138"/>
      <c r="G39" s="2139"/>
      <c r="H39" s="2136"/>
      <c r="I39" s="2137"/>
      <c r="J39" s="2137"/>
      <c r="K39" s="2137"/>
      <c r="L39" s="2137"/>
      <c r="M39" s="2137"/>
      <c r="N39" s="2137"/>
      <c r="O39" s="2088" t="s">
        <v>592</v>
      </c>
    </row>
    <row r="40" spans="1:15">
      <c r="A40" s="2120" t="s">
        <v>593</v>
      </c>
      <c r="B40" s="2094"/>
      <c r="C40" s="2137"/>
      <c r="D40" s="2137"/>
      <c r="E40" s="2137"/>
      <c r="F40" s="2138"/>
      <c r="G40" s="2139"/>
      <c r="H40" s="2136"/>
      <c r="I40" s="2137"/>
      <c r="J40" s="2137"/>
      <c r="K40" s="2137"/>
      <c r="L40" s="2137"/>
      <c r="M40" s="2137"/>
      <c r="N40" s="2137"/>
      <c r="O40" s="2088" t="s">
        <v>593</v>
      </c>
    </row>
    <row r="41" spans="1:15">
      <c r="A41" s="2120" t="s">
        <v>594</v>
      </c>
      <c r="B41" s="2094"/>
      <c r="C41" s="2137"/>
      <c r="D41" s="2137"/>
      <c r="E41" s="2137"/>
      <c r="F41" s="2138"/>
      <c r="G41" s="2139"/>
      <c r="H41" s="2136"/>
      <c r="I41" s="2137"/>
      <c r="J41" s="2137"/>
      <c r="K41" s="2137"/>
      <c r="L41" s="2137"/>
      <c r="M41" s="2137"/>
      <c r="N41" s="2137"/>
      <c r="O41" s="2088" t="s">
        <v>594</v>
      </c>
    </row>
    <row r="42" spans="1:15">
      <c r="A42" s="2120" t="s">
        <v>595</v>
      </c>
      <c r="B42" s="2094"/>
      <c r="C42" s="2137"/>
      <c r="D42" s="2137"/>
      <c r="E42" s="2137"/>
      <c r="F42" s="2138"/>
      <c r="G42" s="2139"/>
      <c r="H42" s="2136"/>
      <c r="I42" s="2137"/>
      <c r="J42" s="2137"/>
      <c r="K42" s="2137"/>
      <c r="L42" s="2137"/>
      <c r="M42" s="2137"/>
      <c r="N42" s="2137"/>
      <c r="O42" s="2088" t="s">
        <v>595</v>
      </c>
    </row>
    <row r="43" spans="1:15">
      <c r="A43" s="2120" t="s">
        <v>2372</v>
      </c>
      <c r="B43" s="2094" t="s">
        <v>2332</v>
      </c>
      <c r="C43" s="2137"/>
      <c r="D43" s="2137"/>
      <c r="E43" s="2137"/>
      <c r="F43" s="2138"/>
      <c r="G43" s="2139"/>
      <c r="H43" s="2136"/>
      <c r="I43" s="2137"/>
      <c r="J43" s="2137"/>
      <c r="K43" s="2137"/>
      <c r="L43" s="2137"/>
      <c r="M43" s="2137"/>
      <c r="N43" s="2137"/>
      <c r="O43" s="2088" t="s">
        <v>2372</v>
      </c>
    </row>
    <row r="44" spans="1:15">
      <c r="A44" s="2122" t="s">
        <v>2373</v>
      </c>
      <c r="B44" s="2090" t="s">
        <v>1706</v>
      </c>
      <c r="C44" s="1957"/>
      <c r="D44" s="1960"/>
      <c r="E44" s="1960"/>
      <c r="F44" s="2000"/>
      <c r="G44" s="1959"/>
      <c r="H44" s="1957"/>
      <c r="I44" s="1960"/>
      <c r="J44" s="1960"/>
      <c r="K44" s="1960"/>
      <c r="L44" s="1960"/>
      <c r="M44" s="1960"/>
      <c r="N44" s="1960"/>
      <c r="O44" s="2123" t="s">
        <v>2373</v>
      </c>
    </row>
    <row r="45" spans="1:15">
      <c r="A45" s="2117" t="s">
        <v>2374</v>
      </c>
      <c r="B45" s="2105"/>
      <c r="C45" s="2125"/>
      <c r="D45" s="2125"/>
      <c r="E45" s="2125"/>
      <c r="F45" s="2126"/>
      <c r="G45" s="2127"/>
      <c r="H45" s="2124"/>
      <c r="I45" s="2125"/>
      <c r="J45" s="2125"/>
      <c r="K45" s="2125"/>
      <c r="L45" s="2125"/>
      <c r="M45" s="2125"/>
      <c r="N45" s="2125"/>
      <c r="O45" s="2084" t="s">
        <v>2374</v>
      </c>
    </row>
    <row r="46" spans="1:15">
      <c r="A46" s="2080" t="s">
        <v>2375</v>
      </c>
      <c r="B46" s="2105" t="s">
        <v>1707</v>
      </c>
      <c r="C46" s="2125"/>
      <c r="D46" s="2125"/>
      <c r="E46" s="2125"/>
      <c r="F46" s="2126"/>
      <c r="G46" s="2127"/>
      <c r="H46" s="2124"/>
      <c r="I46" s="2125"/>
      <c r="J46" s="2125"/>
      <c r="K46" s="2125"/>
      <c r="L46" s="2125"/>
      <c r="M46" s="2125"/>
      <c r="N46" s="2125"/>
      <c r="O46" s="2084" t="s">
        <v>2375</v>
      </c>
    </row>
    <row r="47" spans="1:15">
      <c r="A47" s="2120" t="s">
        <v>2376</v>
      </c>
      <c r="B47" s="2105" t="s">
        <v>1708</v>
      </c>
      <c r="C47" s="2140"/>
      <c r="D47" s="2141"/>
      <c r="E47" s="2141"/>
      <c r="F47" s="2022"/>
      <c r="G47" s="2142"/>
      <c r="H47" s="2140"/>
      <c r="I47" s="2141"/>
      <c r="J47" s="2141"/>
      <c r="K47" s="2141"/>
      <c r="L47" s="2141"/>
      <c r="M47" s="2141"/>
      <c r="N47" s="2141"/>
      <c r="O47" s="2084" t="s">
        <v>2376</v>
      </c>
    </row>
    <row r="48" spans="1:15">
      <c r="A48" s="2122" t="s">
        <v>2377</v>
      </c>
      <c r="B48" s="2090" t="s">
        <v>1709</v>
      </c>
      <c r="C48" s="2128"/>
      <c r="D48" s="2128"/>
      <c r="E48" s="2128"/>
      <c r="F48" s="2129"/>
      <c r="G48" s="2130"/>
      <c r="H48" s="2131"/>
      <c r="I48" s="2128"/>
      <c r="J48" s="2128"/>
      <c r="K48" s="2128"/>
      <c r="L48" s="2128"/>
      <c r="M48" s="2128"/>
      <c r="N48" s="2128"/>
      <c r="O48" s="2123" t="s">
        <v>2377</v>
      </c>
    </row>
    <row r="49" spans="1:15">
      <c r="A49" s="2120" t="s">
        <v>2378</v>
      </c>
      <c r="B49" s="2094" t="s">
        <v>1710</v>
      </c>
      <c r="C49" s="2137"/>
      <c r="D49" s="2137"/>
      <c r="E49" s="2137"/>
      <c r="F49" s="2138"/>
      <c r="G49" s="2139"/>
      <c r="H49" s="2136"/>
      <c r="I49" s="2137"/>
      <c r="J49" s="2137"/>
      <c r="K49" s="2137"/>
      <c r="L49" s="2137"/>
      <c r="M49" s="2137"/>
      <c r="N49" s="2137"/>
      <c r="O49" s="2088" t="s">
        <v>2378</v>
      </c>
    </row>
    <row r="50" spans="1:15">
      <c r="A50" s="2120" t="s">
        <v>2379</v>
      </c>
      <c r="B50" s="2094" t="s">
        <v>1711</v>
      </c>
      <c r="C50" s="2137"/>
      <c r="D50" s="2137"/>
      <c r="E50" s="2137"/>
      <c r="F50" s="2138"/>
      <c r="G50" s="2139"/>
      <c r="H50" s="2136"/>
      <c r="I50" s="2137"/>
      <c r="J50" s="2137"/>
      <c r="K50" s="2137"/>
      <c r="L50" s="2137"/>
      <c r="M50" s="2137"/>
      <c r="N50" s="2137"/>
      <c r="O50" s="2088" t="s">
        <v>2379</v>
      </c>
    </row>
    <row r="51" spans="1:15">
      <c r="A51" s="2074"/>
      <c r="B51" s="2082" t="s">
        <v>1712</v>
      </c>
      <c r="C51" s="2143"/>
      <c r="D51" s="2144"/>
      <c r="E51" s="2144"/>
      <c r="F51" s="2145"/>
      <c r="G51" s="2146"/>
      <c r="H51" s="2144"/>
      <c r="I51" s="2144"/>
      <c r="J51" s="2144"/>
      <c r="K51" s="2144"/>
      <c r="L51" s="2144"/>
      <c r="M51" s="2144"/>
      <c r="N51" s="2147"/>
      <c r="O51" s="2064"/>
    </row>
    <row r="52" spans="1:15">
      <c r="A52" s="2122" t="s">
        <v>2380</v>
      </c>
      <c r="B52" s="2090" t="s">
        <v>1713</v>
      </c>
      <c r="C52" s="2128"/>
      <c r="D52" s="2128"/>
      <c r="E52" s="2128"/>
      <c r="F52" s="2129"/>
      <c r="G52" s="2130"/>
      <c r="H52" s="2131"/>
      <c r="I52" s="2128"/>
      <c r="J52" s="2128"/>
      <c r="K52" s="2128"/>
      <c r="L52" s="2128"/>
      <c r="M52" s="2128"/>
      <c r="N52" s="2128"/>
      <c r="O52" s="2123" t="s">
        <v>2380</v>
      </c>
    </row>
    <row r="53" spans="1:15">
      <c r="A53" s="2120" t="s">
        <v>2381</v>
      </c>
      <c r="B53" s="2094" t="s">
        <v>1714</v>
      </c>
      <c r="C53" s="2137"/>
      <c r="D53" s="2137"/>
      <c r="E53" s="2137"/>
      <c r="F53" s="2138"/>
      <c r="G53" s="2139"/>
      <c r="H53" s="2136"/>
      <c r="I53" s="2137"/>
      <c r="J53" s="2137"/>
      <c r="K53" s="2137"/>
      <c r="L53" s="2137"/>
      <c r="M53" s="2137"/>
      <c r="N53" s="2137"/>
      <c r="O53" s="2088" t="s">
        <v>2381</v>
      </c>
    </row>
    <row r="54" spans="1:15">
      <c r="A54" s="2120" t="s">
        <v>2382</v>
      </c>
      <c r="B54" s="2094" t="s">
        <v>1715</v>
      </c>
      <c r="C54" s="2137"/>
      <c r="D54" s="2137"/>
      <c r="E54" s="2137"/>
      <c r="F54" s="2138"/>
      <c r="G54" s="2139"/>
      <c r="H54" s="2136"/>
      <c r="I54" s="2137"/>
      <c r="J54" s="2137"/>
      <c r="K54" s="2137"/>
      <c r="L54" s="2137"/>
      <c r="M54" s="2137"/>
      <c r="N54" s="2137"/>
      <c r="O54" s="2088" t="s">
        <v>2382</v>
      </c>
    </row>
    <row r="55" spans="1:15">
      <c r="A55" s="2120" t="s">
        <v>2383</v>
      </c>
      <c r="B55" s="2094" t="s">
        <v>1716</v>
      </c>
      <c r="C55" s="2137"/>
      <c r="D55" s="2137"/>
      <c r="E55" s="2137"/>
      <c r="F55" s="2138"/>
      <c r="G55" s="2139"/>
      <c r="H55" s="2136"/>
      <c r="I55" s="2137"/>
      <c r="J55" s="2137"/>
      <c r="K55" s="2137"/>
      <c r="L55" s="2137"/>
      <c r="M55" s="2137"/>
      <c r="N55" s="2137"/>
      <c r="O55" s="2088" t="s">
        <v>2383</v>
      </c>
    </row>
    <row r="56" spans="1:15">
      <c r="A56" s="2122" t="s">
        <v>2384</v>
      </c>
      <c r="B56" s="2090" t="s">
        <v>1706</v>
      </c>
      <c r="C56" s="1964"/>
      <c r="D56" s="1892"/>
      <c r="E56" s="1892"/>
      <c r="F56" s="2004"/>
      <c r="G56" s="1963"/>
      <c r="H56" s="1964"/>
      <c r="I56" s="1892"/>
      <c r="J56" s="1892"/>
      <c r="K56" s="1892"/>
      <c r="L56" s="1892"/>
      <c r="M56" s="1892"/>
      <c r="N56" s="1892"/>
      <c r="O56" s="2123" t="s">
        <v>2384</v>
      </c>
    </row>
    <row r="57" spans="1:15">
      <c r="A57" s="2117" t="s">
        <v>2385</v>
      </c>
      <c r="C57" s="2124"/>
      <c r="D57" s="2125"/>
      <c r="E57" s="2125"/>
      <c r="F57" s="2126"/>
      <c r="G57" s="2127"/>
      <c r="H57" s="2124"/>
      <c r="I57" s="2125"/>
      <c r="J57" s="2125"/>
      <c r="K57" s="2125"/>
      <c r="L57" s="2125"/>
      <c r="M57" s="2125"/>
      <c r="N57" s="2125"/>
      <c r="O57" s="2084" t="s">
        <v>2385</v>
      </c>
    </row>
    <row r="58" spans="1:15">
      <c r="A58" s="2080" t="s">
        <v>2386</v>
      </c>
      <c r="B58" s="2105" t="s">
        <v>1707</v>
      </c>
      <c r="C58" s="2125"/>
      <c r="D58" s="2125"/>
      <c r="E58" s="2125"/>
      <c r="F58" s="2126"/>
      <c r="G58" s="2127"/>
      <c r="H58" s="2124"/>
      <c r="I58" s="2125"/>
      <c r="J58" s="2125"/>
      <c r="K58" s="2125"/>
      <c r="L58" s="2125"/>
      <c r="M58" s="2125"/>
      <c r="N58" s="2125"/>
      <c r="O58" s="2084" t="s">
        <v>2386</v>
      </c>
    </row>
    <row r="59" spans="1:15">
      <c r="A59" s="2120" t="s">
        <v>2387</v>
      </c>
      <c r="B59" s="2105" t="s">
        <v>1708</v>
      </c>
      <c r="C59" s="2140"/>
      <c r="D59" s="2141"/>
      <c r="E59" s="2141"/>
      <c r="F59" s="2022"/>
      <c r="G59" s="2142"/>
      <c r="H59" s="2140"/>
      <c r="I59" s="2141"/>
      <c r="J59" s="2141"/>
      <c r="K59" s="2141"/>
      <c r="L59" s="2141"/>
      <c r="M59" s="2141"/>
      <c r="N59" s="2141"/>
      <c r="O59" s="2084" t="s">
        <v>2387</v>
      </c>
    </row>
    <row r="60" spans="1:15">
      <c r="A60" s="2122" t="s">
        <v>2388</v>
      </c>
      <c r="B60" s="2090" t="s">
        <v>1709</v>
      </c>
      <c r="C60" s="2128"/>
      <c r="D60" s="2128"/>
      <c r="E60" s="2128"/>
      <c r="F60" s="2129"/>
      <c r="G60" s="2130"/>
      <c r="H60" s="2131"/>
      <c r="I60" s="2128"/>
      <c r="J60" s="2128"/>
      <c r="K60" s="2128"/>
      <c r="L60" s="2128"/>
      <c r="M60" s="2128"/>
      <c r="N60" s="2128"/>
      <c r="O60" s="2123" t="s">
        <v>2388</v>
      </c>
    </row>
    <row r="61" spans="1:15">
      <c r="A61" s="2120" t="s">
        <v>2389</v>
      </c>
      <c r="B61" s="2094" t="s">
        <v>1710</v>
      </c>
      <c r="C61" s="2137"/>
      <c r="D61" s="2137"/>
      <c r="E61" s="2137"/>
      <c r="F61" s="2138"/>
      <c r="G61" s="2139"/>
      <c r="H61" s="2136"/>
      <c r="I61" s="2137"/>
      <c r="J61" s="2137"/>
      <c r="K61" s="2137"/>
      <c r="L61" s="2137"/>
      <c r="M61" s="2137"/>
      <c r="N61" s="2137"/>
      <c r="O61" s="2088" t="s">
        <v>2389</v>
      </c>
    </row>
    <row r="62" spans="1:15" ht="15.75" thickBot="1">
      <c r="A62" s="2148" t="s">
        <v>2390</v>
      </c>
      <c r="B62" s="2149" t="s">
        <v>1711</v>
      </c>
      <c r="C62" s="1986"/>
      <c r="D62" s="1989"/>
      <c r="E62" s="1989"/>
      <c r="F62" s="2150"/>
      <c r="G62" s="1988"/>
      <c r="H62" s="1986"/>
      <c r="I62" s="1989"/>
      <c r="J62" s="1989"/>
      <c r="K62" s="1989"/>
      <c r="L62" s="1989"/>
      <c r="M62" s="1989"/>
      <c r="N62" s="1989"/>
      <c r="O62" s="2151" t="s">
        <v>2390</v>
      </c>
    </row>
    <row r="63" spans="1:15">
      <c r="A63" s="1976" t="s">
        <v>4676</v>
      </c>
      <c r="B63" s="1976"/>
      <c r="C63" s="1976"/>
      <c r="D63" s="1976"/>
      <c r="E63" s="1976"/>
      <c r="F63" s="1976"/>
      <c r="G63" s="1976" t="s">
        <v>4676</v>
      </c>
      <c r="H63" s="1976"/>
      <c r="I63" s="1976"/>
      <c r="J63" s="1976"/>
      <c r="K63" s="1976"/>
      <c r="L63" s="1976"/>
      <c r="M63" s="1976"/>
      <c r="N63" s="1976"/>
      <c r="O63" s="1976"/>
    </row>
    <row r="64" spans="1:15">
      <c r="A64" s="2677" t="s">
        <v>4625</v>
      </c>
      <c r="B64" s="2677"/>
      <c r="C64" s="2677"/>
      <c r="D64" s="2677"/>
      <c r="E64" s="2677"/>
      <c r="F64" s="2677"/>
      <c r="G64" s="2677" t="s">
        <v>4626</v>
      </c>
      <c r="H64" s="2677"/>
      <c r="I64" s="2677"/>
      <c r="J64" s="2677"/>
      <c r="K64" s="2677"/>
      <c r="L64" s="2677"/>
      <c r="M64" s="2677"/>
      <c r="N64" s="2677"/>
      <c r="O64" s="2677"/>
    </row>
    <row r="67" spans="1:15" ht="15.75" thickBot="1">
      <c r="A67" s="1610"/>
      <c r="B67" s="1610"/>
      <c r="C67" s="1610"/>
      <c r="D67" s="1610"/>
      <c r="E67" s="1610"/>
      <c r="F67" s="1610"/>
      <c r="G67" s="1610"/>
      <c r="H67" s="1610"/>
      <c r="I67" s="1610"/>
      <c r="J67" s="1610"/>
      <c r="K67" s="1610"/>
      <c r="L67" s="1610"/>
      <c r="M67" s="1610"/>
      <c r="N67" s="1610"/>
      <c r="O67" s="1610"/>
    </row>
    <row r="68" spans="1:15">
      <c r="A68" s="2059" t="s">
        <v>1800</v>
      </c>
      <c r="B68" s="2062"/>
      <c r="C68" s="2060" t="s">
        <v>3294</v>
      </c>
      <c r="D68" s="2062"/>
      <c r="E68" s="2062" t="s">
        <v>1802</v>
      </c>
      <c r="F68" s="1616" t="s">
        <v>1803</v>
      </c>
      <c r="G68" s="2059" t="s">
        <v>1800</v>
      </c>
      <c r="H68" s="2060"/>
      <c r="I68" s="2104" t="s">
        <v>3294</v>
      </c>
      <c r="J68" s="2060"/>
      <c r="K68" s="2062"/>
      <c r="L68" s="2061" t="s">
        <v>1802</v>
      </c>
      <c r="M68" s="2104" t="s">
        <v>1803</v>
      </c>
      <c r="N68" s="2060"/>
      <c r="O68" s="1616"/>
    </row>
    <row r="69" spans="1:15">
      <c r="A69" s="1834" t="str">
        <f>'Data Sheet'!$C$25</f>
        <v xml:space="preserve">The Brooklyn Union Gas Company d/b/a National Grid New York </v>
      </c>
      <c r="B69" s="1618"/>
      <c r="C69" s="1566" t="s">
        <v>1819</v>
      </c>
      <c r="D69" s="1618"/>
      <c r="E69" s="1618" t="s">
        <v>1805</v>
      </c>
      <c r="F69" s="2064"/>
      <c r="G69" s="2074" t="str">
        <f>'Data Sheet'!$C$25</f>
        <v xml:space="preserve">The Brooklyn Union Gas Company d/b/a National Grid New York </v>
      </c>
      <c r="I69" s="2085" t="s">
        <v>1819</v>
      </c>
      <c r="K69" s="1618"/>
      <c r="L69" s="2105" t="s">
        <v>1805</v>
      </c>
      <c r="M69" s="2085"/>
      <c r="O69" s="2064"/>
    </row>
    <row r="70" spans="1:15">
      <c r="A70" s="2065"/>
      <c r="B70" s="2067"/>
      <c r="C70" s="1626" t="s">
        <v>2996</v>
      </c>
      <c r="D70" s="2067"/>
      <c r="E70" s="1671" t="str">
        <f>'Data Sheet'!$C$40</f>
        <v xml:space="preserve"> March 29, 2017</v>
      </c>
      <c r="F70" s="2068" t="str">
        <f>'Data Sheet'!$C$38</f>
        <v xml:space="preserve"> December 31, 2016</v>
      </c>
      <c r="G70" s="2065"/>
      <c r="H70" s="1626"/>
      <c r="I70" s="2106" t="s">
        <v>2996</v>
      </c>
      <c r="J70" s="1626"/>
      <c r="K70" s="2067"/>
      <c r="L70" s="1671" t="str">
        <f>'Data Sheet'!$C$40</f>
        <v xml:space="preserve"> March 29, 2017</v>
      </c>
      <c r="M70" s="2107" t="str">
        <f>'Data Sheet'!$C$38</f>
        <v xml:space="preserve"> December 31, 2016</v>
      </c>
      <c r="N70" s="1626"/>
      <c r="O70" s="2108"/>
    </row>
    <row r="71" spans="1:15">
      <c r="A71" s="2109"/>
      <c r="B71" s="2071" t="s">
        <v>1325</v>
      </c>
      <c r="C71" s="2071"/>
      <c r="D71" s="2071"/>
      <c r="E71" s="2071"/>
      <c r="F71" s="2072"/>
      <c r="G71" s="2069" t="s">
        <v>1325</v>
      </c>
      <c r="H71" s="2071"/>
      <c r="I71" s="2071"/>
      <c r="J71" s="2071"/>
      <c r="K71" s="2071"/>
      <c r="L71" s="2071"/>
      <c r="M71" s="2071"/>
      <c r="N71" s="2071"/>
      <c r="O71" s="2072"/>
    </row>
    <row r="72" spans="1:15">
      <c r="A72" s="2110"/>
      <c r="B72" s="2078"/>
      <c r="C72" s="2078"/>
      <c r="D72" s="2078"/>
      <c r="E72" s="2078"/>
      <c r="F72" s="2111"/>
      <c r="G72" s="3328" t="s">
        <v>2731</v>
      </c>
      <c r="H72" s="3250"/>
      <c r="I72" s="3250"/>
      <c r="J72" s="3250"/>
      <c r="O72" s="2064"/>
    </row>
    <row r="73" spans="1:15">
      <c r="A73" s="3331" t="s">
        <v>2732</v>
      </c>
      <c r="B73" s="3252"/>
      <c r="C73" s="3252"/>
      <c r="D73" s="3275" t="s">
        <v>2733</v>
      </c>
      <c r="E73" s="3252"/>
      <c r="F73" s="3254"/>
      <c r="G73" s="3330"/>
      <c r="H73" s="3252"/>
      <c r="I73" s="3252"/>
      <c r="J73" s="3252"/>
      <c r="K73" s="3275" t="s">
        <v>2734</v>
      </c>
      <c r="L73" s="3252"/>
      <c r="M73" s="3252"/>
      <c r="N73" s="3252"/>
      <c r="O73" s="3254"/>
    </row>
    <row r="74" spans="1:15">
      <c r="A74" s="3330"/>
      <c r="B74" s="3252"/>
      <c r="C74" s="3252"/>
      <c r="D74" s="3252"/>
      <c r="E74" s="3252"/>
      <c r="F74" s="3254"/>
      <c r="G74" s="3330"/>
      <c r="H74" s="3252"/>
      <c r="I74" s="3252"/>
      <c r="J74" s="3252"/>
      <c r="K74" s="3252"/>
      <c r="L74" s="3252"/>
      <c r="M74" s="3252"/>
      <c r="N74" s="3252"/>
      <c r="O74" s="3254"/>
    </row>
    <row r="75" spans="1:15">
      <c r="A75" s="2074" t="s">
        <v>2735</v>
      </c>
      <c r="D75" s="3252"/>
      <c r="E75" s="3252"/>
      <c r="F75" s="3254"/>
      <c r="G75" s="3330"/>
      <c r="H75" s="3252"/>
      <c r="I75" s="3252"/>
      <c r="J75" s="3252"/>
      <c r="K75" s="3275" t="s">
        <v>2736</v>
      </c>
      <c r="L75" s="3252"/>
      <c r="M75" s="3252"/>
      <c r="N75" s="3252"/>
      <c r="O75" s="3254"/>
    </row>
    <row r="76" spans="1:15">
      <c r="A76" s="3331" t="s">
        <v>2737</v>
      </c>
      <c r="B76" s="3260"/>
      <c r="C76" s="3260"/>
      <c r="D76" s="3252"/>
      <c r="E76" s="3252"/>
      <c r="F76" s="3254"/>
      <c r="G76" s="3330"/>
      <c r="H76" s="3252"/>
      <c r="I76" s="3252"/>
      <c r="J76" s="3252"/>
      <c r="K76" s="3252"/>
      <c r="L76" s="3252"/>
      <c r="M76" s="3252"/>
      <c r="N76" s="3252"/>
      <c r="O76" s="3254"/>
    </row>
    <row r="77" spans="1:15">
      <c r="A77" s="3330"/>
      <c r="B77" s="3260"/>
      <c r="C77" s="3260"/>
      <c r="D77" s="3252"/>
      <c r="E77" s="3252"/>
      <c r="F77" s="3254"/>
      <c r="G77" s="3331" t="s">
        <v>2738</v>
      </c>
      <c r="H77" s="3252"/>
      <c r="I77" s="3252"/>
      <c r="J77" s="3252"/>
      <c r="K77" s="3275" t="s">
        <v>3541</v>
      </c>
      <c r="L77" s="3252"/>
      <c r="M77" s="3252"/>
      <c r="N77" s="3252"/>
      <c r="O77" s="3254"/>
    </row>
    <row r="78" spans="1:15">
      <c r="A78" s="3330"/>
      <c r="B78" s="3260"/>
      <c r="C78" s="3260"/>
      <c r="D78" s="3275" t="s">
        <v>3542</v>
      </c>
      <c r="E78" s="3252"/>
      <c r="F78" s="3254"/>
      <c r="G78" s="3330"/>
      <c r="H78" s="3252"/>
      <c r="I78" s="3252"/>
      <c r="J78" s="3252"/>
      <c r="K78" s="3252"/>
      <c r="L78" s="3252"/>
      <c r="M78" s="3252"/>
      <c r="N78" s="3252"/>
      <c r="O78" s="3254"/>
    </row>
    <row r="79" spans="1:15">
      <c r="A79" s="3330"/>
      <c r="B79" s="3260"/>
      <c r="C79" s="3260"/>
      <c r="D79" s="3252"/>
      <c r="E79" s="3252"/>
      <c r="F79" s="3254"/>
      <c r="G79" s="3330"/>
      <c r="H79" s="3252"/>
      <c r="I79" s="3252"/>
      <c r="J79" s="3252"/>
      <c r="O79" s="2064"/>
    </row>
    <row r="80" spans="1:15">
      <c r="A80" s="2065" t="s">
        <v>3543</v>
      </c>
      <c r="B80" s="1626"/>
      <c r="C80" s="1626"/>
      <c r="D80" s="3256"/>
      <c r="E80" s="3256"/>
      <c r="F80" s="3333"/>
      <c r="G80" s="3332"/>
      <c r="H80" s="3256"/>
      <c r="I80" s="3256"/>
      <c r="J80" s="3256"/>
      <c r="O80" s="2064"/>
    </row>
    <row r="81" spans="1:15">
      <c r="A81" s="2075" t="s">
        <v>1729</v>
      </c>
      <c r="B81" s="2674" t="s">
        <v>4624</v>
      </c>
      <c r="C81" s="2112" t="s">
        <v>177</v>
      </c>
      <c r="D81" s="2113"/>
      <c r="E81" s="2112" t="s">
        <v>4398</v>
      </c>
      <c r="F81" s="2072"/>
      <c r="G81" s="2112" t="s">
        <v>4398</v>
      </c>
      <c r="H81" s="2113"/>
      <c r="I81" s="2112" t="s">
        <v>4398</v>
      </c>
      <c r="J81" s="2113"/>
      <c r="K81" s="2112" t="s">
        <v>1684</v>
      </c>
      <c r="L81" s="2113"/>
      <c r="M81" s="2112" t="s">
        <v>1685</v>
      </c>
      <c r="N81" s="2113"/>
      <c r="O81" s="2114" t="s">
        <v>1729</v>
      </c>
    </row>
    <row r="82" spans="1:15">
      <c r="A82" s="2115" t="s">
        <v>1732</v>
      </c>
      <c r="B82" s="2675" t="s">
        <v>1686</v>
      </c>
      <c r="C82" s="2077" t="s">
        <v>1732</v>
      </c>
      <c r="D82" s="2116" t="s">
        <v>1687</v>
      </c>
      <c r="E82" s="2116" t="s">
        <v>1732</v>
      </c>
      <c r="F82" s="2079" t="s">
        <v>1687</v>
      </c>
      <c r="G82" s="2117" t="s">
        <v>1732</v>
      </c>
      <c r="H82" s="2077" t="s">
        <v>1687</v>
      </c>
      <c r="I82" s="2116" t="s">
        <v>1732</v>
      </c>
      <c r="J82" s="2116" t="s">
        <v>1687</v>
      </c>
      <c r="K82" s="2116" t="s">
        <v>1732</v>
      </c>
      <c r="L82" s="2116" t="s">
        <v>1687</v>
      </c>
      <c r="M82" s="2116" t="s">
        <v>1732</v>
      </c>
      <c r="N82" s="2116" t="s">
        <v>1687</v>
      </c>
      <c r="O82" s="2118" t="s">
        <v>1732</v>
      </c>
    </row>
    <row r="83" spans="1:15">
      <c r="A83" s="2086"/>
      <c r="B83" s="2676" t="s">
        <v>3024</v>
      </c>
      <c r="C83" s="2119" t="s">
        <v>3025</v>
      </c>
      <c r="D83" s="2119" t="s">
        <v>3026</v>
      </c>
      <c r="E83" s="2119" t="s">
        <v>3027</v>
      </c>
      <c r="F83" s="2088" t="s">
        <v>2347</v>
      </c>
      <c r="G83" s="2120" t="s">
        <v>2348</v>
      </c>
      <c r="H83" s="2087" t="s">
        <v>2349</v>
      </c>
      <c r="I83" s="2119" t="s">
        <v>2350</v>
      </c>
      <c r="J83" s="2119" t="s">
        <v>2351</v>
      </c>
      <c r="K83" s="2119" t="s">
        <v>2352</v>
      </c>
      <c r="L83" s="2119" t="s">
        <v>2353</v>
      </c>
      <c r="M83" s="2119" t="s">
        <v>2354</v>
      </c>
      <c r="N83" s="2119" t="s">
        <v>181</v>
      </c>
      <c r="O83" s="2121"/>
    </row>
    <row r="84" spans="1:15">
      <c r="A84" s="2122" t="s">
        <v>1688</v>
      </c>
      <c r="B84" s="2090" t="s">
        <v>1689</v>
      </c>
      <c r="C84" s="1957"/>
      <c r="D84" s="1960"/>
      <c r="E84" s="1960"/>
      <c r="F84" s="2000"/>
      <c r="G84" s="1959"/>
      <c r="H84" s="1957"/>
      <c r="I84" s="1960"/>
      <c r="J84" s="1960"/>
      <c r="K84" s="1960"/>
      <c r="L84" s="1960"/>
      <c r="M84" s="1960"/>
      <c r="N84" s="1960"/>
      <c r="O84" s="2123" t="s">
        <v>1688</v>
      </c>
    </row>
    <row r="85" spans="1:15">
      <c r="A85" s="2117" t="s">
        <v>1690</v>
      </c>
      <c r="B85" s="2098"/>
      <c r="C85" s="2124"/>
      <c r="D85" s="2125"/>
      <c r="E85" s="2125"/>
      <c r="F85" s="2126"/>
      <c r="G85" s="2127"/>
      <c r="H85" s="2124"/>
      <c r="I85" s="2125"/>
      <c r="J85" s="2125"/>
      <c r="K85" s="2125"/>
      <c r="L85" s="2125"/>
      <c r="M85" s="2125"/>
      <c r="N85" s="2125"/>
      <c r="O85" s="2084" t="s">
        <v>1690</v>
      </c>
    </row>
    <row r="86" spans="1:15">
      <c r="A86" s="2080" t="s">
        <v>1691</v>
      </c>
      <c r="B86" s="2105" t="s">
        <v>1692</v>
      </c>
      <c r="C86" s="2125"/>
      <c r="D86" s="2125"/>
      <c r="E86" s="2125"/>
      <c r="F86" s="2126"/>
      <c r="G86" s="2127"/>
      <c r="H86" s="2124"/>
      <c r="I86" s="2125"/>
      <c r="J86" s="2125"/>
      <c r="K86" s="2125"/>
      <c r="L86" s="2125"/>
      <c r="M86" s="2125"/>
      <c r="N86" s="2125"/>
      <c r="O86" s="2084" t="s">
        <v>1691</v>
      </c>
    </row>
    <row r="87" spans="1:15">
      <c r="A87" s="2120" t="s">
        <v>1693</v>
      </c>
      <c r="B87" s="2094" t="s">
        <v>1694</v>
      </c>
      <c r="C87" s="2124"/>
      <c r="D87" s="2125"/>
      <c r="E87" s="2125"/>
      <c r="F87" s="2126"/>
      <c r="G87" s="2127"/>
      <c r="H87" s="2124"/>
      <c r="I87" s="2125"/>
      <c r="J87" s="2125"/>
      <c r="K87" s="2125"/>
      <c r="L87" s="2125"/>
      <c r="M87" s="2125"/>
      <c r="N87" s="2125"/>
      <c r="O87" s="2084" t="s">
        <v>1693</v>
      </c>
    </row>
    <row r="88" spans="1:15">
      <c r="A88" s="2122" t="s">
        <v>1695</v>
      </c>
      <c r="B88" s="2090" t="s">
        <v>1696</v>
      </c>
      <c r="C88" s="2128"/>
      <c r="D88" s="2128"/>
      <c r="E88" s="2128"/>
      <c r="F88" s="2129"/>
      <c r="G88" s="2130"/>
      <c r="H88" s="2131"/>
      <c r="I88" s="2128"/>
      <c r="J88" s="2128"/>
      <c r="K88" s="2128"/>
      <c r="L88" s="2128"/>
      <c r="M88" s="2128"/>
      <c r="N88" s="2128"/>
      <c r="O88" s="2123" t="s">
        <v>1695</v>
      </c>
    </row>
    <row r="89" spans="1:15">
      <c r="A89" s="2117" t="s">
        <v>1697</v>
      </c>
      <c r="B89" s="2105"/>
      <c r="C89" s="2132"/>
      <c r="D89" s="2133"/>
      <c r="E89" s="2133"/>
      <c r="F89" s="2134"/>
      <c r="G89" s="2135"/>
      <c r="H89" s="2132"/>
      <c r="I89" s="2133"/>
      <c r="J89" s="2133"/>
      <c r="K89" s="2133"/>
      <c r="L89" s="2133"/>
      <c r="M89" s="2133"/>
      <c r="N89" s="2133"/>
      <c r="O89" s="2084" t="s">
        <v>1697</v>
      </c>
    </row>
    <row r="90" spans="1:15">
      <c r="A90" s="2080" t="s">
        <v>1698</v>
      </c>
      <c r="B90" s="2105" t="s">
        <v>1699</v>
      </c>
      <c r="C90" s="2125"/>
      <c r="D90" s="2125"/>
      <c r="E90" s="2125"/>
      <c r="F90" s="2126"/>
      <c r="G90" s="2127"/>
      <c r="H90" s="2124"/>
      <c r="I90" s="2125"/>
      <c r="J90" s="2125"/>
      <c r="K90" s="2125"/>
      <c r="L90" s="2125"/>
      <c r="M90" s="2125"/>
      <c r="N90" s="2125"/>
      <c r="O90" s="2084" t="s">
        <v>1698</v>
      </c>
    </row>
    <row r="91" spans="1:15">
      <c r="A91" s="2120" t="s">
        <v>1700</v>
      </c>
      <c r="B91" s="2105"/>
      <c r="C91" s="2136"/>
      <c r="D91" s="2137"/>
      <c r="E91" s="2137"/>
      <c r="F91" s="2138"/>
      <c r="G91" s="2139"/>
      <c r="H91" s="2136"/>
      <c r="I91" s="2137"/>
      <c r="J91" s="2137"/>
      <c r="K91" s="2137"/>
      <c r="L91" s="2137"/>
      <c r="M91" s="2137"/>
      <c r="N91" s="2137"/>
      <c r="O91" s="2084" t="s">
        <v>1700</v>
      </c>
    </row>
    <row r="92" spans="1:15">
      <c r="A92" s="2122" t="s">
        <v>1701</v>
      </c>
      <c r="B92" s="2090"/>
      <c r="C92" s="2128"/>
      <c r="D92" s="2128"/>
      <c r="E92" s="2128"/>
      <c r="F92" s="2129"/>
      <c r="G92" s="2130"/>
      <c r="H92" s="2131"/>
      <c r="I92" s="2128"/>
      <c r="J92" s="2128"/>
      <c r="K92" s="2128"/>
      <c r="L92" s="2128"/>
      <c r="M92" s="2128"/>
      <c r="N92" s="2128"/>
      <c r="O92" s="2123" t="s">
        <v>1701</v>
      </c>
    </row>
    <row r="93" spans="1:15">
      <c r="A93" s="2120" t="s">
        <v>1746</v>
      </c>
      <c r="B93" s="2094"/>
      <c r="C93" s="2137"/>
      <c r="D93" s="2137"/>
      <c r="E93" s="2137"/>
      <c r="F93" s="2138"/>
      <c r="G93" s="2139"/>
      <c r="H93" s="2136"/>
      <c r="I93" s="2137"/>
      <c r="J93" s="2137"/>
      <c r="K93" s="2137"/>
      <c r="L93" s="2137"/>
      <c r="M93" s="2137"/>
      <c r="N93" s="2137"/>
      <c r="O93" s="2088" t="s">
        <v>1746</v>
      </c>
    </row>
    <row r="94" spans="1:15">
      <c r="A94" s="2120" t="s">
        <v>1747</v>
      </c>
      <c r="B94" s="2094"/>
      <c r="C94" s="2137"/>
      <c r="D94" s="2137"/>
      <c r="E94" s="2137"/>
      <c r="F94" s="2138"/>
      <c r="G94" s="2139"/>
      <c r="H94" s="2136"/>
      <c r="I94" s="2137"/>
      <c r="J94" s="2137"/>
      <c r="K94" s="2137"/>
      <c r="L94" s="2137"/>
      <c r="M94" s="2137"/>
      <c r="N94" s="2137"/>
      <c r="O94" s="2088" t="s">
        <v>1747</v>
      </c>
    </row>
    <row r="95" spans="1:15">
      <c r="A95" s="2120" t="s">
        <v>1748</v>
      </c>
      <c r="B95" s="2094"/>
      <c r="C95" s="2137"/>
      <c r="D95" s="2137"/>
      <c r="E95" s="2137"/>
      <c r="F95" s="2138"/>
      <c r="G95" s="2139"/>
      <c r="H95" s="2136"/>
      <c r="I95" s="2137"/>
      <c r="J95" s="2137"/>
      <c r="K95" s="2137"/>
      <c r="L95" s="2137"/>
      <c r="M95" s="2137"/>
      <c r="N95" s="2137"/>
      <c r="O95" s="2088" t="s">
        <v>1748</v>
      </c>
    </row>
    <row r="96" spans="1:15">
      <c r="A96" s="2120" t="s">
        <v>1749</v>
      </c>
      <c r="B96" s="2094"/>
      <c r="C96" s="2137"/>
      <c r="D96" s="2137"/>
      <c r="E96" s="2137"/>
      <c r="F96" s="2138"/>
      <c r="G96" s="2139"/>
      <c r="H96" s="2136"/>
      <c r="I96" s="2137"/>
      <c r="J96" s="2137"/>
      <c r="K96" s="2137"/>
      <c r="L96" s="2137"/>
      <c r="M96" s="2137"/>
      <c r="N96" s="2137"/>
      <c r="O96" s="2088" t="s">
        <v>1749</v>
      </c>
    </row>
    <row r="97" spans="1:15">
      <c r="A97" s="2120" t="s">
        <v>1750</v>
      </c>
      <c r="B97" s="2094"/>
      <c r="C97" s="2137"/>
      <c r="D97" s="2137"/>
      <c r="E97" s="2137"/>
      <c r="F97" s="2138"/>
      <c r="G97" s="2139"/>
      <c r="H97" s="2136"/>
      <c r="I97" s="2137"/>
      <c r="J97" s="2137"/>
      <c r="K97" s="2137"/>
      <c r="L97" s="2137"/>
      <c r="M97" s="2137"/>
      <c r="N97" s="2137"/>
      <c r="O97" s="2088" t="s">
        <v>1750</v>
      </c>
    </row>
    <row r="98" spans="1:15">
      <c r="A98" s="2120" t="s">
        <v>1751</v>
      </c>
      <c r="B98" s="2094" t="s">
        <v>2332</v>
      </c>
      <c r="C98" s="2137"/>
      <c r="D98" s="2137"/>
      <c r="E98" s="2137"/>
      <c r="F98" s="2138"/>
      <c r="G98" s="2139"/>
      <c r="H98" s="2136"/>
      <c r="I98" s="2137"/>
      <c r="J98" s="2137"/>
      <c r="K98" s="2137"/>
      <c r="L98" s="2137"/>
      <c r="M98" s="2137"/>
      <c r="N98" s="2137"/>
      <c r="O98" s="2088" t="s">
        <v>1751</v>
      </c>
    </row>
    <row r="99" spans="1:15">
      <c r="A99" s="2117" t="s">
        <v>1752</v>
      </c>
      <c r="B99" s="2105"/>
      <c r="C99" s="2125"/>
      <c r="D99" s="2125"/>
      <c r="E99" s="2125"/>
      <c r="F99" s="2126"/>
      <c r="G99" s="2127"/>
      <c r="H99" s="2124"/>
      <c r="I99" s="2125"/>
      <c r="J99" s="2125"/>
      <c r="K99" s="2125"/>
      <c r="L99" s="2125"/>
      <c r="M99" s="2125"/>
      <c r="N99" s="2125"/>
      <c r="O99" s="2084" t="s">
        <v>1752</v>
      </c>
    </row>
    <row r="100" spans="1:15">
      <c r="A100" s="2080" t="s">
        <v>1753</v>
      </c>
      <c r="B100" s="2105" t="s">
        <v>1702</v>
      </c>
      <c r="C100" s="2125"/>
      <c r="D100" s="2125"/>
      <c r="E100" s="2125"/>
      <c r="F100" s="2126"/>
      <c r="G100" s="2127"/>
      <c r="H100" s="2124"/>
      <c r="I100" s="2125"/>
      <c r="J100" s="2125"/>
      <c r="K100" s="2125"/>
      <c r="L100" s="2125"/>
      <c r="M100" s="2125"/>
      <c r="N100" s="2125"/>
      <c r="O100" s="2084" t="s">
        <v>1753</v>
      </c>
    </row>
    <row r="101" spans="1:15">
      <c r="A101" s="2120" t="s">
        <v>1754</v>
      </c>
      <c r="B101" s="2105" t="s">
        <v>1703</v>
      </c>
      <c r="C101" s="2125"/>
      <c r="D101" s="2125"/>
      <c r="E101" s="2125"/>
      <c r="F101" s="2126"/>
      <c r="G101" s="2127"/>
      <c r="H101" s="2124"/>
      <c r="I101" s="2125"/>
      <c r="J101" s="2125"/>
      <c r="K101" s="2125"/>
      <c r="L101" s="2125"/>
      <c r="M101" s="2125"/>
      <c r="N101" s="2125"/>
      <c r="O101" s="2084" t="s">
        <v>1754</v>
      </c>
    </row>
    <row r="102" spans="1:15">
      <c r="A102" s="2122" t="s">
        <v>1755</v>
      </c>
      <c r="B102" s="2090" t="s">
        <v>1704</v>
      </c>
      <c r="C102" s="2128"/>
      <c r="D102" s="2128"/>
      <c r="E102" s="2128"/>
      <c r="F102" s="2129"/>
      <c r="G102" s="2130"/>
      <c r="H102" s="2131"/>
      <c r="I102" s="2128"/>
      <c r="J102" s="2128"/>
      <c r="K102" s="2128"/>
      <c r="L102" s="2128"/>
      <c r="M102" s="2128"/>
      <c r="N102" s="2128"/>
      <c r="O102" s="2123" t="s">
        <v>1755</v>
      </c>
    </row>
    <row r="103" spans="1:15">
      <c r="A103" s="2120" t="s">
        <v>1756</v>
      </c>
      <c r="B103" s="2094"/>
      <c r="C103" s="2137"/>
      <c r="D103" s="2137"/>
      <c r="E103" s="2137"/>
      <c r="F103" s="2138"/>
      <c r="G103" s="2139"/>
      <c r="H103" s="2136"/>
      <c r="I103" s="2137"/>
      <c r="J103" s="2137"/>
      <c r="K103" s="2137"/>
      <c r="L103" s="2137"/>
      <c r="M103" s="2137"/>
      <c r="N103" s="2137"/>
      <c r="O103" s="2088" t="s">
        <v>1756</v>
      </c>
    </row>
    <row r="104" spans="1:15">
      <c r="A104" s="2117" t="s">
        <v>589</v>
      </c>
      <c r="B104" s="2105" t="s">
        <v>1705</v>
      </c>
      <c r="C104" s="2125"/>
      <c r="D104" s="2125"/>
      <c r="E104" s="2125"/>
      <c r="F104" s="2126"/>
      <c r="G104" s="2127"/>
      <c r="H104" s="2124"/>
      <c r="I104" s="2125"/>
      <c r="J104" s="2125"/>
      <c r="K104" s="2125"/>
      <c r="L104" s="2125"/>
      <c r="M104" s="2125"/>
      <c r="N104" s="2125"/>
      <c r="O104" s="2084" t="s">
        <v>589</v>
      </c>
    </row>
    <row r="105" spans="1:15">
      <c r="A105" s="2120" t="s">
        <v>590</v>
      </c>
      <c r="B105" s="2105"/>
      <c r="C105" s="2125"/>
      <c r="D105" s="2125"/>
      <c r="E105" s="2125"/>
      <c r="F105" s="2126"/>
      <c r="G105" s="2127"/>
      <c r="H105" s="2124"/>
      <c r="I105" s="2125"/>
      <c r="J105" s="2125"/>
      <c r="K105" s="2125"/>
      <c r="L105" s="2125"/>
      <c r="M105" s="2125"/>
      <c r="N105" s="2125"/>
      <c r="O105" s="2084" t="s">
        <v>590</v>
      </c>
    </row>
    <row r="106" spans="1:15">
      <c r="A106" s="2122" t="s">
        <v>591</v>
      </c>
      <c r="B106" s="2090"/>
      <c r="C106" s="2128"/>
      <c r="D106" s="2128"/>
      <c r="E106" s="2128"/>
      <c r="F106" s="2129"/>
      <c r="G106" s="2130"/>
      <c r="H106" s="2131"/>
      <c r="I106" s="2128"/>
      <c r="J106" s="2128"/>
      <c r="K106" s="2128"/>
      <c r="L106" s="2128"/>
      <c r="M106" s="2128"/>
      <c r="N106" s="2128"/>
      <c r="O106" s="2123" t="s">
        <v>591</v>
      </c>
    </row>
    <row r="107" spans="1:15">
      <c r="A107" s="2120" t="s">
        <v>592</v>
      </c>
      <c r="B107" s="2094"/>
      <c r="C107" s="2137"/>
      <c r="D107" s="2137"/>
      <c r="E107" s="2137"/>
      <c r="F107" s="2138"/>
      <c r="G107" s="2139"/>
      <c r="H107" s="2136"/>
      <c r="I107" s="2137"/>
      <c r="J107" s="2137"/>
      <c r="K107" s="2137"/>
      <c r="L107" s="2137"/>
      <c r="M107" s="2137"/>
      <c r="N107" s="2137"/>
      <c r="O107" s="2088" t="s">
        <v>592</v>
      </c>
    </row>
    <row r="108" spans="1:15">
      <c r="A108" s="2120" t="s">
        <v>593</v>
      </c>
      <c r="B108" s="2094"/>
      <c r="C108" s="2137"/>
      <c r="D108" s="2137"/>
      <c r="E108" s="2137"/>
      <c r="F108" s="2138"/>
      <c r="G108" s="2139"/>
      <c r="H108" s="2136"/>
      <c r="I108" s="2137"/>
      <c r="J108" s="2137"/>
      <c r="K108" s="2137"/>
      <c r="L108" s="2137"/>
      <c r="M108" s="2137"/>
      <c r="N108" s="2137"/>
      <c r="O108" s="2088" t="s">
        <v>593</v>
      </c>
    </row>
    <row r="109" spans="1:15">
      <c r="A109" s="2120" t="s">
        <v>594</v>
      </c>
      <c r="B109" s="2094"/>
      <c r="C109" s="2137"/>
      <c r="D109" s="2137"/>
      <c r="E109" s="2137"/>
      <c r="F109" s="2138"/>
      <c r="G109" s="2139"/>
      <c r="H109" s="2136"/>
      <c r="I109" s="2137"/>
      <c r="J109" s="2137"/>
      <c r="K109" s="2137"/>
      <c r="L109" s="2137"/>
      <c r="M109" s="2137"/>
      <c r="N109" s="2137"/>
      <c r="O109" s="2088" t="s">
        <v>594</v>
      </c>
    </row>
    <row r="110" spans="1:15">
      <c r="A110" s="2120" t="s">
        <v>595</v>
      </c>
      <c r="B110" s="2094"/>
      <c r="C110" s="2137"/>
      <c r="D110" s="2137"/>
      <c r="E110" s="2137"/>
      <c r="F110" s="2138"/>
      <c r="G110" s="2139"/>
      <c r="H110" s="2136"/>
      <c r="I110" s="2137"/>
      <c r="J110" s="2137"/>
      <c r="K110" s="2137"/>
      <c r="L110" s="2137"/>
      <c r="M110" s="2137"/>
      <c r="N110" s="2137"/>
      <c r="O110" s="2088" t="s">
        <v>595</v>
      </c>
    </row>
    <row r="111" spans="1:15">
      <c r="A111" s="2120" t="s">
        <v>2372</v>
      </c>
      <c r="B111" s="2094" t="s">
        <v>2332</v>
      </c>
      <c r="C111" s="2137"/>
      <c r="D111" s="2137"/>
      <c r="E111" s="2137"/>
      <c r="F111" s="2138"/>
      <c r="G111" s="2139"/>
      <c r="H111" s="2136"/>
      <c r="I111" s="2137"/>
      <c r="J111" s="2137"/>
      <c r="K111" s="2137"/>
      <c r="L111" s="2137"/>
      <c r="M111" s="2137"/>
      <c r="N111" s="2137"/>
      <c r="O111" s="2088" t="s">
        <v>2372</v>
      </c>
    </row>
    <row r="112" spans="1:15">
      <c r="A112" s="2122" t="s">
        <v>2373</v>
      </c>
      <c r="B112" s="2090" t="s">
        <v>1706</v>
      </c>
      <c r="C112" s="1957"/>
      <c r="D112" s="1960"/>
      <c r="E112" s="1960"/>
      <c r="F112" s="2000"/>
      <c r="G112" s="1959"/>
      <c r="H112" s="1957"/>
      <c r="I112" s="1960"/>
      <c r="J112" s="1960"/>
      <c r="K112" s="1960"/>
      <c r="L112" s="1960"/>
      <c r="M112" s="1960"/>
      <c r="N112" s="1960"/>
      <c r="O112" s="2123" t="s">
        <v>2373</v>
      </c>
    </row>
    <row r="113" spans="1:15">
      <c r="A113" s="2117" t="s">
        <v>2374</v>
      </c>
      <c r="B113" s="2105"/>
      <c r="C113" s="2125"/>
      <c r="D113" s="2125"/>
      <c r="E113" s="2125"/>
      <c r="F113" s="2126"/>
      <c r="G113" s="2127"/>
      <c r="H113" s="2124"/>
      <c r="I113" s="2125"/>
      <c r="J113" s="2125"/>
      <c r="K113" s="2125"/>
      <c r="L113" s="2125"/>
      <c r="M113" s="2125"/>
      <c r="N113" s="2125"/>
      <c r="O113" s="2084" t="s">
        <v>2374</v>
      </c>
    </row>
    <row r="114" spans="1:15">
      <c r="A114" s="2080" t="s">
        <v>2375</v>
      </c>
      <c r="B114" s="2105" t="s">
        <v>1707</v>
      </c>
      <c r="C114" s="2125"/>
      <c r="D114" s="2125"/>
      <c r="E114" s="2125"/>
      <c r="F114" s="2126"/>
      <c r="G114" s="2127"/>
      <c r="H114" s="2124"/>
      <c r="I114" s="2125"/>
      <c r="J114" s="2125"/>
      <c r="K114" s="2125"/>
      <c r="L114" s="2125"/>
      <c r="M114" s="2125"/>
      <c r="N114" s="2125"/>
      <c r="O114" s="2084" t="s">
        <v>2375</v>
      </c>
    </row>
    <row r="115" spans="1:15">
      <c r="A115" s="2120" t="s">
        <v>2376</v>
      </c>
      <c r="B115" s="2105" t="s">
        <v>1708</v>
      </c>
      <c r="C115" s="2140"/>
      <c r="D115" s="2141"/>
      <c r="E115" s="2141"/>
      <c r="F115" s="2022"/>
      <c r="G115" s="2142"/>
      <c r="H115" s="2140"/>
      <c r="I115" s="2141"/>
      <c r="J115" s="2141"/>
      <c r="K115" s="2141"/>
      <c r="L115" s="2141"/>
      <c r="M115" s="2141"/>
      <c r="N115" s="2141"/>
      <c r="O115" s="2084" t="s">
        <v>2376</v>
      </c>
    </row>
    <row r="116" spans="1:15">
      <c r="A116" s="2122" t="s">
        <v>2377</v>
      </c>
      <c r="B116" s="2090" t="s">
        <v>1709</v>
      </c>
      <c r="C116" s="2128"/>
      <c r="D116" s="2128"/>
      <c r="E116" s="2128"/>
      <c r="F116" s="2129"/>
      <c r="G116" s="2130"/>
      <c r="H116" s="2131"/>
      <c r="I116" s="2128"/>
      <c r="J116" s="2128"/>
      <c r="K116" s="2128"/>
      <c r="L116" s="2128"/>
      <c r="M116" s="2128"/>
      <c r="N116" s="2128"/>
      <c r="O116" s="2123" t="s">
        <v>2377</v>
      </c>
    </row>
    <row r="117" spans="1:15">
      <c r="A117" s="2120" t="s">
        <v>2378</v>
      </c>
      <c r="B117" s="2094" t="s">
        <v>1710</v>
      </c>
      <c r="C117" s="2137"/>
      <c r="D117" s="2137"/>
      <c r="E117" s="2137"/>
      <c r="F117" s="2138"/>
      <c r="G117" s="2139"/>
      <c r="H117" s="2136"/>
      <c r="I117" s="2137"/>
      <c r="J117" s="2137"/>
      <c r="K117" s="2137"/>
      <c r="L117" s="2137"/>
      <c r="M117" s="2137"/>
      <c r="N117" s="2137"/>
      <c r="O117" s="2088" t="s">
        <v>2378</v>
      </c>
    </row>
    <row r="118" spans="1:15">
      <c r="A118" s="2120" t="s">
        <v>2379</v>
      </c>
      <c r="B118" s="2094" t="s">
        <v>1711</v>
      </c>
      <c r="C118" s="2137"/>
      <c r="D118" s="2137"/>
      <c r="E118" s="2137"/>
      <c r="F118" s="2138"/>
      <c r="G118" s="2139"/>
      <c r="H118" s="2136"/>
      <c r="I118" s="2137"/>
      <c r="J118" s="2137"/>
      <c r="K118" s="2137"/>
      <c r="L118" s="2137"/>
      <c r="M118" s="2137"/>
      <c r="N118" s="2137"/>
      <c r="O118" s="2088" t="s">
        <v>2379</v>
      </c>
    </row>
    <row r="119" spans="1:15">
      <c r="A119" s="2074"/>
      <c r="B119" s="2082" t="s">
        <v>1712</v>
      </c>
      <c r="C119" s="2143"/>
      <c r="D119" s="2144"/>
      <c r="E119" s="2144"/>
      <c r="F119" s="2145"/>
      <c r="G119" s="2146"/>
      <c r="H119" s="2144"/>
      <c r="I119" s="2144"/>
      <c r="J119" s="2144"/>
      <c r="K119" s="2144"/>
      <c r="L119" s="2144"/>
      <c r="M119" s="2144"/>
      <c r="N119" s="2147"/>
      <c r="O119" s="2064"/>
    </row>
    <row r="120" spans="1:15">
      <c r="A120" s="2122" t="s">
        <v>2380</v>
      </c>
      <c r="B120" s="2090" t="s">
        <v>1713</v>
      </c>
      <c r="C120" s="2128"/>
      <c r="D120" s="2128"/>
      <c r="E120" s="2128"/>
      <c r="F120" s="2129"/>
      <c r="G120" s="2130"/>
      <c r="H120" s="2131"/>
      <c r="I120" s="2128"/>
      <c r="J120" s="2128"/>
      <c r="K120" s="2128"/>
      <c r="L120" s="2128"/>
      <c r="M120" s="2128"/>
      <c r="N120" s="2128"/>
      <c r="O120" s="2123" t="s">
        <v>2380</v>
      </c>
    </row>
    <row r="121" spans="1:15">
      <c r="A121" s="2120" t="s">
        <v>2381</v>
      </c>
      <c r="B121" s="2094" t="s">
        <v>1714</v>
      </c>
      <c r="C121" s="2137"/>
      <c r="D121" s="2137"/>
      <c r="E121" s="2137"/>
      <c r="F121" s="2138"/>
      <c r="G121" s="2139"/>
      <c r="H121" s="2136"/>
      <c r="I121" s="2137"/>
      <c r="J121" s="2137"/>
      <c r="K121" s="2137"/>
      <c r="L121" s="2137"/>
      <c r="M121" s="2137"/>
      <c r="N121" s="2137"/>
      <c r="O121" s="2088" t="s">
        <v>2381</v>
      </c>
    </row>
    <row r="122" spans="1:15">
      <c r="A122" s="2120" t="s">
        <v>2382</v>
      </c>
      <c r="B122" s="2094" t="s">
        <v>1715</v>
      </c>
      <c r="C122" s="2137"/>
      <c r="D122" s="2137"/>
      <c r="E122" s="2137"/>
      <c r="F122" s="2138"/>
      <c r="G122" s="2139"/>
      <c r="H122" s="2136"/>
      <c r="I122" s="2137"/>
      <c r="J122" s="2137"/>
      <c r="K122" s="2137"/>
      <c r="L122" s="2137"/>
      <c r="M122" s="2137"/>
      <c r="N122" s="2137"/>
      <c r="O122" s="2088" t="s">
        <v>2382</v>
      </c>
    </row>
    <row r="123" spans="1:15">
      <c r="A123" s="2120" t="s">
        <v>2383</v>
      </c>
      <c r="B123" s="2094" t="s">
        <v>1716</v>
      </c>
      <c r="C123" s="2137"/>
      <c r="D123" s="2137"/>
      <c r="E123" s="2137"/>
      <c r="F123" s="2138"/>
      <c r="G123" s="2139"/>
      <c r="H123" s="2136"/>
      <c r="I123" s="2137"/>
      <c r="J123" s="2137"/>
      <c r="K123" s="2137"/>
      <c r="L123" s="2137"/>
      <c r="M123" s="2137"/>
      <c r="N123" s="2137"/>
      <c r="O123" s="2088" t="s">
        <v>2383</v>
      </c>
    </row>
    <row r="124" spans="1:15">
      <c r="A124" s="2122" t="s">
        <v>2384</v>
      </c>
      <c r="B124" s="2090" t="s">
        <v>1706</v>
      </c>
      <c r="C124" s="1964"/>
      <c r="D124" s="1892"/>
      <c r="E124" s="1892"/>
      <c r="F124" s="2004"/>
      <c r="G124" s="1963"/>
      <c r="H124" s="1964"/>
      <c r="I124" s="1892"/>
      <c r="J124" s="1892"/>
      <c r="K124" s="1892"/>
      <c r="L124" s="1892"/>
      <c r="M124" s="1892"/>
      <c r="N124" s="1892"/>
      <c r="O124" s="2123" t="s">
        <v>2384</v>
      </c>
    </row>
    <row r="125" spans="1:15">
      <c r="A125" s="2117" t="s">
        <v>2385</v>
      </c>
      <c r="C125" s="2124"/>
      <c r="D125" s="2125"/>
      <c r="E125" s="2125"/>
      <c r="F125" s="2126"/>
      <c r="G125" s="2127"/>
      <c r="H125" s="2124"/>
      <c r="I125" s="2125"/>
      <c r="J125" s="2125"/>
      <c r="K125" s="2125"/>
      <c r="L125" s="2125"/>
      <c r="M125" s="2125"/>
      <c r="N125" s="2125"/>
      <c r="O125" s="2084" t="s">
        <v>2385</v>
      </c>
    </row>
    <row r="126" spans="1:15">
      <c r="A126" s="2080" t="s">
        <v>2386</v>
      </c>
      <c r="B126" s="2105" t="s">
        <v>1707</v>
      </c>
      <c r="C126" s="2125"/>
      <c r="D126" s="2125"/>
      <c r="E126" s="2125"/>
      <c r="F126" s="2126"/>
      <c r="G126" s="2127"/>
      <c r="H126" s="2124"/>
      <c r="I126" s="2125"/>
      <c r="J126" s="2125"/>
      <c r="K126" s="2125"/>
      <c r="L126" s="2125"/>
      <c r="M126" s="2125"/>
      <c r="N126" s="2125"/>
      <c r="O126" s="2084" t="s">
        <v>2386</v>
      </c>
    </row>
    <row r="127" spans="1:15">
      <c r="A127" s="2120" t="s">
        <v>2387</v>
      </c>
      <c r="B127" s="2105" t="s">
        <v>1708</v>
      </c>
      <c r="C127" s="2140"/>
      <c r="D127" s="2141"/>
      <c r="E127" s="2141"/>
      <c r="F127" s="2022"/>
      <c r="G127" s="2142"/>
      <c r="H127" s="2140"/>
      <c r="I127" s="2141"/>
      <c r="J127" s="2141"/>
      <c r="K127" s="2141"/>
      <c r="L127" s="2141"/>
      <c r="M127" s="2141"/>
      <c r="N127" s="2141"/>
      <c r="O127" s="2084" t="s">
        <v>2387</v>
      </c>
    </row>
    <row r="128" spans="1:15">
      <c r="A128" s="2122" t="s">
        <v>2388</v>
      </c>
      <c r="B128" s="2090" t="s">
        <v>1709</v>
      </c>
      <c r="C128" s="2128"/>
      <c r="D128" s="2128"/>
      <c r="E128" s="2128"/>
      <c r="F128" s="2129"/>
      <c r="G128" s="2130"/>
      <c r="H128" s="2131"/>
      <c r="I128" s="2128"/>
      <c r="J128" s="2128"/>
      <c r="K128" s="2128"/>
      <c r="L128" s="2128"/>
      <c r="M128" s="2128"/>
      <c r="N128" s="2128"/>
      <c r="O128" s="2123" t="s">
        <v>2388</v>
      </c>
    </row>
    <row r="129" spans="1:15">
      <c r="A129" s="2120" t="s">
        <v>2389</v>
      </c>
      <c r="B129" s="2094" t="s">
        <v>1710</v>
      </c>
      <c r="C129" s="2137"/>
      <c r="D129" s="2137"/>
      <c r="E129" s="2137"/>
      <c r="F129" s="2138"/>
      <c r="G129" s="2139"/>
      <c r="H129" s="2136"/>
      <c r="I129" s="2137"/>
      <c r="J129" s="2137"/>
      <c r="K129" s="2137"/>
      <c r="L129" s="2137"/>
      <c r="M129" s="2137"/>
      <c r="N129" s="2137"/>
      <c r="O129" s="2088" t="s">
        <v>2389</v>
      </c>
    </row>
    <row r="130" spans="1:15" ht="15.75" thickBot="1">
      <c r="A130" s="2148" t="s">
        <v>2390</v>
      </c>
      <c r="B130" s="2149" t="s">
        <v>1711</v>
      </c>
      <c r="C130" s="1986"/>
      <c r="D130" s="1989"/>
      <c r="E130" s="1989"/>
      <c r="F130" s="2150"/>
      <c r="G130" s="1988"/>
      <c r="H130" s="1986"/>
      <c r="I130" s="1989"/>
      <c r="J130" s="1989"/>
      <c r="K130" s="1989"/>
      <c r="L130" s="1989"/>
      <c r="M130" s="1989"/>
      <c r="N130" s="1989"/>
      <c r="O130" s="2151" t="s">
        <v>2390</v>
      </c>
    </row>
    <row r="131" spans="1:15">
      <c r="A131" s="1976" t="s">
        <v>4676</v>
      </c>
      <c r="B131" s="1976"/>
      <c r="C131" s="1976"/>
      <c r="D131" s="1976"/>
      <c r="E131" s="1976"/>
      <c r="F131" s="1976"/>
      <c r="G131" s="1976" t="s">
        <v>4676</v>
      </c>
      <c r="H131" s="1976"/>
      <c r="I131" s="1976"/>
      <c r="J131" s="1976"/>
      <c r="K131" s="1976"/>
      <c r="L131" s="1976"/>
      <c r="M131" s="1976"/>
      <c r="N131" s="1976"/>
      <c r="O131" s="1976"/>
    </row>
    <row r="132" spans="1:15">
      <c r="A132" s="2677" t="s">
        <v>4627</v>
      </c>
      <c r="B132" s="2677"/>
      <c r="C132" s="2677"/>
      <c r="D132" s="2677"/>
      <c r="E132" s="2677"/>
      <c r="F132" s="2677"/>
      <c r="G132" s="2677" t="s">
        <v>4628</v>
      </c>
      <c r="H132" s="2677"/>
      <c r="I132" s="2677"/>
      <c r="J132" s="2677"/>
      <c r="K132" s="2677"/>
      <c r="L132" s="2677"/>
      <c r="M132" s="2677"/>
      <c r="N132" s="2677"/>
      <c r="O132" s="2677"/>
    </row>
    <row r="138" spans="1:15">
      <c r="B138" s="1566" t="s">
        <v>4915</v>
      </c>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70" orientation="portrait" r:id="rId1"/>
  <headerFooter alignWithMargins="0"/>
  <rowBreaks count="1" manualBreakCount="1">
    <brk id="67" max="14" man="1"/>
  </rowBreaks>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59999389629810485"/>
  </sheetPr>
  <dimension ref="A1:H151"/>
  <sheetViews>
    <sheetView defaultGridColor="0" view="pageBreakPreview" topLeftCell="A49" colorId="22" zoomScale="80" zoomScaleNormal="100" zoomScaleSheetLayoutView="80" workbookViewId="0">
      <selection activeCell="G38" sqref="G38"/>
    </sheetView>
  </sheetViews>
  <sheetFormatPr defaultColWidth="9.6640625" defaultRowHeight="15"/>
  <cols>
    <col min="1" max="1" width="4.6640625" style="1566" customWidth="1"/>
    <col min="2" max="2" width="45.6640625" style="1566" customWidth="1"/>
    <col min="3" max="4" width="12.6640625" style="1566" customWidth="1"/>
    <col min="5" max="5" width="10.33203125" style="1566" customWidth="1"/>
    <col min="6" max="6" width="12.6640625" style="1566" customWidth="1"/>
    <col min="7" max="7" width="17.88671875" style="1566" customWidth="1"/>
    <col min="8" max="16384" width="9.6640625" style="1566"/>
  </cols>
  <sheetData>
    <row r="1" spans="1:8">
      <c r="A1" s="2059" t="s">
        <v>1800</v>
      </c>
      <c r="B1" s="2062"/>
      <c r="C1" s="2060" t="s">
        <v>3294</v>
      </c>
      <c r="D1" s="2060"/>
      <c r="E1" s="2104" t="s">
        <v>1802</v>
      </c>
      <c r="F1" s="2062"/>
      <c r="G1" s="2152" t="s">
        <v>1803</v>
      </c>
      <c r="H1" s="1589"/>
    </row>
    <row r="2" spans="1:8">
      <c r="A2" s="1567" t="str">
        <f>'Data Sheet'!$C$25</f>
        <v xml:space="preserve">The Brooklyn Union Gas Company d/b/a National Grid New York </v>
      </c>
      <c r="B2" s="1618"/>
      <c r="C2" s="1566" t="s">
        <v>1819</v>
      </c>
      <c r="E2" s="2085" t="s">
        <v>1805</v>
      </c>
      <c r="F2" s="1618"/>
      <c r="G2" s="2064"/>
      <c r="H2" s="1589"/>
    </row>
    <row r="3" spans="1:8" ht="15" customHeight="1">
      <c r="A3" s="2065"/>
      <c r="B3" s="2067"/>
      <c r="C3" s="1626" t="s">
        <v>2996</v>
      </c>
      <c r="D3" s="1626"/>
      <c r="E3" s="2027" t="str">
        <f>'Data Sheet'!$C$40</f>
        <v xml:space="preserve"> March 29, 2017</v>
      </c>
      <c r="F3" s="2067"/>
      <c r="G3" s="1628" t="str">
        <f>'Data Sheet'!$C$38</f>
        <v xml:space="preserve"> December 31, 2016</v>
      </c>
      <c r="H3" s="1589"/>
    </row>
    <row r="4" spans="1:8" ht="15" customHeight="1">
      <c r="A4" s="2069" t="s">
        <v>517</v>
      </c>
      <c r="B4" s="2071"/>
      <c r="C4" s="2071"/>
      <c r="D4" s="2071"/>
      <c r="E4" s="2071"/>
      <c r="F4" s="2071"/>
      <c r="G4" s="2072"/>
      <c r="H4" s="1589"/>
    </row>
    <row r="5" spans="1:8">
      <c r="A5" s="2074"/>
      <c r="B5" s="2081" t="s">
        <v>518</v>
      </c>
      <c r="C5" s="2081" t="s">
        <v>2332</v>
      </c>
      <c r="D5" s="2081" t="s">
        <v>1711</v>
      </c>
      <c r="E5" s="2085" t="s">
        <v>519</v>
      </c>
      <c r="F5" s="1618"/>
      <c r="G5" s="2064"/>
      <c r="H5" s="1589"/>
    </row>
    <row r="6" spans="1:8">
      <c r="A6" s="2074"/>
      <c r="B6" s="3349" t="s">
        <v>3544</v>
      </c>
      <c r="C6" s="2081" t="s">
        <v>1841</v>
      </c>
      <c r="D6" s="2081" t="s">
        <v>520</v>
      </c>
      <c r="E6" s="2153" t="s">
        <v>521</v>
      </c>
      <c r="F6" s="2154"/>
      <c r="G6" s="2064"/>
      <c r="H6" s="1589"/>
    </row>
    <row r="7" spans="1:8">
      <c r="A7" s="2074"/>
      <c r="B7" s="3349"/>
      <c r="C7" s="2081" t="s">
        <v>522</v>
      </c>
      <c r="D7" s="2081" t="s">
        <v>523</v>
      </c>
      <c r="E7" s="2081" t="s">
        <v>176</v>
      </c>
      <c r="F7" s="2105"/>
      <c r="G7" s="2155" t="s">
        <v>1837</v>
      </c>
      <c r="H7" s="1589"/>
    </row>
    <row r="8" spans="1:8">
      <c r="A8" s="2156" t="s">
        <v>1729</v>
      </c>
      <c r="B8" s="3349"/>
      <c r="C8" s="2085"/>
      <c r="D8" s="2085"/>
      <c r="E8" s="2081" t="s">
        <v>524</v>
      </c>
      <c r="F8" s="2082" t="s">
        <v>1841</v>
      </c>
      <c r="G8" s="2155" t="s">
        <v>2518</v>
      </c>
      <c r="H8" s="1589"/>
    </row>
    <row r="9" spans="1:8">
      <c r="A9" s="2157" t="s">
        <v>1732</v>
      </c>
      <c r="B9" s="2158" t="s">
        <v>3024</v>
      </c>
      <c r="C9" s="2159" t="s">
        <v>3025</v>
      </c>
      <c r="D9" s="2159" t="s">
        <v>3026</v>
      </c>
      <c r="E9" s="2159" t="s">
        <v>3027</v>
      </c>
      <c r="F9" s="2087" t="s">
        <v>2347</v>
      </c>
      <c r="G9" s="2160" t="s">
        <v>2348</v>
      </c>
      <c r="H9" s="1589"/>
    </row>
    <row r="10" spans="1:8">
      <c r="A10" s="2074">
        <v>1</v>
      </c>
      <c r="B10" s="2085"/>
      <c r="C10" s="2161"/>
      <c r="D10" s="2161"/>
      <c r="E10" s="2085"/>
      <c r="F10" s="2162"/>
      <c r="G10" s="2163"/>
      <c r="H10" s="1589"/>
    </row>
    <row r="11" spans="1:8">
      <c r="A11" s="2074">
        <v>2</v>
      </c>
      <c r="B11" s="2085"/>
      <c r="C11" s="2054"/>
      <c r="D11" s="2054"/>
      <c r="E11" s="2085"/>
      <c r="F11" s="2140"/>
      <c r="G11" s="2057"/>
      <c r="H11" s="1589"/>
    </row>
    <row r="12" spans="1:8">
      <c r="A12" s="2074">
        <v>3</v>
      </c>
      <c r="B12" s="2085"/>
      <c r="C12" s="2054"/>
      <c r="D12" s="2054"/>
      <c r="E12" s="2085"/>
      <c r="F12" s="2140"/>
      <c r="G12" s="2057"/>
      <c r="H12" s="1589"/>
    </row>
    <row r="13" spans="1:8">
      <c r="A13" s="2074">
        <v>4</v>
      </c>
      <c r="B13" s="2085"/>
      <c r="C13" s="2054"/>
      <c r="D13" s="2054"/>
      <c r="E13" s="2085"/>
      <c r="F13" s="2140"/>
      <c r="G13" s="2057"/>
      <c r="H13" s="1589"/>
    </row>
    <row r="14" spans="1:8">
      <c r="A14" s="2074">
        <v>5</v>
      </c>
      <c r="B14" s="2085"/>
      <c r="C14" s="2054"/>
      <c r="D14" s="2054"/>
      <c r="E14" s="2085"/>
      <c r="F14" s="2140"/>
      <c r="G14" s="2057"/>
      <c r="H14" s="1589"/>
    </row>
    <row r="15" spans="1:8">
      <c r="A15" s="2074">
        <v>6</v>
      </c>
      <c r="B15" s="2085"/>
      <c r="C15" s="2054"/>
      <c r="D15" s="2054"/>
      <c r="E15" s="2085"/>
      <c r="F15" s="2140"/>
      <c r="G15" s="2057"/>
      <c r="H15" s="1589"/>
    </row>
    <row r="16" spans="1:8">
      <c r="A16" s="2074">
        <v>7</v>
      </c>
      <c r="B16" s="2085"/>
      <c r="C16" s="2054"/>
      <c r="D16" s="2054"/>
      <c r="E16" s="2085"/>
      <c r="F16" s="2140"/>
      <c r="G16" s="2057"/>
      <c r="H16" s="1589"/>
    </row>
    <row r="17" spans="1:8">
      <c r="A17" s="2074">
        <v>8</v>
      </c>
      <c r="B17" s="2085"/>
      <c r="C17" s="2054"/>
      <c r="D17" s="2054"/>
      <c r="E17" s="2085"/>
      <c r="F17" s="2140"/>
      <c r="G17" s="2057"/>
      <c r="H17" s="1589"/>
    </row>
    <row r="18" spans="1:8">
      <c r="A18" s="2074">
        <v>9</v>
      </c>
      <c r="B18" s="2085"/>
      <c r="C18" s="2054"/>
      <c r="D18" s="2054"/>
      <c r="E18" s="2085"/>
      <c r="F18" s="2140"/>
      <c r="G18" s="2057"/>
      <c r="H18" s="1589"/>
    </row>
    <row r="19" spans="1:8">
      <c r="A19" s="2074">
        <v>10</v>
      </c>
      <c r="B19" s="2085"/>
      <c r="C19" s="2054"/>
      <c r="D19" s="2054"/>
      <c r="E19" s="2085"/>
      <c r="F19" s="2140"/>
      <c r="G19" s="2057"/>
      <c r="H19" s="1589"/>
    </row>
    <row r="20" spans="1:8">
      <c r="A20" s="2074">
        <v>11</v>
      </c>
      <c r="B20" s="2085"/>
      <c r="C20" s="2054"/>
      <c r="D20" s="2054"/>
      <c r="E20" s="2085"/>
      <c r="F20" s="2140"/>
      <c r="G20" s="2057"/>
      <c r="H20" s="1589"/>
    </row>
    <row r="21" spans="1:8">
      <c r="A21" s="2074">
        <v>12</v>
      </c>
      <c r="B21" s="2085"/>
      <c r="C21" s="2054"/>
      <c r="D21" s="2054"/>
      <c r="E21" s="2085"/>
      <c r="F21" s="2140"/>
      <c r="G21" s="2057"/>
      <c r="H21" s="1589"/>
    </row>
    <row r="22" spans="1:8">
      <c r="A22" s="2074">
        <v>13</v>
      </c>
      <c r="B22" s="2085"/>
      <c r="C22" s="2054"/>
      <c r="D22" s="2054"/>
      <c r="E22" s="2085"/>
      <c r="F22" s="2140"/>
      <c r="G22" s="2057"/>
      <c r="H22" s="1589"/>
    </row>
    <row r="23" spans="1:8">
      <c r="A23" s="2074">
        <v>14</v>
      </c>
      <c r="B23" s="2085"/>
      <c r="C23" s="2054"/>
      <c r="D23" s="2054"/>
      <c r="E23" s="2085"/>
      <c r="F23" s="2140"/>
      <c r="G23" s="2057"/>
      <c r="H23" s="1589"/>
    </row>
    <row r="24" spans="1:8">
      <c r="A24" s="2074">
        <v>15</v>
      </c>
      <c r="B24" s="2085"/>
      <c r="C24" s="2054"/>
      <c r="D24" s="2054"/>
      <c r="E24" s="2085"/>
      <c r="F24" s="2140"/>
      <c r="G24" s="2057"/>
      <c r="H24" s="1589"/>
    </row>
    <row r="25" spans="1:8">
      <c r="A25" s="2074">
        <v>16</v>
      </c>
      <c r="B25" s="2085"/>
      <c r="C25" s="2054"/>
      <c r="D25" s="2054"/>
      <c r="E25" s="2085"/>
      <c r="F25" s="2140"/>
      <c r="G25" s="2057"/>
      <c r="H25" s="1589"/>
    </row>
    <row r="26" spans="1:8">
      <c r="A26" s="2074">
        <v>17</v>
      </c>
      <c r="B26" s="2085"/>
      <c r="C26" s="2054"/>
      <c r="D26" s="2054"/>
      <c r="E26" s="2085"/>
      <c r="F26" s="2140"/>
      <c r="G26" s="2057"/>
      <c r="H26" s="1589"/>
    </row>
    <row r="27" spans="1:8">
      <c r="A27" s="2074">
        <v>18</v>
      </c>
      <c r="B27" s="2085"/>
      <c r="C27" s="2054"/>
      <c r="D27" s="2054"/>
      <c r="E27" s="2085"/>
      <c r="F27" s="2140"/>
      <c r="G27" s="2057"/>
      <c r="H27" s="1589"/>
    </row>
    <row r="28" spans="1:8">
      <c r="A28" s="2065">
        <v>19</v>
      </c>
      <c r="B28" s="2106"/>
      <c r="C28" s="2050"/>
      <c r="D28" s="2050"/>
      <c r="E28" s="2106"/>
      <c r="F28" s="2100"/>
      <c r="G28" s="2164"/>
      <c r="H28" s="1589"/>
    </row>
    <row r="29" spans="1:8">
      <c r="A29" s="2065">
        <v>20</v>
      </c>
      <c r="B29" s="2106" t="s">
        <v>172</v>
      </c>
      <c r="C29" s="2165">
        <f>SUM(C10:C28)</f>
        <v>0</v>
      </c>
      <c r="D29" s="2165">
        <f>SUM(D10:D28)</f>
        <v>0</v>
      </c>
      <c r="E29" s="2166"/>
      <c r="F29" s="1885">
        <f>SUM(F10:F28)</f>
        <v>0</v>
      </c>
      <c r="G29" s="2167">
        <f>SUM(G10:G28)</f>
        <v>0</v>
      </c>
      <c r="H29" s="1589"/>
    </row>
    <row r="30" spans="1:8">
      <c r="A30" s="2069" t="s">
        <v>525</v>
      </c>
      <c r="B30" s="2071"/>
      <c r="C30" s="2071"/>
      <c r="D30" s="2071"/>
      <c r="E30" s="2071"/>
      <c r="F30" s="2071"/>
      <c r="G30" s="2072"/>
      <c r="H30" s="1589"/>
    </row>
    <row r="31" spans="1:8">
      <c r="A31" s="2074"/>
      <c r="B31" s="2168" t="s">
        <v>526</v>
      </c>
      <c r="C31" s="2081" t="s">
        <v>527</v>
      </c>
      <c r="D31" s="2081" t="s">
        <v>528</v>
      </c>
      <c r="E31" s="2085" t="s">
        <v>519</v>
      </c>
      <c r="F31" s="1618"/>
      <c r="G31" s="2064"/>
      <c r="H31" s="1589"/>
    </row>
    <row r="32" spans="1:8">
      <c r="A32" s="2074"/>
      <c r="B32" s="3349" t="s">
        <v>3545</v>
      </c>
      <c r="C32" s="2081" t="s">
        <v>529</v>
      </c>
      <c r="D32" s="2081" t="s">
        <v>520</v>
      </c>
      <c r="E32" s="2153" t="s">
        <v>521</v>
      </c>
      <c r="F32" s="2154"/>
      <c r="G32" s="2064"/>
      <c r="H32" s="1589"/>
    </row>
    <row r="33" spans="1:8">
      <c r="A33" s="2156" t="s">
        <v>1729</v>
      </c>
      <c r="B33" s="3349"/>
      <c r="C33" s="2081" t="s">
        <v>530</v>
      </c>
      <c r="D33" s="2081" t="s">
        <v>523</v>
      </c>
      <c r="E33" s="2081" t="s">
        <v>176</v>
      </c>
      <c r="F33" s="2105"/>
      <c r="G33" s="2155" t="s">
        <v>1837</v>
      </c>
      <c r="H33" s="1589"/>
    </row>
    <row r="34" spans="1:8">
      <c r="A34" s="2156" t="s">
        <v>1732</v>
      </c>
      <c r="B34" s="3349"/>
      <c r="C34" s="2085"/>
      <c r="D34" s="2085"/>
      <c r="E34" s="2081" t="s">
        <v>524</v>
      </c>
      <c r="F34" s="2082" t="s">
        <v>1841</v>
      </c>
      <c r="G34" s="2155" t="s">
        <v>2518</v>
      </c>
      <c r="H34" s="1589"/>
    </row>
    <row r="35" spans="1:8">
      <c r="A35" s="2065"/>
      <c r="B35" s="2158" t="s">
        <v>3024</v>
      </c>
      <c r="C35" s="2159" t="s">
        <v>3025</v>
      </c>
      <c r="D35" s="2159" t="s">
        <v>3026</v>
      </c>
      <c r="E35" s="2159" t="s">
        <v>3027</v>
      </c>
      <c r="F35" s="2087" t="s">
        <v>2347</v>
      </c>
      <c r="G35" s="2160" t="s">
        <v>2348</v>
      </c>
      <c r="H35" s="1589"/>
    </row>
    <row r="36" spans="1:8">
      <c r="A36" s="2074">
        <v>21</v>
      </c>
      <c r="B36" s="2904"/>
      <c r="C36" s="2951"/>
      <c r="D36" s="2161"/>
      <c r="E36" s="2085"/>
      <c r="F36" s="2162"/>
      <c r="G36" s="2950"/>
      <c r="H36" s="1589"/>
    </row>
    <row r="37" spans="1:8">
      <c r="A37" s="2074">
        <v>22</v>
      </c>
      <c r="B37" s="2085"/>
      <c r="C37" s="2054"/>
      <c r="D37" s="2054"/>
      <c r="E37" s="2085"/>
      <c r="F37" s="2140"/>
      <c r="G37" s="2057"/>
      <c r="H37" s="1589"/>
    </row>
    <row r="38" spans="1:8">
      <c r="A38" s="2074">
        <v>23</v>
      </c>
      <c r="B38" s="2085"/>
      <c r="C38" s="2054"/>
      <c r="D38" s="2054"/>
      <c r="E38" s="2085"/>
      <c r="F38" s="2140"/>
      <c r="G38" s="2057"/>
      <c r="H38" s="1589"/>
    </row>
    <row r="39" spans="1:8">
      <c r="A39" s="2074">
        <v>24</v>
      </c>
      <c r="B39" s="2085"/>
      <c r="C39" s="2054"/>
      <c r="D39" s="2054"/>
      <c r="E39" s="2085"/>
      <c r="F39" s="2140"/>
      <c r="G39" s="2057"/>
      <c r="H39" s="1589"/>
    </row>
    <row r="40" spans="1:8">
      <c r="A40" s="2074">
        <v>25</v>
      </c>
      <c r="B40" s="2085"/>
      <c r="C40" s="2054"/>
      <c r="D40" s="2054"/>
      <c r="E40" s="2085"/>
      <c r="F40" s="2140"/>
      <c r="G40" s="2057"/>
      <c r="H40" s="1589"/>
    </row>
    <row r="41" spans="1:8">
      <c r="A41" s="2074">
        <v>26</v>
      </c>
      <c r="B41" s="2085"/>
      <c r="C41" s="2054"/>
      <c r="D41" s="2054"/>
      <c r="E41" s="2085"/>
      <c r="F41" s="2140"/>
      <c r="G41" s="2057"/>
      <c r="H41" s="1589"/>
    </row>
    <row r="42" spans="1:8">
      <c r="A42" s="2074">
        <v>27</v>
      </c>
      <c r="B42" s="2085"/>
      <c r="C42" s="2054"/>
      <c r="D42" s="2054"/>
      <c r="E42" s="2085"/>
      <c r="F42" s="2140"/>
      <c r="G42" s="2057"/>
      <c r="H42" s="1589"/>
    </row>
    <row r="43" spans="1:8">
      <c r="A43" s="2074">
        <v>28</v>
      </c>
      <c r="B43" s="2085"/>
      <c r="C43" s="2054"/>
      <c r="D43" s="2054"/>
      <c r="E43" s="2085"/>
      <c r="F43" s="2140"/>
      <c r="G43" s="2057"/>
      <c r="H43" s="1589"/>
    </row>
    <row r="44" spans="1:8">
      <c r="A44" s="2074">
        <v>29</v>
      </c>
      <c r="B44" s="2085"/>
      <c r="C44" s="2054"/>
      <c r="D44" s="2054"/>
      <c r="E44" s="2085"/>
      <c r="F44" s="2140"/>
      <c r="G44" s="2057"/>
      <c r="H44" s="1589"/>
    </row>
    <row r="45" spans="1:8">
      <c r="A45" s="2074">
        <v>30</v>
      </c>
      <c r="B45" s="2085"/>
      <c r="C45" s="2054"/>
      <c r="D45" s="2054"/>
      <c r="E45" s="2085"/>
      <c r="F45" s="2140"/>
      <c r="G45" s="2057"/>
      <c r="H45" s="1589"/>
    </row>
    <row r="46" spans="1:8">
      <c r="A46" s="2074">
        <v>31</v>
      </c>
      <c r="B46" s="2085"/>
      <c r="C46" s="2054"/>
      <c r="D46" s="2054"/>
      <c r="E46" s="2085"/>
      <c r="F46" s="2140"/>
      <c r="G46" s="2057"/>
      <c r="H46" s="1589"/>
    </row>
    <row r="47" spans="1:8">
      <c r="A47" s="2074">
        <v>32</v>
      </c>
      <c r="B47" s="2085"/>
      <c r="C47" s="2054"/>
      <c r="D47" s="2054"/>
      <c r="E47" s="2085"/>
      <c r="F47" s="2140"/>
      <c r="G47" s="2057"/>
      <c r="H47" s="1589"/>
    </row>
    <row r="48" spans="1:8">
      <c r="A48" s="2074">
        <v>33</v>
      </c>
      <c r="B48" s="2085"/>
      <c r="C48" s="2054"/>
      <c r="D48" s="2054"/>
      <c r="E48" s="2085"/>
      <c r="F48" s="2140"/>
      <c r="G48" s="2057"/>
      <c r="H48" s="1589"/>
    </row>
    <row r="49" spans="1:8">
      <c r="A49" s="2074">
        <v>34</v>
      </c>
      <c r="B49" s="2085"/>
      <c r="C49" s="2054"/>
      <c r="D49" s="2054"/>
      <c r="E49" s="2085"/>
      <c r="F49" s="2140"/>
      <c r="G49" s="2057"/>
      <c r="H49" s="1589"/>
    </row>
    <row r="50" spans="1:8">
      <c r="A50" s="2074">
        <v>35</v>
      </c>
      <c r="B50" s="2085"/>
      <c r="C50" s="2054"/>
      <c r="D50" s="2054"/>
      <c r="E50" s="2054"/>
      <c r="F50" s="2140"/>
      <c r="G50" s="2057"/>
      <c r="H50" s="1589"/>
    </row>
    <row r="51" spans="1:8">
      <c r="A51" s="2074">
        <v>36</v>
      </c>
      <c r="B51" s="2085"/>
      <c r="C51" s="2054"/>
      <c r="D51" s="2054"/>
      <c r="E51" s="2085"/>
      <c r="F51" s="2140"/>
      <c r="G51" s="2057"/>
      <c r="H51" s="1589"/>
    </row>
    <row r="52" spans="1:8">
      <c r="A52" s="2074">
        <v>37</v>
      </c>
      <c r="B52" s="2085"/>
      <c r="C52" s="2054"/>
      <c r="D52" s="2054"/>
      <c r="E52" s="2085"/>
      <c r="F52" s="2140"/>
      <c r="G52" s="2057"/>
      <c r="H52" s="1589"/>
    </row>
    <row r="53" spans="1:8">
      <c r="A53" s="2074">
        <v>38</v>
      </c>
      <c r="B53" s="2085"/>
      <c r="C53" s="2054"/>
      <c r="D53" s="2054"/>
      <c r="E53" s="2085"/>
      <c r="F53" s="2140"/>
      <c r="G53" s="2057"/>
      <c r="H53" s="1589"/>
    </row>
    <row r="54" spans="1:8">
      <c r="A54" s="2074">
        <v>39</v>
      </c>
      <c r="B54" s="2085"/>
      <c r="C54" s="2054"/>
      <c r="D54" s="2054"/>
      <c r="E54" s="2085"/>
      <c r="F54" s="2140"/>
      <c r="G54" s="2057"/>
      <c r="H54" s="1589"/>
    </row>
    <row r="55" spans="1:8">
      <c r="A55" s="2074">
        <v>40</v>
      </c>
      <c r="B55" s="2085"/>
      <c r="C55" s="2054"/>
      <c r="D55" s="2054"/>
      <c r="E55" s="2085"/>
      <c r="F55" s="2140"/>
      <c r="G55" s="2057"/>
      <c r="H55" s="1589"/>
    </row>
    <row r="56" spans="1:8">
      <c r="A56" s="2074">
        <v>41</v>
      </c>
      <c r="B56" s="2085"/>
      <c r="C56" s="2054"/>
      <c r="D56" s="2054"/>
      <c r="E56" s="2085"/>
      <c r="F56" s="2140"/>
      <c r="G56" s="2057"/>
      <c r="H56" s="1589"/>
    </row>
    <row r="57" spans="1:8">
      <c r="A57" s="2074">
        <v>42</v>
      </c>
      <c r="B57" s="2085"/>
      <c r="C57" s="2054"/>
      <c r="D57" s="2054"/>
      <c r="E57" s="2085"/>
      <c r="F57" s="2140"/>
      <c r="G57" s="2057"/>
      <c r="H57" s="1589"/>
    </row>
    <row r="58" spans="1:8">
      <c r="A58" s="2074">
        <v>43</v>
      </c>
      <c r="B58" s="2085"/>
      <c r="C58" s="2054"/>
      <c r="D58" s="2054"/>
      <c r="E58" s="2085"/>
      <c r="F58" s="2140"/>
      <c r="G58" s="2057"/>
      <c r="H58" s="1589"/>
    </row>
    <row r="59" spans="1:8">
      <c r="A59" s="2074">
        <v>44</v>
      </c>
      <c r="B59" s="2085"/>
      <c r="C59" s="2054"/>
      <c r="D59" s="2054"/>
      <c r="E59" s="2085"/>
      <c r="F59" s="2140"/>
      <c r="G59" s="2057"/>
      <c r="H59" s="1589"/>
    </row>
    <row r="60" spans="1:8">
      <c r="A60" s="2074">
        <v>45</v>
      </c>
      <c r="B60" s="2085"/>
      <c r="C60" s="2054"/>
      <c r="D60" s="2054"/>
      <c r="E60" s="2085"/>
      <c r="F60" s="2140"/>
      <c r="G60" s="2057"/>
      <c r="H60" s="1589"/>
    </row>
    <row r="61" spans="1:8">
      <c r="A61" s="2074">
        <v>46</v>
      </c>
      <c r="B61" s="2085"/>
      <c r="C61" s="2054"/>
      <c r="D61" s="2054"/>
      <c r="E61" s="2085"/>
      <c r="F61" s="2140"/>
      <c r="G61" s="2057"/>
      <c r="H61" s="1589"/>
    </row>
    <row r="62" spans="1:8">
      <c r="A62" s="2074">
        <v>47</v>
      </c>
      <c r="B62" s="2085"/>
      <c r="C62" s="2054"/>
      <c r="D62" s="2054"/>
      <c r="E62" s="2085"/>
      <c r="F62" s="2140"/>
      <c r="G62" s="2057"/>
      <c r="H62" s="1589"/>
    </row>
    <row r="63" spans="1:8">
      <c r="A63" s="2065">
        <v>48</v>
      </c>
      <c r="B63" s="2106"/>
      <c r="C63" s="2050"/>
      <c r="D63" s="2050"/>
      <c r="E63" s="2106"/>
      <c r="F63" s="2100"/>
      <c r="G63" s="2164"/>
      <c r="H63" s="1589"/>
    </row>
    <row r="64" spans="1:8" ht="15.75" thickBot="1">
      <c r="A64" s="2101">
        <v>49</v>
      </c>
      <c r="B64" s="2169" t="s">
        <v>172</v>
      </c>
      <c r="C64" s="2055">
        <f>SUM(C36:C63)</f>
        <v>0</v>
      </c>
      <c r="D64" s="2055">
        <f>SUM(D36:D63)</f>
        <v>0</v>
      </c>
      <c r="E64" s="2170"/>
      <c r="F64" s="2171">
        <f>SUM(F36:F63)</f>
        <v>0</v>
      </c>
      <c r="G64" s="2172">
        <f>SUM(G36:G63)</f>
        <v>0</v>
      </c>
      <c r="H64" s="1589"/>
    </row>
    <row r="65" spans="1:8">
      <c r="A65" s="1566" t="s">
        <v>531</v>
      </c>
      <c r="G65" s="2173" t="s">
        <v>532</v>
      </c>
      <c r="H65" s="1589"/>
    </row>
    <row r="66" spans="1:8">
      <c r="A66" s="1665" t="s">
        <v>533</v>
      </c>
      <c r="B66" s="1665"/>
      <c r="C66" s="1665"/>
      <c r="D66" s="1665"/>
      <c r="E66" s="1665"/>
      <c r="F66" s="1665"/>
      <c r="G66" s="1665"/>
      <c r="H66" s="1589"/>
    </row>
    <row r="67" spans="1:8">
      <c r="A67" s="1610"/>
      <c r="B67" s="1610"/>
      <c r="C67" s="1610"/>
      <c r="D67" s="1610"/>
      <c r="E67" s="1610"/>
      <c r="F67" s="1610"/>
      <c r="G67" s="1610"/>
      <c r="H67" s="1589"/>
    </row>
    <row r="68" spans="1:8">
      <c r="A68" s="1603"/>
      <c r="B68" s="1603"/>
      <c r="C68" s="1603"/>
      <c r="D68" s="1603"/>
      <c r="E68" s="1603"/>
      <c r="F68" s="1603"/>
      <c r="G68" s="1603"/>
      <c r="H68" s="1589"/>
    </row>
    <row r="69" spans="1:8">
      <c r="A69" s="1603"/>
      <c r="B69" s="1603"/>
      <c r="C69" s="1603"/>
      <c r="D69" s="1603"/>
      <c r="E69" s="1603"/>
      <c r="F69" s="1603"/>
      <c r="G69" s="1603"/>
      <c r="H69" s="1589"/>
    </row>
    <row r="70" spans="1:8">
      <c r="A70" s="1603"/>
      <c r="B70" s="1603"/>
      <c r="C70" s="1603"/>
      <c r="D70" s="1603"/>
      <c r="E70" s="1603"/>
      <c r="F70" s="1603"/>
      <c r="G70" s="1603"/>
      <c r="H70" s="1589"/>
    </row>
    <row r="71" spans="1:8">
      <c r="A71" s="1603"/>
      <c r="B71" s="1603"/>
      <c r="C71" s="1603"/>
      <c r="D71" s="1603"/>
      <c r="E71" s="1603"/>
      <c r="F71" s="1603"/>
      <c r="G71" s="1603"/>
      <c r="H71" s="1589"/>
    </row>
    <row r="72" spans="1:8">
      <c r="A72" s="1603"/>
      <c r="B72" s="1603"/>
      <c r="C72" s="1603"/>
      <c r="D72" s="1603"/>
      <c r="E72" s="1603"/>
      <c r="F72" s="1603"/>
      <c r="G72" s="1603"/>
      <c r="H72" s="1589"/>
    </row>
    <row r="73" spans="1:8">
      <c r="A73" s="1603"/>
      <c r="B73" s="1603"/>
      <c r="C73" s="1603"/>
      <c r="D73" s="1603"/>
      <c r="E73" s="1603"/>
      <c r="F73" s="1603"/>
      <c r="G73" s="1603"/>
      <c r="H73" s="1589"/>
    </row>
    <row r="74" spans="1:8">
      <c r="A74" s="1589"/>
      <c r="B74" s="1589"/>
      <c r="C74" s="1589"/>
      <c r="D74" s="1589"/>
      <c r="E74" s="1589"/>
      <c r="F74" s="1589"/>
      <c r="G74" s="1589"/>
      <c r="H74" s="1589"/>
    </row>
    <row r="75" spans="1:8">
      <c r="A75" s="1589"/>
      <c r="B75" s="1589"/>
      <c r="C75" s="1589"/>
      <c r="D75" s="1589"/>
      <c r="E75" s="1589"/>
      <c r="F75" s="1589"/>
      <c r="G75" s="1589"/>
      <c r="H75" s="1589"/>
    </row>
    <row r="76" spans="1:8">
      <c r="A76" s="1589"/>
      <c r="B76" s="1589"/>
      <c r="C76" s="1589"/>
      <c r="D76" s="1589"/>
      <c r="E76" s="1589"/>
      <c r="F76" s="1589"/>
      <c r="G76" s="1589"/>
      <c r="H76" s="1589"/>
    </row>
    <row r="77" spans="1:8">
      <c r="A77" s="1589"/>
      <c r="B77" s="1589"/>
      <c r="C77" s="1589"/>
      <c r="D77" s="1589"/>
      <c r="E77" s="1589"/>
      <c r="F77" s="1589"/>
      <c r="G77" s="1589"/>
      <c r="H77" s="1589"/>
    </row>
    <row r="78" spans="1:8">
      <c r="A78" s="1589"/>
      <c r="B78" s="1589"/>
      <c r="C78" s="1589"/>
      <c r="D78" s="1589"/>
      <c r="E78" s="1589"/>
      <c r="F78" s="1589"/>
      <c r="G78" s="1589"/>
      <c r="H78" s="1589"/>
    </row>
    <row r="79" spans="1:8">
      <c r="A79" s="1589"/>
      <c r="B79" s="1589"/>
      <c r="C79" s="1589"/>
      <c r="D79" s="1589"/>
      <c r="E79" s="1589"/>
      <c r="F79" s="1589"/>
      <c r="G79" s="1589"/>
      <c r="H79" s="1589"/>
    </row>
    <row r="80" spans="1:8">
      <c r="A80" s="1589"/>
      <c r="B80" s="1589"/>
      <c r="C80" s="1589"/>
      <c r="D80" s="1589"/>
      <c r="E80" s="1589"/>
      <c r="F80" s="1589"/>
      <c r="G80" s="1589"/>
      <c r="H80" s="1589"/>
    </row>
    <row r="81" spans="1:8">
      <c r="A81" s="1589"/>
      <c r="B81" s="1589"/>
      <c r="C81" s="1589"/>
      <c r="D81" s="1589"/>
      <c r="E81" s="1589"/>
      <c r="F81" s="1589"/>
      <c r="G81" s="1589"/>
      <c r="H81" s="1589"/>
    </row>
    <row r="82" spans="1:8">
      <c r="A82" s="1589"/>
      <c r="B82" s="1589"/>
      <c r="C82" s="1589"/>
      <c r="D82" s="1589"/>
      <c r="E82" s="1589"/>
      <c r="F82" s="1589"/>
      <c r="G82" s="1589"/>
      <c r="H82" s="1589"/>
    </row>
    <row r="83" spans="1:8">
      <c r="A83" s="1589"/>
      <c r="B83" s="1589"/>
      <c r="C83" s="1589"/>
      <c r="D83" s="1589"/>
      <c r="E83" s="1589"/>
      <c r="F83" s="1589"/>
      <c r="G83" s="1589"/>
      <c r="H83" s="1589"/>
    </row>
    <row r="84" spans="1:8">
      <c r="A84" s="1589"/>
      <c r="B84" s="1589"/>
      <c r="C84" s="1589"/>
      <c r="D84" s="1589"/>
      <c r="E84" s="1589"/>
      <c r="F84" s="1589"/>
      <c r="G84" s="1589"/>
      <c r="H84" s="1589"/>
    </row>
    <row r="85" spans="1:8">
      <c r="A85" s="1589"/>
      <c r="B85" s="1589"/>
      <c r="C85" s="1589"/>
      <c r="D85" s="1589"/>
      <c r="E85" s="1589"/>
      <c r="F85" s="1589"/>
      <c r="G85" s="1589"/>
      <c r="H85" s="1589"/>
    </row>
    <row r="86" spans="1:8">
      <c r="A86" s="1589"/>
      <c r="B86" s="1589"/>
      <c r="C86" s="1589"/>
      <c r="D86" s="1589"/>
      <c r="E86" s="1589"/>
      <c r="F86" s="1589"/>
      <c r="G86" s="1589"/>
      <c r="H86" s="1589"/>
    </row>
    <row r="87" spans="1:8">
      <c r="A87" s="1589"/>
      <c r="B87" s="1589"/>
      <c r="C87" s="1589"/>
      <c r="D87" s="1589"/>
      <c r="E87" s="1589"/>
      <c r="F87" s="1589"/>
      <c r="G87" s="1589"/>
      <c r="H87" s="1589"/>
    </row>
    <row r="88" spans="1:8" ht="15.75">
      <c r="A88" s="1607"/>
      <c r="B88" s="1589"/>
      <c r="C88" s="1589"/>
      <c r="D88" s="1589"/>
      <c r="E88" s="1589"/>
      <c r="F88" s="1589"/>
      <c r="G88" s="1589"/>
      <c r="H88" s="1589"/>
    </row>
    <row r="89" spans="1:8">
      <c r="A89" s="1589"/>
      <c r="B89" s="1589"/>
      <c r="C89" s="1589"/>
      <c r="D89" s="1589"/>
      <c r="E89" s="1589"/>
      <c r="F89" s="1589"/>
      <c r="G89" s="1589"/>
      <c r="H89" s="1589"/>
    </row>
    <row r="90" spans="1:8">
      <c r="A90" s="1589"/>
      <c r="B90" s="1589"/>
      <c r="C90" s="1589"/>
      <c r="D90" s="1589"/>
      <c r="E90" s="1589"/>
      <c r="F90" s="1589"/>
      <c r="G90" s="1589"/>
      <c r="H90" s="1589"/>
    </row>
    <row r="91" spans="1:8">
      <c r="A91" s="1589"/>
      <c r="B91" s="1589"/>
      <c r="C91" s="1589"/>
      <c r="D91" s="1589"/>
      <c r="E91" s="1589"/>
      <c r="F91" s="1589"/>
      <c r="G91" s="1589"/>
      <c r="H91" s="1589"/>
    </row>
    <row r="92" spans="1:8">
      <c r="A92" s="1589"/>
      <c r="B92" s="1589"/>
      <c r="C92" s="1589"/>
      <c r="D92" s="1589"/>
      <c r="E92" s="1589"/>
      <c r="F92" s="1589"/>
      <c r="G92" s="1589"/>
      <c r="H92" s="1589"/>
    </row>
    <row r="93" spans="1:8">
      <c r="A93" s="1589"/>
      <c r="B93" s="1589"/>
      <c r="C93" s="1589"/>
      <c r="D93" s="1589"/>
      <c r="E93" s="1589"/>
      <c r="F93" s="1589"/>
      <c r="G93" s="1589"/>
      <c r="H93" s="1589"/>
    </row>
    <row r="94" spans="1:8">
      <c r="A94" s="1589"/>
      <c r="B94" s="1589"/>
      <c r="C94" s="1589"/>
      <c r="D94" s="1589"/>
      <c r="E94" s="1589"/>
      <c r="F94" s="1589"/>
      <c r="G94" s="1589"/>
      <c r="H94" s="1589"/>
    </row>
    <row r="95" spans="1:8">
      <c r="A95" s="1589"/>
      <c r="B95" s="1589"/>
      <c r="C95" s="1589"/>
      <c r="D95" s="1589"/>
      <c r="E95" s="1589"/>
      <c r="F95" s="1589"/>
      <c r="G95" s="1589"/>
      <c r="H95" s="1589"/>
    </row>
    <row r="96" spans="1:8">
      <c r="A96" s="1589"/>
      <c r="B96" s="1589"/>
      <c r="C96" s="1589"/>
      <c r="D96" s="1589"/>
      <c r="E96" s="1589"/>
      <c r="F96" s="1589"/>
      <c r="G96" s="1589"/>
      <c r="H96" s="1589"/>
    </row>
    <row r="97" spans="1:8">
      <c r="A97" s="1589"/>
      <c r="B97" s="1589"/>
      <c r="C97" s="1589"/>
      <c r="D97" s="1589"/>
      <c r="E97" s="1589"/>
      <c r="F97" s="1589"/>
      <c r="G97" s="1589"/>
      <c r="H97" s="1589"/>
    </row>
    <row r="98" spans="1:8">
      <c r="A98" s="1589"/>
      <c r="B98" s="1589"/>
      <c r="C98" s="1589"/>
      <c r="D98" s="1589"/>
      <c r="E98" s="1589"/>
      <c r="F98" s="1589"/>
      <c r="G98" s="1589"/>
      <c r="H98" s="1589"/>
    </row>
    <row r="99" spans="1:8">
      <c r="A99" s="1589"/>
      <c r="B99" s="1589"/>
      <c r="C99" s="1589"/>
      <c r="D99" s="1589"/>
      <c r="E99" s="1589"/>
      <c r="F99" s="1589"/>
      <c r="G99" s="1589"/>
      <c r="H99" s="1589"/>
    </row>
    <row r="100" spans="1:8">
      <c r="A100" s="1589"/>
      <c r="B100" s="1589"/>
      <c r="C100" s="1589"/>
      <c r="D100" s="1589"/>
      <c r="E100" s="1589"/>
      <c r="F100" s="1589"/>
      <c r="G100" s="1589"/>
      <c r="H100" s="1589"/>
    </row>
    <row r="101" spans="1:8">
      <c r="A101" s="1589"/>
      <c r="B101" s="1589"/>
      <c r="C101" s="1589"/>
      <c r="D101" s="1589"/>
      <c r="E101" s="1589"/>
      <c r="F101" s="1589"/>
      <c r="G101" s="1589"/>
      <c r="H101" s="1589"/>
    </row>
    <row r="102" spans="1:8">
      <c r="A102" s="1589"/>
      <c r="B102" s="1589"/>
      <c r="C102" s="1589"/>
      <c r="D102" s="1589"/>
      <c r="E102" s="1589"/>
      <c r="F102" s="1589"/>
      <c r="G102" s="1589"/>
      <c r="H102" s="1589"/>
    </row>
    <row r="103" spans="1:8">
      <c r="A103" s="1589"/>
      <c r="B103" s="1589"/>
      <c r="C103" s="1589"/>
      <c r="D103" s="1589"/>
      <c r="E103" s="1589"/>
      <c r="F103" s="1589"/>
      <c r="G103" s="1589"/>
      <c r="H103" s="1589"/>
    </row>
    <row r="104" spans="1:8">
      <c r="A104" s="1589"/>
      <c r="B104" s="1589"/>
      <c r="C104" s="1589"/>
      <c r="D104" s="1589"/>
      <c r="E104" s="1589"/>
      <c r="F104" s="1589"/>
      <c r="G104" s="1589"/>
      <c r="H104" s="1589"/>
    </row>
    <row r="105" spans="1:8">
      <c r="A105" s="1589"/>
      <c r="B105" s="1589"/>
      <c r="C105" s="1589"/>
      <c r="D105" s="1589"/>
      <c r="E105" s="1589"/>
      <c r="F105" s="1589"/>
      <c r="G105" s="1589"/>
      <c r="H105" s="1589"/>
    </row>
    <row r="106" spans="1:8">
      <c r="A106" s="1589"/>
      <c r="B106" s="1589"/>
      <c r="C106" s="1589"/>
      <c r="D106" s="1589"/>
      <c r="E106" s="1589"/>
      <c r="F106" s="1589"/>
      <c r="G106" s="1589"/>
      <c r="H106" s="1589"/>
    </row>
    <row r="107" spans="1:8">
      <c r="A107" s="1589"/>
      <c r="B107" s="1589"/>
      <c r="C107" s="1589"/>
      <c r="D107" s="1589"/>
      <c r="E107" s="1589"/>
      <c r="F107" s="1589"/>
      <c r="G107" s="1589"/>
      <c r="H107" s="1589"/>
    </row>
    <row r="108" spans="1:8">
      <c r="A108" s="1589"/>
      <c r="B108" s="1589"/>
      <c r="C108" s="1589"/>
      <c r="D108" s="1589"/>
      <c r="E108" s="1589"/>
      <c r="F108" s="1589"/>
      <c r="G108" s="1589"/>
      <c r="H108" s="1589"/>
    </row>
    <row r="109" spans="1:8">
      <c r="A109" s="1589"/>
      <c r="B109" s="1589"/>
      <c r="C109" s="1589"/>
      <c r="D109" s="1589"/>
      <c r="E109" s="1589"/>
      <c r="F109" s="1589"/>
      <c r="G109" s="1589"/>
      <c r="H109" s="1589"/>
    </row>
    <row r="110" spans="1:8">
      <c r="A110" s="1589"/>
      <c r="B110" s="1589"/>
      <c r="C110" s="1589"/>
      <c r="D110" s="1589"/>
      <c r="E110" s="1589"/>
      <c r="F110" s="1589"/>
      <c r="G110" s="1589"/>
      <c r="H110" s="1589"/>
    </row>
    <row r="111" spans="1:8">
      <c r="A111" s="1589"/>
      <c r="B111" s="1589"/>
      <c r="C111" s="1589"/>
      <c r="D111" s="1589"/>
      <c r="E111" s="1589"/>
      <c r="F111" s="1589"/>
      <c r="G111" s="1589"/>
      <c r="H111" s="1589"/>
    </row>
    <row r="112" spans="1:8">
      <c r="A112" s="1589"/>
      <c r="B112" s="1589"/>
      <c r="C112" s="1589"/>
      <c r="D112" s="1589"/>
      <c r="E112" s="1589"/>
      <c r="F112" s="1589"/>
      <c r="G112" s="1589"/>
      <c r="H112" s="1589"/>
    </row>
    <row r="113" spans="1:8">
      <c r="A113" s="1589"/>
      <c r="B113" s="1589"/>
      <c r="C113" s="1589"/>
      <c r="D113" s="1589"/>
      <c r="E113" s="1589"/>
      <c r="F113" s="1589"/>
      <c r="G113" s="1589"/>
      <c r="H113" s="1589"/>
    </row>
    <row r="114" spans="1:8">
      <c r="A114" s="1589"/>
      <c r="B114" s="1589"/>
      <c r="C114" s="1589"/>
      <c r="D114" s="1589"/>
      <c r="E114" s="1589"/>
      <c r="F114" s="1589"/>
      <c r="G114" s="1589"/>
      <c r="H114" s="1589"/>
    </row>
    <row r="115" spans="1:8">
      <c r="A115" s="1589"/>
      <c r="B115" s="1589"/>
      <c r="C115" s="1589"/>
      <c r="D115" s="1589"/>
      <c r="E115" s="1589"/>
      <c r="F115" s="1589"/>
      <c r="G115" s="1589"/>
      <c r="H115" s="1589"/>
    </row>
    <row r="116" spans="1:8">
      <c r="A116" s="1589"/>
      <c r="B116" s="1589"/>
      <c r="C116" s="1589"/>
      <c r="D116" s="1589"/>
      <c r="E116" s="1589"/>
      <c r="F116" s="1589"/>
      <c r="G116" s="1589"/>
      <c r="H116" s="1589"/>
    </row>
    <row r="117" spans="1:8">
      <c r="A117" s="1589"/>
      <c r="B117" s="1589"/>
      <c r="C117" s="1589"/>
      <c r="D117" s="1589"/>
      <c r="E117" s="1589"/>
      <c r="F117" s="1589"/>
      <c r="G117" s="1589"/>
      <c r="H117" s="1589"/>
    </row>
    <row r="118" spans="1:8">
      <c r="A118" s="1589"/>
      <c r="B118" s="1589"/>
      <c r="C118" s="1589"/>
      <c r="D118" s="1589"/>
      <c r="E118" s="1589"/>
      <c r="F118" s="1589"/>
      <c r="G118" s="1589"/>
      <c r="H118" s="1589"/>
    </row>
    <row r="119" spans="1:8">
      <c r="A119" s="1589"/>
      <c r="B119" s="1589"/>
      <c r="C119" s="1589"/>
      <c r="D119" s="1589"/>
      <c r="E119" s="1589"/>
      <c r="F119" s="1589"/>
      <c r="G119" s="1589"/>
      <c r="H119" s="1589"/>
    </row>
    <row r="120" spans="1:8">
      <c r="A120" s="1589"/>
      <c r="B120" s="1589"/>
      <c r="C120" s="1589"/>
      <c r="D120" s="1589"/>
      <c r="E120" s="1589"/>
      <c r="F120" s="1589"/>
      <c r="G120" s="1589"/>
      <c r="H120" s="1589"/>
    </row>
    <row r="121" spans="1:8">
      <c r="A121" s="1589"/>
      <c r="B121" s="1589"/>
      <c r="C121" s="1589"/>
      <c r="D121" s="1589"/>
      <c r="E121" s="1589"/>
      <c r="F121" s="1589"/>
      <c r="G121" s="1589"/>
      <c r="H121" s="1589"/>
    </row>
    <row r="122" spans="1:8">
      <c r="A122" s="1589"/>
      <c r="B122" s="1589"/>
      <c r="C122" s="1589"/>
      <c r="D122" s="1589"/>
      <c r="E122" s="1589"/>
      <c r="F122" s="1589"/>
      <c r="G122" s="1589"/>
      <c r="H122" s="1589"/>
    </row>
    <row r="123" spans="1:8">
      <c r="A123" s="1589"/>
      <c r="B123" s="1589"/>
      <c r="C123" s="1589"/>
      <c r="D123" s="1589"/>
      <c r="E123" s="1589"/>
      <c r="F123" s="1589"/>
      <c r="G123" s="1589"/>
      <c r="H123" s="1589"/>
    </row>
    <row r="124" spans="1:8">
      <c r="A124" s="1589"/>
      <c r="B124" s="1589"/>
      <c r="C124" s="1589"/>
      <c r="D124" s="1589"/>
      <c r="E124" s="1589"/>
      <c r="F124" s="1589"/>
      <c r="G124" s="1589"/>
      <c r="H124" s="1589"/>
    </row>
    <row r="125" spans="1:8">
      <c r="A125" s="1589"/>
      <c r="B125" s="1589"/>
      <c r="C125" s="1589"/>
      <c r="D125" s="1589"/>
      <c r="E125" s="1589"/>
      <c r="F125" s="1589"/>
      <c r="G125" s="1589"/>
      <c r="H125" s="1589"/>
    </row>
    <row r="126" spans="1:8">
      <c r="A126" s="1589"/>
      <c r="B126" s="1589"/>
      <c r="C126" s="1589"/>
      <c r="D126" s="1589"/>
      <c r="E126" s="1589"/>
      <c r="F126" s="1589"/>
      <c r="G126" s="1589"/>
      <c r="H126" s="1589"/>
    </row>
    <row r="127" spans="1:8">
      <c r="A127" s="1589"/>
      <c r="B127" s="1589"/>
      <c r="C127" s="1589"/>
      <c r="D127" s="1589"/>
      <c r="E127" s="1589"/>
      <c r="F127" s="1589"/>
      <c r="G127" s="1589"/>
      <c r="H127" s="1589"/>
    </row>
    <row r="128" spans="1:8">
      <c r="A128" s="1589"/>
      <c r="B128" s="1589"/>
      <c r="C128" s="1589"/>
      <c r="D128" s="1589"/>
      <c r="E128" s="1589"/>
      <c r="F128" s="1589"/>
      <c r="G128" s="1589"/>
      <c r="H128" s="1589"/>
    </row>
    <row r="129" spans="1:8">
      <c r="A129" s="1589"/>
      <c r="B129" s="1589"/>
      <c r="C129" s="1589"/>
      <c r="D129" s="1589"/>
      <c r="E129" s="1589"/>
      <c r="F129" s="1589"/>
      <c r="G129" s="1589"/>
      <c r="H129" s="1589"/>
    </row>
    <row r="130" spans="1:8">
      <c r="A130" s="1589"/>
      <c r="B130" s="1589"/>
      <c r="C130" s="1589"/>
      <c r="D130" s="1589"/>
      <c r="E130" s="1589"/>
      <c r="F130" s="1589"/>
      <c r="G130" s="1589"/>
      <c r="H130" s="1589"/>
    </row>
    <row r="131" spans="1:8">
      <c r="A131" s="1589"/>
      <c r="B131" s="1589"/>
      <c r="C131" s="1589"/>
      <c r="D131" s="1589"/>
      <c r="E131" s="1589"/>
      <c r="F131" s="1589"/>
      <c r="G131" s="1589"/>
      <c r="H131" s="1589"/>
    </row>
    <row r="132" spans="1:8">
      <c r="A132" s="1589"/>
      <c r="B132" s="1589"/>
      <c r="C132" s="1589"/>
      <c r="D132" s="1589"/>
      <c r="E132" s="1589"/>
      <c r="F132" s="1589"/>
      <c r="G132" s="1589"/>
      <c r="H132" s="1589"/>
    </row>
    <row r="133" spans="1:8">
      <c r="A133" s="1589"/>
      <c r="B133" s="1589"/>
      <c r="C133" s="1589"/>
      <c r="D133" s="1589"/>
      <c r="E133" s="1589"/>
      <c r="F133" s="1589"/>
      <c r="G133" s="1589"/>
      <c r="H133" s="1589"/>
    </row>
    <row r="134" spans="1:8">
      <c r="A134" s="1589"/>
      <c r="B134" s="1589"/>
      <c r="C134" s="1589"/>
      <c r="D134" s="1589"/>
      <c r="E134" s="1589"/>
      <c r="F134" s="1589"/>
      <c r="G134" s="1589"/>
      <c r="H134" s="1589"/>
    </row>
    <row r="135" spans="1:8">
      <c r="A135" s="1589"/>
      <c r="B135" s="1589"/>
      <c r="C135" s="1589"/>
      <c r="D135" s="1589"/>
      <c r="E135" s="1589"/>
      <c r="F135" s="1589"/>
      <c r="G135" s="1589"/>
      <c r="H135" s="1589"/>
    </row>
    <row r="136" spans="1:8">
      <c r="A136" s="1589"/>
      <c r="B136" s="1589"/>
      <c r="C136" s="1589"/>
      <c r="D136" s="1589"/>
      <c r="E136" s="1589"/>
      <c r="F136" s="1589"/>
      <c r="G136" s="1589"/>
      <c r="H136" s="1589"/>
    </row>
    <row r="137" spans="1:8">
      <c r="A137" s="1589"/>
      <c r="B137" s="1589"/>
      <c r="C137" s="1589"/>
      <c r="D137" s="1589"/>
      <c r="E137" s="1589"/>
      <c r="F137" s="1589"/>
      <c r="G137" s="1589"/>
      <c r="H137" s="1589"/>
    </row>
    <row r="138" spans="1:8">
      <c r="A138" s="1589"/>
      <c r="B138" s="1589"/>
      <c r="C138" s="1589"/>
      <c r="D138" s="1589"/>
      <c r="E138" s="1589"/>
      <c r="F138" s="1589"/>
      <c r="G138" s="1589"/>
      <c r="H138" s="1589"/>
    </row>
    <row r="139" spans="1:8">
      <c r="A139" s="1589"/>
      <c r="B139" s="1589"/>
      <c r="C139" s="1589"/>
      <c r="D139" s="1589"/>
      <c r="E139" s="1589"/>
      <c r="F139" s="1589"/>
      <c r="G139" s="1589"/>
      <c r="H139" s="1589"/>
    </row>
    <row r="140" spans="1:8">
      <c r="A140" s="1589"/>
      <c r="B140" s="1589"/>
      <c r="C140" s="1589"/>
      <c r="D140" s="1589"/>
      <c r="E140" s="1589"/>
      <c r="F140" s="1589"/>
      <c r="G140" s="1589"/>
      <c r="H140" s="1589"/>
    </row>
    <row r="141" spans="1:8">
      <c r="A141" s="1589"/>
      <c r="B141" s="1589"/>
      <c r="C141" s="1589"/>
      <c r="D141" s="1589"/>
      <c r="E141" s="1589"/>
      <c r="F141" s="1589"/>
      <c r="G141" s="1589"/>
      <c r="H141" s="1589"/>
    </row>
    <row r="142" spans="1:8">
      <c r="A142" s="1589"/>
      <c r="B142" s="1589"/>
      <c r="C142" s="1589"/>
      <c r="D142" s="1589"/>
      <c r="E142" s="1589"/>
      <c r="F142" s="1589"/>
      <c r="G142" s="1589"/>
      <c r="H142" s="1589"/>
    </row>
    <row r="143" spans="1:8">
      <c r="A143" s="1589"/>
      <c r="B143" s="1589"/>
      <c r="C143" s="1589"/>
      <c r="D143" s="1589"/>
      <c r="E143" s="1589"/>
      <c r="F143" s="1589"/>
      <c r="G143" s="1589"/>
      <c r="H143" s="1589"/>
    </row>
    <row r="144" spans="1:8">
      <c r="A144" s="1589"/>
      <c r="B144" s="1589"/>
      <c r="C144" s="1589"/>
      <c r="D144" s="1589"/>
      <c r="E144" s="1589"/>
      <c r="F144" s="1589"/>
      <c r="G144" s="1589"/>
      <c r="H144" s="1589"/>
    </row>
    <row r="145" spans="1:8">
      <c r="A145" s="1589"/>
      <c r="B145" s="1589"/>
      <c r="C145" s="1589"/>
      <c r="D145" s="1589"/>
      <c r="E145" s="1589"/>
      <c r="F145" s="1589"/>
      <c r="G145" s="1589"/>
      <c r="H145" s="1589"/>
    </row>
    <row r="146" spans="1:8">
      <c r="A146" s="1589"/>
      <c r="B146" s="1589"/>
      <c r="C146" s="1589"/>
      <c r="D146" s="1589"/>
      <c r="E146" s="1589"/>
      <c r="F146" s="1589"/>
      <c r="G146" s="1589"/>
      <c r="H146" s="1589"/>
    </row>
    <row r="147" spans="1:8">
      <c r="A147" s="1589"/>
      <c r="B147" s="1589"/>
      <c r="C147" s="1589"/>
      <c r="D147" s="1589"/>
      <c r="E147" s="1589"/>
      <c r="F147" s="1589"/>
      <c r="G147" s="1589"/>
      <c r="H147" s="1589"/>
    </row>
    <row r="148" spans="1:8">
      <c r="A148" s="1589"/>
      <c r="B148" s="1589"/>
      <c r="C148" s="1589"/>
      <c r="D148" s="1589"/>
      <c r="E148" s="1589"/>
      <c r="F148" s="1589"/>
      <c r="G148" s="1589"/>
      <c r="H148" s="1589"/>
    </row>
    <row r="149" spans="1:8">
      <c r="A149" s="1589"/>
      <c r="B149" s="1589"/>
      <c r="C149" s="1589"/>
      <c r="D149" s="1589"/>
      <c r="E149" s="1589"/>
      <c r="F149" s="1589"/>
      <c r="G149" s="1589"/>
      <c r="H149" s="1589"/>
    </row>
    <row r="150" spans="1:8">
      <c r="A150" s="1589"/>
      <c r="B150" s="1589"/>
      <c r="C150" s="1589"/>
      <c r="D150" s="1589"/>
      <c r="E150" s="1589"/>
      <c r="F150" s="1589"/>
      <c r="G150" s="1589"/>
      <c r="H150" s="1589"/>
    </row>
    <row r="151" spans="1:8">
      <c r="A151" s="1589"/>
      <c r="B151" s="1589"/>
      <c r="C151" s="1589"/>
      <c r="D151" s="1589"/>
      <c r="E151" s="1589"/>
      <c r="F151" s="1589"/>
      <c r="G151" s="1589"/>
      <c r="H151" s="1589"/>
    </row>
  </sheetData>
  <mergeCells count="2">
    <mergeCell ref="B6:B8"/>
    <mergeCell ref="B32:B34"/>
  </mergeCells>
  <pageMargins left="0.5" right="0.5" top="0.5" bottom="0.5" header="0.5" footer="0.5"/>
  <pageSetup scale="68" orientation="portrait" r:id="rId1"/>
  <headerFooter alignWithMargins="0"/>
  <rowBreaks count="1" manualBreakCount="1">
    <brk id="6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61"/>
  <sheetViews>
    <sheetView view="pageBreakPreview" zoomScaleNormal="70" zoomScaleSheetLayoutView="100" workbookViewId="0">
      <selection activeCell="F5" sqref="F5"/>
    </sheetView>
  </sheetViews>
  <sheetFormatPr defaultColWidth="8.88671875" defaultRowHeight="15"/>
  <cols>
    <col min="1" max="1" width="4" style="1610" customWidth="1"/>
    <col min="2" max="2" width="43.44140625" style="1610" customWidth="1"/>
    <col min="3" max="3" width="19.21875" style="1610" bestFit="1" customWidth="1"/>
    <col min="4" max="4" width="14.6640625" style="1610" bestFit="1" customWidth="1"/>
    <col min="5" max="5" width="15.5546875" style="1610" customWidth="1"/>
    <col min="6" max="6" width="17.88671875" style="1610" customWidth="1"/>
    <col min="7" max="16384" width="8.88671875" style="1610"/>
  </cols>
  <sheetData>
    <row r="1" spans="1:6" ht="15.75" thickBot="1"/>
    <row r="2" spans="1:6" ht="15.75" thickTop="1">
      <c r="A2" s="1826" t="s">
        <v>3293</v>
      </c>
      <c r="B2" s="1827"/>
      <c r="C2" s="1828" t="s">
        <v>3294</v>
      </c>
      <c r="D2" s="1829" t="s">
        <v>1802</v>
      </c>
      <c r="E2" s="1832"/>
      <c r="F2" s="1832" t="s">
        <v>1803</v>
      </c>
    </row>
    <row r="3" spans="1:6">
      <c r="A3" s="1833" t="s">
        <v>1789</v>
      </c>
      <c r="B3" s="1568"/>
      <c r="C3" s="1834" t="s">
        <v>3295</v>
      </c>
      <c r="D3" s="1597" t="s">
        <v>3313</v>
      </c>
      <c r="E3" s="1837"/>
      <c r="F3" s="1836"/>
    </row>
    <row r="4" spans="1:6">
      <c r="A4" s="1838" t="s">
        <v>3296</v>
      </c>
      <c r="B4" s="1568"/>
      <c r="C4" s="1834" t="s">
        <v>3297</v>
      </c>
      <c r="D4" s="1627" t="str">
        <f>'Data Sheet'!C40</f>
        <v xml:space="preserve"> March 29, 2017</v>
      </c>
      <c r="E4" s="2967"/>
      <c r="F4" s="2968" t="str">
        <f>'Data Sheet'!C38</f>
        <v xml:space="preserve"> December 31, 2016</v>
      </c>
    </row>
    <row r="5" spans="1:6">
      <c r="A5" s="2174" t="s">
        <v>3960</v>
      </c>
      <c r="B5" s="1842"/>
      <c r="C5" s="1842"/>
      <c r="D5" s="1842"/>
      <c r="E5" s="1842"/>
      <c r="F5" s="1844"/>
    </row>
    <row r="6" spans="1:6">
      <c r="A6" s="1833" t="s">
        <v>3961</v>
      </c>
      <c r="B6" s="1834"/>
      <c r="C6" s="1834"/>
      <c r="D6" s="1834"/>
      <c r="E6" s="1604"/>
      <c r="F6" s="1836"/>
    </row>
    <row r="7" spans="1:6">
      <c r="A7" s="1833" t="s">
        <v>3962</v>
      </c>
      <c r="B7" s="1834"/>
      <c r="C7" s="1834"/>
      <c r="D7" s="1834"/>
      <c r="E7" s="1834"/>
      <c r="F7" s="1836"/>
    </row>
    <row r="8" spans="1:6">
      <c r="A8" s="1845" t="s">
        <v>3963</v>
      </c>
      <c r="B8" s="1846"/>
      <c r="C8" s="1846"/>
      <c r="D8" s="1846"/>
      <c r="E8" s="1846"/>
      <c r="F8" s="1847"/>
    </row>
    <row r="9" spans="1:6">
      <c r="A9" s="1845" t="s">
        <v>3964</v>
      </c>
      <c r="B9" s="1846"/>
      <c r="C9" s="1846"/>
      <c r="D9" s="1846"/>
      <c r="E9" s="1846"/>
      <c r="F9" s="1847"/>
    </row>
    <row r="10" spans="1:6">
      <c r="A10" s="1845" t="s">
        <v>3965</v>
      </c>
      <c r="B10" s="1846"/>
      <c r="C10" s="1846"/>
      <c r="D10" s="1846"/>
      <c r="E10" s="1846"/>
      <c r="F10" s="1847"/>
    </row>
    <row r="11" spans="1:6">
      <c r="A11" s="1845" t="s">
        <v>3966</v>
      </c>
      <c r="B11" s="1846"/>
      <c r="C11" s="1846"/>
      <c r="D11" s="1846"/>
      <c r="E11" s="1846"/>
      <c r="F11" s="1847"/>
    </row>
    <row r="12" spans="1:6">
      <c r="A12" s="1845" t="s">
        <v>3967</v>
      </c>
      <c r="B12" s="1846"/>
      <c r="C12" s="1846"/>
      <c r="D12" s="1846"/>
      <c r="E12" s="1846"/>
      <c r="F12" s="1847"/>
    </row>
    <row r="13" spans="1:6">
      <c r="A13" s="1845" t="s">
        <v>3968</v>
      </c>
      <c r="B13" s="1846"/>
      <c r="C13" s="1846"/>
      <c r="D13" s="1846"/>
      <c r="E13" s="1846"/>
      <c r="F13" s="1847"/>
    </row>
    <row r="14" spans="1:6">
      <c r="A14" s="2829" t="s">
        <v>4416</v>
      </c>
      <c r="B14" s="2830"/>
      <c r="C14" s="2830"/>
      <c r="D14" s="2830"/>
      <c r="E14" s="2830"/>
      <c r="F14" s="2831"/>
    </row>
    <row r="15" spans="1:6">
      <c r="A15" s="2175" t="s">
        <v>1729</v>
      </c>
      <c r="B15" s="1851"/>
      <c r="C15" s="2176"/>
      <c r="D15" s="2176"/>
      <c r="E15" s="2176" t="s">
        <v>3969</v>
      </c>
      <c r="F15" s="2177"/>
    </row>
    <row r="16" spans="1:6">
      <c r="A16" s="1854" t="s">
        <v>1732</v>
      </c>
      <c r="B16" s="2178"/>
      <c r="C16" s="1861" t="s">
        <v>3970</v>
      </c>
      <c r="D16" s="1861"/>
      <c r="E16" s="1861" t="s">
        <v>3971</v>
      </c>
      <c r="F16" s="2179" t="s">
        <v>3972</v>
      </c>
    </row>
    <row r="17" spans="1:6">
      <c r="A17" s="1854"/>
      <c r="B17" s="2180" t="s">
        <v>1784</v>
      </c>
      <c r="C17" s="1861" t="s">
        <v>3973</v>
      </c>
      <c r="D17" s="1861" t="s">
        <v>3974</v>
      </c>
      <c r="E17" s="1861" t="s">
        <v>3975</v>
      </c>
      <c r="F17" s="2179" t="s">
        <v>3976</v>
      </c>
    </row>
    <row r="18" spans="1:6">
      <c r="A18" s="2181"/>
      <c r="B18" s="1860" t="s">
        <v>3024</v>
      </c>
      <c r="C18" s="1861" t="s">
        <v>3025</v>
      </c>
      <c r="D18" s="1861" t="s">
        <v>3026</v>
      </c>
      <c r="E18" s="1861" t="s">
        <v>3027</v>
      </c>
      <c r="F18" s="2179" t="s">
        <v>2347</v>
      </c>
    </row>
    <row r="19" spans="1:6" ht="15.75">
      <c r="A19" s="2182">
        <v>1</v>
      </c>
      <c r="B19" s="2183" t="s">
        <v>3977</v>
      </c>
      <c r="C19" s="2184"/>
      <c r="D19" s="2184"/>
      <c r="E19" s="2184"/>
      <c r="F19" s="2185"/>
    </row>
    <row r="20" spans="1:6">
      <c r="A20" s="2182">
        <v>2</v>
      </c>
      <c r="B20" s="1874"/>
      <c r="C20" s="1875"/>
      <c r="D20" s="1882"/>
      <c r="E20" s="1882"/>
      <c r="F20" s="1883"/>
    </row>
    <row r="21" spans="1:6">
      <c r="A21" s="2182">
        <v>3</v>
      </c>
      <c r="B21" s="1874"/>
      <c r="C21" s="1875"/>
      <c r="D21" s="1882"/>
      <c r="E21" s="1889"/>
      <c r="F21" s="1890"/>
    </row>
    <row r="22" spans="1:6">
      <c r="A22" s="2182">
        <v>4</v>
      </c>
      <c r="B22" s="1874"/>
      <c r="C22" s="1875"/>
      <c r="D22" s="1889"/>
      <c r="E22" s="1889"/>
      <c r="F22" s="1890"/>
    </row>
    <row r="23" spans="1:6">
      <c r="A23" s="2182">
        <v>5</v>
      </c>
      <c r="B23" s="1874"/>
      <c r="C23" s="1875"/>
      <c r="D23" s="1889"/>
      <c r="E23" s="1889"/>
      <c r="F23" s="1890"/>
    </row>
    <row r="24" spans="1:6">
      <c r="A24" s="2182">
        <v>6</v>
      </c>
      <c r="B24" s="1874"/>
      <c r="C24" s="1875"/>
      <c r="D24" s="1896"/>
      <c r="E24" s="1896"/>
      <c r="F24" s="1897"/>
    </row>
    <row r="25" spans="1:6">
      <c r="A25" s="2182">
        <v>7</v>
      </c>
      <c r="B25" s="1874"/>
      <c r="C25" s="1875"/>
      <c r="D25" s="1901"/>
      <c r="E25" s="1901"/>
      <c r="F25" s="1902"/>
    </row>
    <row r="26" spans="1:6">
      <c r="A26" s="2182">
        <v>8</v>
      </c>
      <c r="B26" s="1874"/>
      <c r="C26" s="1875"/>
      <c r="D26" s="1889"/>
      <c r="E26" s="1882"/>
      <c r="F26" s="1883"/>
    </row>
    <row r="27" spans="1:6">
      <c r="A27" s="2182">
        <v>9</v>
      </c>
      <c r="B27" s="1874"/>
      <c r="C27" s="1875"/>
      <c r="D27" s="1889"/>
      <c r="E27" s="1889"/>
      <c r="F27" s="1890"/>
    </row>
    <row r="28" spans="1:6">
      <c r="A28" s="2182">
        <v>10</v>
      </c>
      <c r="B28" s="1874"/>
      <c r="C28" s="1875"/>
      <c r="D28" s="1889"/>
      <c r="E28" s="1889"/>
      <c r="F28" s="1890"/>
    </row>
    <row r="29" spans="1:6">
      <c r="A29" s="2182">
        <v>11</v>
      </c>
      <c r="B29" s="1874"/>
      <c r="C29" s="1875"/>
      <c r="D29" s="1889"/>
      <c r="E29" s="1889"/>
      <c r="F29" s="1890"/>
    </row>
    <row r="30" spans="1:6">
      <c r="A30" s="2182">
        <v>12</v>
      </c>
      <c r="B30" s="1874"/>
      <c r="C30" s="1875"/>
      <c r="D30" s="1889"/>
      <c r="E30" s="1889"/>
      <c r="F30" s="1890"/>
    </row>
    <row r="31" spans="1:6">
      <c r="A31" s="2182">
        <v>13</v>
      </c>
      <c r="B31" s="1874"/>
      <c r="C31" s="1875"/>
      <c r="D31" s="1889"/>
      <c r="E31" s="1889"/>
      <c r="F31" s="1890"/>
    </row>
    <row r="32" spans="1:6">
      <c r="A32" s="2182">
        <v>14</v>
      </c>
      <c r="B32" s="1874"/>
      <c r="C32" s="1875"/>
      <c r="D32" s="1889"/>
      <c r="E32" s="1889"/>
      <c r="F32" s="1890"/>
    </row>
    <row r="33" spans="1:6">
      <c r="A33" s="2182">
        <v>15</v>
      </c>
      <c r="B33" s="1874"/>
      <c r="C33" s="1875"/>
      <c r="D33" s="1889"/>
      <c r="E33" s="1889"/>
      <c r="F33" s="1890"/>
    </row>
    <row r="34" spans="1:6">
      <c r="A34" s="2182">
        <v>16</v>
      </c>
      <c r="B34" s="1874"/>
      <c r="C34" s="1875"/>
      <c r="D34" s="1909"/>
      <c r="E34" s="1909"/>
      <c r="F34" s="1910"/>
    </row>
    <row r="35" spans="1:6">
      <c r="A35" s="2182">
        <v>17</v>
      </c>
      <c r="B35" s="1874"/>
      <c r="C35" s="1875"/>
      <c r="D35" s="1909"/>
      <c r="E35" s="1909"/>
      <c r="F35" s="1910"/>
    </row>
    <row r="36" spans="1:6">
      <c r="A36" s="2182">
        <v>18</v>
      </c>
      <c r="B36" s="1874"/>
      <c r="C36" s="1875"/>
      <c r="D36" s="1889"/>
      <c r="E36" s="1889"/>
      <c r="F36" s="1890"/>
    </row>
    <row r="37" spans="1:6">
      <c r="A37" s="2182">
        <v>19</v>
      </c>
      <c r="B37" s="1874"/>
      <c r="C37" s="1875"/>
      <c r="D37" s="1889"/>
      <c r="E37" s="1889"/>
      <c r="F37" s="1890"/>
    </row>
    <row r="38" spans="1:6">
      <c r="A38" s="2182">
        <v>20</v>
      </c>
      <c r="B38" s="1874"/>
      <c r="C38" s="1875"/>
      <c r="D38" s="1889"/>
      <c r="E38" s="1889"/>
      <c r="F38" s="1890"/>
    </row>
    <row r="39" spans="1:6" ht="15.75">
      <c r="A39" s="2182">
        <v>21</v>
      </c>
      <c r="B39" s="2183" t="s">
        <v>3978</v>
      </c>
      <c r="C39" s="2184"/>
      <c r="D39" s="2186"/>
      <c r="E39" s="2186"/>
      <c r="F39" s="2187"/>
    </row>
    <row r="40" spans="1:6">
      <c r="A40" s="2182">
        <v>22</v>
      </c>
      <c r="B40" s="1874"/>
      <c r="C40" s="1875"/>
      <c r="D40" s="1889"/>
      <c r="E40" s="1889"/>
      <c r="F40" s="1890"/>
    </row>
    <row r="41" spans="1:6">
      <c r="A41" s="2182">
        <v>23</v>
      </c>
      <c r="B41" s="1874"/>
      <c r="C41" s="1875"/>
      <c r="D41" s="1889"/>
      <c r="E41" s="1889"/>
      <c r="F41" s="1890"/>
    </row>
    <row r="42" spans="1:6">
      <c r="A42" s="2182">
        <v>24</v>
      </c>
      <c r="B42" s="1874"/>
      <c r="C42" s="1875"/>
      <c r="D42" s="1909"/>
      <c r="E42" s="1909"/>
      <c r="F42" s="1910"/>
    </row>
    <row r="43" spans="1:6">
      <c r="A43" s="2182">
        <v>25</v>
      </c>
      <c r="B43" s="1874"/>
      <c r="C43" s="1875"/>
      <c r="D43" s="1889"/>
      <c r="E43" s="1889"/>
      <c r="F43" s="1890"/>
    </row>
    <row r="44" spans="1:6">
      <c r="A44" s="2182">
        <v>26</v>
      </c>
      <c r="B44" s="1874"/>
      <c r="C44" s="1875"/>
      <c r="D44" s="1889"/>
      <c r="E44" s="1889"/>
      <c r="F44" s="1890"/>
    </row>
    <row r="45" spans="1:6">
      <c r="A45" s="2182">
        <v>27</v>
      </c>
      <c r="B45" s="1874"/>
      <c r="C45" s="1875"/>
      <c r="D45" s="1889"/>
      <c r="E45" s="1889"/>
      <c r="F45" s="1890"/>
    </row>
    <row r="46" spans="1:6">
      <c r="A46" s="2182">
        <v>28</v>
      </c>
      <c r="B46" s="1874"/>
      <c r="C46" s="1875"/>
      <c r="D46" s="1889"/>
      <c r="E46" s="1889"/>
      <c r="F46" s="1890"/>
    </row>
    <row r="47" spans="1:6">
      <c r="A47" s="2182">
        <v>29</v>
      </c>
      <c r="B47" s="1874"/>
      <c r="C47" s="1875"/>
      <c r="D47" s="1889"/>
      <c r="E47" s="1889"/>
      <c r="F47" s="1890"/>
    </row>
    <row r="48" spans="1:6">
      <c r="A48" s="2182">
        <v>30</v>
      </c>
      <c r="B48" s="1874"/>
      <c r="C48" s="1875"/>
      <c r="D48" s="1889"/>
      <c r="E48" s="1889"/>
      <c r="F48" s="1890"/>
    </row>
    <row r="49" spans="1:6">
      <c r="A49" s="2182">
        <v>31</v>
      </c>
      <c r="B49" s="1874"/>
      <c r="C49" s="1875"/>
      <c r="D49" s="1889"/>
      <c r="E49" s="1889"/>
      <c r="F49" s="1890"/>
    </row>
    <row r="50" spans="1:6">
      <c r="A50" s="2182">
        <v>32</v>
      </c>
      <c r="B50" s="1874"/>
      <c r="C50" s="1875"/>
      <c r="D50" s="1889"/>
      <c r="E50" s="1889"/>
      <c r="F50" s="1890"/>
    </row>
    <row r="51" spans="1:6">
      <c r="A51" s="2182">
        <v>33</v>
      </c>
      <c r="B51" s="1874"/>
      <c r="C51" s="1875"/>
      <c r="D51" s="1909"/>
      <c r="E51" s="1909"/>
      <c r="F51" s="1910"/>
    </row>
    <row r="52" spans="1:6">
      <c r="A52" s="2182">
        <v>34</v>
      </c>
      <c r="B52" s="1874"/>
      <c r="C52" s="1875"/>
      <c r="D52" s="1889"/>
      <c r="E52" s="1889"/>
      <c r="F52" s="1890"/>
    </row>
    <row r="53" spans="1:6">
      <c r="A53" s="2182">
        <v>35</v>
      </c>
      <c r="B53" s="1874"/>
      <c r="C53" s="1875"/>
      <c r="D53" s="1889"/>
      <c r="E53" s="1889"/>
      <c r="F53" s="1890"/>
    </row>
    <row r="54" spans="1:6">
      <c r="A54" s="2182">
        <v>36</v>
      </c>
      <c r="B54" s="1874"/>
      <c r="C54" s="1875"/>
      <c r="D54" s="1889"/>
      <c r="E54" s="1889"/>
      <c r="F54" s="1890"/>
    </row>
    <row r="55" spans="1:6">
      <c r="A55" s="2182">
        <v>37</v>
      </c>
      <c r="B55" s="1874"/>
      <c r="C55" s="1875"/>
      <c r="D55" s="1889"/>
      <c r="E55" s="1889"/>
      <c r="F55" s="1890"/>
    </row>
    <row r="56" spans="1:6">
      <c r="A56" s="2182">
        <v>38</v>
      </c>
      <c r="B56" s="1874"/>
      <c r="C56" s="1875"/>
      <c r="D56" s="1889"/>
      <c r="E56" s="1889"/>
      <c r="F56" s="1890"/>
    </row>
    <row r="57" spans="1:6">
      <c r="A57" s="2182">
        <v>39</v>
      </c>
      <c r="B57" s="1874"/>
      <c r="C57" s="1875"/>
      <c r="D57" s="1889"/>
      <c r="E57" s="1889"/>
      <c r="F57" s="1890"/>
    </row>
    <row r="58" spans="1:6" ht="15.75" thickBot="1">
      <c r="A58" s="2188">
        <v>40</v>
      </c>
      <c r="B58" s="1917"/>
      <c r="C58" s="1918"/>
      <c r="D58" s="1919"/>
      <c r="E58" s="1919"/>
      <c r="F58" s="1920"/>
    </row>
    <row r="59" spans="1:6" ht="15.75" thickTop="1">
      <c r="A59" s="1834"/>
      <c r="B59" s="1834"/>
      <c r="C59" s="1834"/>
      <c r="D59" s="1925"/>
      <c r="E59" s="1925"/>
      <c r="F59" s="1925"/>
    </row>
    <row r="60" spans="1:6">
      <c r="A60" s="1589" t="s">
        <v>4672</v>
      </c>
      <c r="B60" s="1589"/>
      <c r="C60" s="1589"/>
      <c r="D60" s="1589"/>
      <c r="E60" s="1589"/>
      <c r="F60" s="1589"/>
    </row>
    <row r="61" spans="1:6">
      <c r="A61" s="1603" t="s">
        <v>3979</v>
      </c>
      <c r="B61" s="1603"/>
      <c r="C61" s="1603"/>
      <c r="D61" s="1603"/>
      <c r="E61" s="1603"/>
      <c r="F61" s="1603"/>
    </row>
  </sheetData>
  <pageMargins left="0.7" right="0.7"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pageSetUpPr fitToPage="1"/>
  </sheetPr>
  <dimension ref="A1:N178"/>
  <sheetViews>
    <sheetView defaultGridColor="0" colorId="22" zoomScale="70" zoomScaleNormal="70" zoomScaleSheetLayoutView="80" workbookViewId="0">
      <selection activeCell="H62" sqref="H62"/>
    </sheetView>
  </sheetViews>
  <sheetFormatPr defaultColWidth="9.6640625" defaultRowHeight="15"/>
  <cols>
    <col min="1" max="1" width="4.6640625" style="1566" customWidth="1"/>
    <col min="2" max="2" width="41.109375" style="1566" customWidth="1"/>
    <col min="3" max="3" width="14.77734375" style="1566" customWidth="1"/>
    <col min="4" max="4" width="13.21875" style="1566" customWidth="1"/>
    <col min="5" max="5" width="10.77734375" style="1566" customWidth="1"/>
    <col min="6" max="6" width="14.77734375" style="1566" customWidth="1"/>
    <col min="7" max="7" width="17" style="1566" customWidth="1"/>
    <col min="8" max="8" width="13" style="1566" customWidth="1"/>
    <col min="9" max="10" width="14.5546875" style="1566" bestFit="1" customWidth="1"/>
    <col min="11" max="11" width="9.6640625" style="1566"/>
    <col min="12" max="13" width="14.5546875" style="1566" bestFit="1" customWidth="1"/>
    <col min="14" max="16384" width="9.6640625" style="1566"/>
  </cols>
  <sheetData>
    <row r="1" spans="1:10" ht="18" customHeight="1">
      <c r="A1" s="2059" t="s">
        <v>1800</v>
      </c>
      <c r="B1" s="1718"/>
      <c r="C1" s="1718"/>
      <c r="D1" s="1932" t="s">
        <v>1344</v>
      </c>
      <c r="E1" s="1718"/>
      <c r="F1" s="1932" t="s">
        <v>1802</v>
      </c>
      <c r="G1" s="1993" t="s">
        <v>1803</v>
      </c>
      <c r="H1" s="1589"/>
      <c r="I1" s="1589"/>
      <c r="J1" s="1589"/>
    </row>
    <row r="2" spans="1:10" ht="18" customHeight="1">
      <c r="A2" s="1567" t="str">
        <f>'Data Sheet'!$C$25</f>
        <v xml:space="preserve">The Brooklyn Union Gas Company d/b/a National Grid New York </v>
      </c>
      <c r="B2" s="1589"/>
      <c r="C2" s="2892"/>
      <c r="D2" s="1837" t="s">
        <v>1137</v>
      </c>
      <c r="E2" s="1589"/>
      <c r="F2" s="1837" t="s">
        <v>3313</v>
      </c>
      <c r="G2" s="1994"/>
      <c r="H2" s="1589"/>
      <c r="I2" s="1589"/>
      <c r="J2" s="1589"/>
    </row>
    <row r="3" spans="1:10" ht="18" customHeight="1">
      <c r="A3" s="1570"/>
      <c r="B3" s="1732"/>
      <c r="C3" s="1732"/>
      <c r="D3" s="1934" t="s">
        <v>1138</v>
      </c>
      <c r="E3" s="1589"/>
      <c r="F3" s="1627" t="str">
        <f>'Data Sheet'!$C$40</f>
        <v xml:space="preserve"> March 29, 2017</v>
      </c>
      <c r="G3" s="1933" t="str">
        <f>'Data Sheet'!$C$38</f>
        <v xml:space="preserve"> December 31, 2016</v>
      </c>
      <c r="H3" s="1589"/>
      <c r="I3" s="1589"/>
      <c r="J3" s="1589"/>
    </row>
    <row r="4" spans="1:10" ht="18" customHeight="1">
      <c r="A4" s="1936" t="s">
        <v>534</v>
      </c>
      <c r="B4" s="2038"/>
      <c r="C4" s="2038"/>
      <c r="D4" s="1842"/>
      <c r="E4" s="1842"/>
      <c r="F4" s="1842"/>
      <c r="G4" s="1843"/>
      <c r="H4" s="1589"/>
      <c r="I4" s="1589"/>
      <c r="J4" s="1589"/>
    </row>
    <row r="5" spans="1:10" ht="18" customHeight="1">
      <c r="A5" s="1567"/>
      <c r="B5" s="1589"/>
      <c r="C5" s="2892"/>
      <c r="D5" s="1589"/>
      <c r="E5" s="1589"/>
      <c r="F5" s="1589"/>
      <c r="G5" s="1569"/>
      <c r="H5" s="1589"/>
      <c r="I5" s="1589"/>
      <c r="J5" s="1589"/>
    </row>
    <row r="6" spans="1:10" ht="18" customHeight="1">
      <c r="A6" s="1567"/>
      <c r="B6" s="1589" t="s">
        <v>535</v>
      </c>
      <c r="C6" s="2892"/>
      <c r="D6" s="1589"/>
      <c r="E6" s="1589"/>
      <c r="F6" s="1589"/>
      <c r="G6" s="1569"/>
      <c r="H6" s="1589"/>
      <c r="I6" s="1589"/>
      <c r="J6" s="1589"/>
    </row>
    <row r="7" spans="1:10" ht="18" customHeight="1">
      <c r="A7" s="1567"/>
      <c r="B7" s="1589" t="s">
        <v>28</v>
      </c>
      <c r="C7" s="2892"/>
      <c r="D7" s="1589"/>
      <c r="E7" s="1589"/>
      <c r="F7" s="1589"/>
      <c r="G7" s="1569"/>
      <c r="H7" s="1589"/>
      <c r="I7" s="1589"/>
      <c r="J7" s="1589"/>
    </row>
    <row r="8" spans="1:10" ht="18" customHeight="1">
      <c r="A8" s="1567"/>
      <c r="B8" s="1589" t="s">
        <v>537</v>
      </c>
      <c r="C8" s="2892"/>
      <c r="D8" s="1589"/>
      <c r="E8" s="1589"/>
      <c r="F8" s="1589"/>
      <c r="G8" s="1569"/>
      <c r="H8" s="1589"/>
      <c r="I8" s="1589"/>
      <c r="J8" s="1589"/>
    </row>
    <row r="9" spans="1:10" ht="18" customHeight="1">
      <c r="A9" s="1567"/>
      <c r="B9" s="2522" t="s">
        <v>4629</v>
      </c>
      <c r="C9" s="2893"/>
      <c r="D9" s="2522"/>
      <c r="E9" s="2522"/>
      <c r="F9" s="2522"/>
      <c r="G9" s="2547"/>
      <c r="H9" s="1589"/>
      <c r="I9" s="1589"/>
      <c r="J9" s="1589"/>
    </row>
    <row r="10" spans="1:10" ht="18" customHeight="1">
      <c r="A10" s="1567"/>
      <c r="B10" s="2678" t="s">
        <v>538</v>
      </c>
      <c r="C10" s="2678"/>
      <c r="D10" s="2522"/>
      <c r="E10" s="2522"/>
      <c r="F10" s="2522"/>
      <c r="G10" s="2547"/>
      <c r="H10" s="1589"/>
      <c r="I10" s="1589"/>
      <c r="J10" s="1589"/>
    </row>
    <row r="11" spans="1:10" ht="18" customHeight="1">
      <c r="A11" s="1567"/>
      <c r="B11" s="2678" t="s">
        <v>4372</v>
      </c>
      <c r="C11" s="2678"/>
      <c r="D11" s="2522"/>
      <c r="E11" s="2522"/>
      <c r="F11" s="2522"/>
      <c r="G11" s="2547"/>
      <c r="H11" s="1589"/>
      <c r="I11" s="1589"/>
      <c r="J11" s="1589"/>
    </row>
    <row r="12" spans="1:10" ht="18" customHeight="1">
      <c r="A12" s="1567"/>
      <c r="B12" s="2678" t="s">
        <v>4417</v>
      </c>
      <c r="C12" s="2678"/>
      <c r="D12" s="2522"/>
      <c r="E12" s="2522"/>
      <c r="F12" s="2522"/>
      <c r="G12" s="2547"/>
      <c r="H12" s="1589"/>
      <c r="I12" s="1589"/>
      <c r="J12" s="1589"/>
    </row>
    <row r="13" spans="1:10" ht="18" customHeight="1">
      <c r="A13" s="1567"/>
      <c r="B13" s="2678" t="s">
        <v>4373</v>
      </c>
      <c r="C13" s="2678"/>
      <c r="D13" s="2522"/>
      <c r="E13" s="2522"/>
      <c r="F13" s="2522"/>
      <c r="G13" s="2547"/>
      <c r="H13" s="1589"/>
      <c r="I13" s="1589"/>
      <c r="J13" s="1589"/>
    </row>
    <row r="14" spans="1:10" ht="18" customHeight="1">
      <c r="A14" s="1570"/>
      <c r="B14" s="2527" t="s">
        <v>4418</v>
      </c>
      <c r="C14" s="2527"/>
      <c r="D14" s="2527"/>
      <c r="E14" s="2527"/>
      <c r="F14" s="2527"/>
      <c r="G14" s="2548"/>
      <c r="H14" s="1589"/>
      <c r="I14" s="1589"/>
      <c r="J14" s="1589"/>
    </row>
    <row r="15" spans="1:10">
      <c r="A15" s="1595"/>
      <c r="B15" s="1837"/>
      <c r="C15" s="2905"/>
      <c r="D15" s="1837"/>
      <c r="E15" s="2189" t="s">
        <v>539</v>
      </c>
      <c r="F15" s="2038"/>
      <c r="G15" s="1943"/>
      <c r="H15" s="1589"/>
      <c r="I15" s="1589"/>
      <c r="J15" s="1589"/>
    </row>
    <row r="16" spans="1:10">
      <c r="A16" s="1595"/>
      <c r="B16" s="1856" t="s">
        <v>540</v>
      </c>
      <c r="C16" s="3068" t="s">
        <v>555</v>
      </c>
      <c r="D16" s="1837"/>
      <c r="E16" s="1856" t="s">
        <v>176</v>
      </c>
      <c r="F16" s="1837"/>
      <c r="G16" s="1943" t="s">
        <v>1837</v>
      </c>
      <c r="H16" s="1589"/>
      <c r="I16" s="1589"/>
      <c r="J16" s="1589"/>
    </row>
    <row r="17" spans="1:14">
      <c r="A17" s="1595" t="s">
        <v>1729</v>
      </c>
      <c r="B17" s="1856" t="s">
        <v>541</v>
      </c>
      <c r="C17" s="3068" t="s">
        <v>557</v>
      </c>
      <c r="D17" s="1856" t="s">
        <v>542</v>
      </c>
      <c r="E17" s="1856" t="s">
        <v>524</v>
      </c>
      <c r="F17" s="1856" t="s">
        <v>1841</v>
      </c>
      <c r="G17" s="1943" t="s">
        <v>2518</v>
      </c>
      <c r="H17" s="1589"/>
      <c r="I17" s="1589"/>
      <c r="J17" s="1589"/>
    </row>
    <row r="18" spans="1:14">
      <c r="A18" s="1944" t="s">
        <v>1732</v>
      </c>
      <c r="B18" s="1945" t="s">
        <v>3024</v>
      </c>
      <c r="C18" s="3069" t="s">
        <v>558</v>
      </c>
      <c r="D18" s="1945" t="s">
        <v>3026</v>
      </c>
      <c r="E18" s="1945" t="s">
        <v>3027</v>
      </c>
      <c r="F18" s="1945" t="s">
        <v>4877</v>
      </c>
      <c r="G18" s="1946" t="s">
        <v>559</v>
      </c>
      <c r="H18" s="1589"/>
      <c r="I18" s="1589"/>
      <c r="J18" s="1589"/>
    </row>
    <row r="19" spans="1:14">
      <c r="A19" s="1595">
        <v>1</v>
      </c>
      <c r="B19" s="1837" t="s">
        <v>4916</v>
      </c>
      <c r="C19" s="2953">
        <v>2930573</v>
      </c>
      <c r="D19" s="3146">
        <v>0</v>
      </c>
      <c r="E19" s="3081"/>
      <c r="F19" s="3146">
        <v>0</v>
      </c>
      <c r="G19" s="2954">
        <v>2930573</v>
      </c>
      <c r="H19" s="2953"/>
      <c r="I19" s="2974"/>
      <c r="J19" s="2942"/>
      <c r="K19" s="2870"/>
      <c r="L19" s="2870"/>
      <c r="M19" s="2870"/>
      <c r="N19" s="2873"/>
    </row>
    <row r="20" spans="1:14">
      <c r="A20" s="1595">
        <v>2</v>
      </c>
      <c r="B20" s="1837" t="s">
        <v>4917</v>
      </c>
      <c r="C20" s="2953">
        <v>797551239</v>
      </c>
      <c r="D20" s="2953">
        <v>60653103</v>
      </c>
      <c r="E20" s="2935" t="s">
        <v>4918</v>
      </c>
      <c r="F20" s="2953">
        <v>40607133</v>
      </c>
      <c r="G20" s="2954">
        <v>817597209</v>
      </c>
      <c r="H20" s="2953"/>
      <c r="I20" s="2974"/>
      <c r="J20" s="2942"/>
      <c r="K20" s="2870"/>
      <c r="L20" s="2870"/>
      <c r="M20" s="2870"/>
      <c r="N20" s="2873"/>
    </row>
    <row r="21" spans="1:14">
      <c r="A21" s="1595">
        <v>3</v>
      </c>
      <c r="B21" s="1837" t="s">
        <v>5179</v>
      </c>
      <c r="C21" s="2953">
        <v>319038600</v>
      </c>
      <c r="D21" s="2953">
        <v>107712054</v>
      </c>
      <c r="E21" s="2935" t="s">
        <v>4919</v>
      </c>
      <c r="F21" s="2953">
        <v>90512679</v>
      </c>
      <c r="G21" s="2954">
        <v>336237975</v>
      </c>
      <c r="H21" s="2953"/>
      <c r="I21" s="2974"/>
      <c r="J21" s="2942"/>
      <c r="K21" s="2870"/>
      <c r="L21" s="2870"/>
      <c r="M21" s="2870"/>
      <c r="N21" s="2873"/>
    </row>
    <row r="22" spans="1:14">
      <c r="A22" s="1595">
        <v>4</v>
      </c>
      <c r="B22" s="1837" t="s">
        <v>4920</v>
      </c>
      <c r="C22" s="2953">
        <v>2111175</v>
      </c>
      <c r="D22" s="2953">
        <v>9951987</v>
      </c>
      <c r="E22" s="2935" t="s">
        <v>4921</v>
      </c>
      <c r="F22" s="2953">
        <v>4207638</v>
      </c>
      <c r="G22" s="2954">
        <v>7855523</v>
      </c>
      <c r="H22" s="2953"/>
      <c r="I22" s="2974"/>
      <c r="J22" s="2942"/>
      <c r="K22" s="2870"/>
      <c r="L22" s="2870"/>
      <c r="M22" s="2870"/>
      <c r="N22" s="2873"/>
    </row>
    <row r="23" spans="1:14">
      <c r="A23" s="1595">
        <v>5</v>
      </c>
      <c r="B23" s="1837" t="s">
        <v>4922</v>
      </c>
      <c r="C23" s="2953">
        <v>6229623</v>
      </c>
      <c r="D23" s="2953">
        <v>482706</v>
      </c>
      <c r="E23" s="2935" t="s">
        <v>4923</v>
      </c>
      <c r="F23" s="2953">
        <v>5943609</v>
      </c>
      <c r="G23" s="2954">
        <v>768719</v>
      </c>
      <c r="H23" s="2953"/>
      <c r="I23" s="2974"/>
      <c r="J23" s="2942"/>
      <c r="K23" s="2870"/>
      <c r="L23" s="2870"/>
      <c r="M23" s="2870"/>
      <c r="N23" s="2873"/>
    </row>
    <row r="24" spans="1:14">
      <c r="A24" s="1595">
        <v>6</v>
      </c>
      <c r="B24" s="1837" t="s">
        <v>4924</v>
      </c>
      <c r="C24" s="2953">
        <v>5354378</v>
      </c>
      <c r="D24" s="2953">
        <v>125155</v>
      </c>
      <c r="E24" s="2935" t="s">
        <v>4925</v>
      </c>
      <c r="F24" s="2953">
        <v>379044</v>
      </c>
      <c r="G24" s="2954">
        <v>5100489</v>
      </c>
      <c r="H24" s="2953"/>
      <c r="I24" s="2974"/>
      <c r="J24" s="2942"/>
      <c r="K24" s="2870"/>
      <c r="L24" s="2870"/>
      <c r="M24" s="2870"/>
      <c r="N24" s="2873"/>
    </row>
    <row r="25" spans="1:14">
      <c r="A25" s="1595">
        <v>7</v>
      </c>
      <c r="B25" s="1837" t="s">
        <v>4926</v>
      </c>
      <c r="C25" s="2953">
        <v>8926695</v>
      </c>
      <c r="D25" s="2953">
        <v>395158</v>
      </c>
      <c r="E25" s="2935" t="s">
        <v>4927</v>
      </c>
      <c r="F25" s="2953">
        <v>174796</v>
      </c>
      <c r="G25" s="2954">
        <v>9147057</v>
      </c>
      <c r="H25" s="2953"/>
      <c r="I25" s="2974"/>
      <c r="J25" s="2942"/>
      <c r="K25" s="2870"/>
      <c r="L25" s="2870"/>
      <c r="M25" s="2870"/>
      <c r="N25" s="2873"/>
    </row>
    <row r="26" spans="1:14">
      <c r="A26" s="1595">
        <v>8</v>
      </c>
      <c r="B26" s="1837" t="s">
        <v>4928</v>
      </c>
      <c r="C26" s="2953">
        <v>7976596</v>
      </c>
      <c r="D26" s="2953">
        <v>39632310</v>
      </c>
      <c r="E26" s="2935" t="s">
        <v>4929</v>
      </c>
      <c r="F26" s="2953">
        <v>33019657</v>
      </c>
      <c r="G26" s="2954">
        <v>14589248</v>
      </c>
      <c r="H26" s="2953"/>
      <c r="I26" s="2974"/>
      <c r="J26" s="2942"/>
      <c r="K26" s="2870"/>
      <c r="L26" s="2870"/>
      <c r="M26" s="2870"/>
      <c r="N26" s="2873"/>
    </row>
    <row r="27" spans="1:14">
      <c r="A27" s="1595">
        <v>9</v>
      </c>
      <c r="B27" s="1837" t="s">
        <v>4930</v>
      </c>
      <c r="C27" s="2953">
        <v>2384258</v>
      </c>
      <c r="D27" s="2953">
        <v>2504334</v>
      </c>
      <c r="E27" s="2935" t="s">
        <v>4921</v>
      </c>
      <c r="F27" s="2953">
        <v>2103983</v>
      </c>
      <c r="G27" s="2954">
        <v>2784609</v>
      </c>
      <c r="H27" s="2953"/>
      <c r="I27" s="2974"/>
      <c r="J27" s="2942"/>
      <c r="K27" s="2870"/>
      <c r="L27" s="2870"/>
      <c r="M27" s="2870"/>
      <c r="N27" s="2873"/>
    </row>
    <row r="28" spans="1:14">
      <c r="A28" s="1595">
        <v>10</v>
      </c>
      <c r="B28" s="1837" t="s">
        <v>4931</v>
      </c>
      <c r="C28" s="2953">
        <v>6012676</v>
      </c>
      <c r="D28" s="2953">
        <v>974233</v>
      </c>
      <c r="E28" s="2935" t="s">
        <v>4932</v>
      </c>
      <c r="F28" s="2953">
        <v>5000</v>
      </c>
      <c r="G28" s="2954">
        <v>6981909</v>
      </c>
      <c r="H28" s="2953"/>
      <c r="I28" s="2974"/>
      <c r="J28" s="2942"/>
      <c r="K28" s="2870"/>
      <c r="L28" s="2870"/>
      <c r="M28" s="2870"/>
      <c r="N28" s="2873"/>
    </row>
    <row r="29" spans="1:14">
      <c r="A29" s="1595">
        <v>11</v>
      </c>
      <c r="B29" s="1837" t="s">
        <v>4933</v>
      </c>
      <c r="C29" s="2953">
        <v>14799258</v>
      </c>
      <c r="D29" s="2953">
        <v>57251996</v>
      </c>
      <c r="E29" s="2935" t="s">
        <v>4934</v>
      </c>
      <c r="F29" s="2953">
        <v>55616717</v>
      </c>
      <c r="G29" s="2954">
        <v>16434537</v>
      </c>
      <c r="H29" s="2953"/>
      <c r="I29" s="2974"/>
      <c r="J29" s="2942"/>
      <c r="K29" s="2870"/>
      <c r="L29" s="2870"/>
      <c r="M29" s="2870"/>
      <c r="N29" s="2873"/>
    </row>
    <row r="30" spans="1:14">
      <c r="A30" s="1595">
        <v>12</v>
      </c>
      <c r="B30" s="1837" t="s">
        <v>4935</v>
      </c>
      <c r="C30" s="3037">
        <v>0</v>
      </c>
      <c r="D30" s="2953">
        <v>-35384059</v>
      </c>
      <c r="E30" s="2935" t="s">
        <v>4921</v>
      </c>
      <c r="F30" s="2953">
        <v>-94154059</v>
      </c>
      <c r="G30" s="2954">
        <v>58770000</v>
      </c>
      <c r="H30" s="2953"/>
      <c r="I30" s="2974"/>
      <c r="J30" s="2942"/>
      <c r="K30" s="2870"/>
      <c r="L30" s="2870"/>
      <c r="M30" s="2870"/>
      <c r="N30" s="2873"/>
    </row>
    <row r="31" spans="1:14">
      <c r="A31" s="1595">
        <v>13</v>
      </c>
      <c r="B31" s="1837" t="s">
        <v>4936</v>
      </c>
      <c r="C31" s="2953">
        <v>2117738</v>
      </c>
      <c r="D31" s="2953">
        <v>5004875</v>
      </c>
      <c r="E31" s="2935" t="s">
        <v>4934</v>
      </c>
      <c r="F31" s="2953">
        <v>7122613</v>
      </c>
      <c r="G31" s="3082">
        <v>0</v>
      </c>
      <c r="H31" s="2953"/>
      <c r="I31" s="2974"/>
      <c r="J31" s="2942"/>
      <c r="K31" s="2870"/>
      <c r="L31" s="2870"/>
      <c r="M31" s="2870"/>
      <c r="N31" s="2873"/>
    </row>
    <row r="32" spans="1:14">
      <c r="A32" s="1595">
        <v>14</v>
      </c>
      <c r="B32" s="1837" t="s">
        <v>4937</v>
      </c>
      <c r="C32" s="2953">
        <v>7876628</v>
      </c>
      <c r="D32" s="2953">
        <v>5455373</v>
      </c>
      <c r="E32" s="2935" t="s">
        <v>4938</v>
      </c>
      <c r="F32" s="2953">
        <v>16041</v>
      </c>
      <c r="G32" s="2954">
        <v>13315960</v>
      </c>
      <c r="H32" s="2953"/>
      <c r="I32" s="2974"/>
      <c r="J32" s="2942"/>
      <c r="K32" s="2870"/>
      <c r="L32" s="2870"/>
      <c r="M32" s="2870"/>
      <c r="N32" s="2873"/>
    </row>
    <row r="33" spans="1:14">
      <c r="A33" s="1595">
        <v>15</v>
      </c>
      <c r="B33" s="1837" t="s">
        <v>4939</v>
      </c>
      <c r="C33" s="3037">
        <v>0</v>
      </c>
      <c r="D33" s="3037">
        <v>0</v>
      </c>
      <c r="E33" s="2935" t="s">
        <v>4940</v>
      </c>
      <c r="F33" s="3037">
        <v>0</v>
      </c>
      <c r="G33" s="2954">
        <v>1</v>
      </c>
      <c r="H33" s="2953"/>
      <c r="I33" s="2974"/>
      <c r="J33" s="2942"/>
      <c r="K33" s="2870"/>
      <c r="L33" s="2870"/>
      <c r="M33" s="2870"/>
      <c r="N33" s="2873"/>
    </row>
    <row r="34" spans="1:14">
      <c r="A34" s="1595">
        <v>16</v>
      </c>
      <c r="B34" s="1837" t="s">
        <v>4941</v>
      </c>
      <c r="C34" s="2953">
        <v>68258544</v>
      </c>
      <c r="D34" s="2953">
        <v>298334582</v>
      </c>
      <c r="E34" s="2935" t="s">
        <v>4942</v>
      </c>
      <c r="F34" s="2953">
        <v>258515194</v>
      </c>
      <c r="G34" s="2954">
        <v>108077932</v>
      </c>
      <c r="H34" s="2953"/>
      <c r="I34" s="2974"/>
      <c r="J34" s="2942"/>
      <c r="K34" s="2870"/>
      <c r="L34" s="2870"/>
      <c r="M34" s="2870"/>
      <c r="N34" s="2873"/>
    </row>
    <row r="35" spans="1:14">
      <c r="A35" s="1595">
        <v>17</v>
      </c>
      <c r="B35" s="1837" t="s">
        <v>4943</v>
      </c>
      <c r="C35" s="2953">
        <v>31630247</v>
      </c>
      <c r="D35" s="2953">
        <v>94575061</v>
      </c>
      <c r="E35" s="2935" t="s">
        <v>4944</v>
      </c>
      <c r="F35" s="2953">
        <v>103549089</v>
      </c>
      <c r="G35" s="2954">
        <v>22656219</v>
      </c>
      <c r="H35" s="2953"/>
      <c r="I35" s="2974"/>
      <c r="J35" s="2942"/>
      <c r="K35" s="2870"/>
      <c r="L35" s="2870"/>
      <c r="M35" s="2870"/>
      <c r="N35" s="2873"/>
    </row>
    <row r="36" spans="1:14">
      <c r="A36" s="1595">
        <v>18</v>
      </c>
      <c r="B36" s="1837" t="s">
        <v>4945</v>
      </c>
      <c r="C36" s="2953">
        <v>3990383</v>
      </c>
      <c r="D36" s="2953">
        <v>58750257</v>
      </c>
      <c r="E36" s="2935" t="s">
        <v>4946</v>
      </c>
      <c r="F36" s="2953">
        <v>17950263</v>
      </c>
      <c r="G36" s="2954">
        <v>44790377</v>
      </c>
      <c r="H36" s="2953"/>
      <c r="I36" s="2974"/>
      <c r="J36" s="2942"/>
      <c r="K36" s="2870"/>
      <c r="L36" s="2870"/>
      <c r="M36" s="2870"/>
      <c r="N36" s="2873"/>
    </row>
    <row r="37" spans="1:14">
      <c r="A37" s="1595">
        <v>19</v>
      </c>
      <c r="B37" s="1837" t="s">
        <v>4947</v>
      </c>
      <c r="C37" s="2953">
        <v>7436437</v>
      </c>
      <c r="D37" s="2953">
        <v>636500</v>
      </c>
      <c r="E37" s="2935" t="s">
        <v>4948</v>
      </c>
      <c r="F37" s="2953">
        <v>5000</v>
      </c>
      <c r="G37" s="2954">
        <v>8067937</v>
      </c>
      <c r="H37" s="2953"/>
      <c r="I37" s="2974"/>
      <c r="J37" s="2942"/>
      <c r="K37" s="2870"/>
      <c r="L37" s="2870"/>
      <c r="M37" s="2870"/>
      <c r="N37" s="2873"/>
    </row>
    <row r="38" spans="1:14">
      <c r="A38" s="1595">
        <v>20</v>
      </c>
      <c r="B38" s="1837" t="s">
        <v>4949</v>
      </c>
      <c r="C38" s="2953">
        <v>2487535</v>
      </c>
      <c r="D38" s="2953">
        <v>1772521</v>
      </c>
      <c r="E38" s="2935" t="s">
        <v>4946</v>
      </c>
      <c r="F38" s="2953">
        <v>3931187</v>
      </c>
      <c r="G38" s="2954">
        <v>328869</v>
      </c>
      <c r="H38" s="2953"/>
      <c r="I38" s="2974"/>
      <c r="J38" s="2942"/>
      <c r="K38" s="2870"/>
      <c r="L38" s="2870"/>
      <c r="M38" s="2870"/>
      <c r="N38" s="2873"/>
    </row>
    <row r="39" spans="1:14">
      <c r="A39" s="1595">
        <v>21</v>
      </c>
      <c r="B39" s="1837" t="s">
        <v>4950</v>
      </c>
      <c r="C39" s="3037">
        <v>0</v>
      </c>
      <c r="D39" s="2953">
        <v>2634262</v>
      </c>
      <c r="E39" s="2935" t="s">
        <v>4951</v>
      </c>
      <c r="F39" s="2953">
        <v>99966</v>
      </c>
      <c r="G39" s="2954">
        <v>2534297</v>
      </c>
      <c r="H39" s="2953"/>
      <c r="I39" s="2974"/>
      <c r="J39" s="2942"/>
      <c r="K39" s="2870"/>
      <c r="L39" s="2870"/>
      <c r="M39" s="2870"/>
      <c r="N39" s="2873"/>
    </row>
    <row r="40" spans="1:14">
      <c r="A40" s="1595">
        <v>22</v>
      </c>
      <c r="B40" s="1837" t="s">
        <v>4952</v>
      </c>
      <c r="C40" s="3037">
        <v>0</v>
      </c>
      <c r="D40" s="2953">
        <v>7022774</v>
      </c>
      <c r="E40" s="2935" t="s">
        <v>4934</v>
      </c>
      <c r="F40" s="2953">
        <v>6814113</v>
      </c>
      <c r="G40" s="2954">
        <v>208661</v>
      </c>
      <c r="H40" s="2953"/>
      <c r="I40" s="2974"/>
      <c r="J40" s="2942"/>
      <c r="K40" s="2870"/>
      <c r="L40" s="2870"/>
      <c r="M40" s="2870"/>
      <c r="N40" s="2873"/>
    </row>
    <row r="41" spans="1:14">
      <c r="A41" s="1595">
        <v>23</v>
      </c>
      <c r="B41" s="1837" t="s">
        <v>4953</v>
      </c>
      <c r="C41" s="3037">
        <v>0</v>
      </c>
      <c r="D41" s="2953">
        <v>9709</v>
      </c>
      <c r="E41" s="2935" t="s">
        <v>4942</v>
      </c>
      <c r="F41" s="3037">
        <v>0</v>
      </c>
      <c r="G41" s="2954">
        <v>9709</v>
      </c>
      <c r="H41" s="2953"/>
      <c r="I41" s="2974"/>
      <c r="J41" s="2942"/>
      <c r="K41" s="2870"/>
      <c r="L41" s="2870"/>
      <c r="M41" s="2870"/>
      <c r="N41" s="2873"/>
    </row>
    <row r="42" spans="1:14">
      <c r="A42" s="1595">
        <v>24</v>
      </c>
      <c r="B42" s="1837" t="s">
        <v>4954</v>
      </c>
      <c r="C42" s="2953">
        <v>11031580</v>
      </c>
      <c r="D42" s="2953">
        <v>2179936</v>
      </c>
      <c r="E42" s="2935" t="s">
        <v>4955</v>
      </c>
      <c r="F42" s="2953">
        <v>13211516</v>
      </c>
      <c r="G42" s="3082">
        <v>0</v>
      </c>
      <c r="H42" s="2953"/>
      <c r="I42" s="2974"/>
      <c r="J42" s="2942"/>
      <c r="K42" s="2870"/>
      <c r="L42" s="2870"/>
      <c r="M42" s="2870"/>
      <c r="N42" s="2873"/>
    </row>
    <row r="43" spans="1:14">
      <c r="A43" s="1595">
        <v>25</v>
      </c>
      <c r="B43" s="1837"/>
      <c r="C43" s="1837"/>
      <c r="D43" s="2054"/>
      <c r="E43" s="1837"/>
      <c r="F43" s="2952"/>
      <c r="G43" s="2954"/>
      <c r="H43" s="1589"/>
      <c r="I43" s="1589"/>
      <c r="J43" s="1589"/>
      <c r="N43" s="2873"/>
    </row>
    <row r="44" spans="1:14">
      <c r="A44" s="1595">
        <v>26</v>
      </c>
      <c r="B44" s="1837"/>
      <c r="C44" s="1837"/>
      <c r="D44" s="2054"/>
      <c r="E44" s="1837"/>
      <c r="F44" s="2054"/>
      <c r="G44" s="2022"/>
      <c r="H44" s="1589"/>
      <c r="I44" s="1589"/>
      <c r="J44" s="1589"/>
    </row>
    <row r="45" spans="1:14">
      <c r="A45" s="1595">
        <v>27</v>
      </c>
      <c r="B45" s="1837"/>
      <c r="C45" s="1837"/>
      <c r="D45" s="2054"/>
      <c r="E45" s="1837"/>
      <c r="F45" s="2054"/>
      <c r="G45" s="2022"/>
      <c r="H45" s="1589"/>
      <c r="I45" s="1589"/>
      <c r="J45" s="1589"/>
    </row>
    <row r="46" spans="1:14">
      <c r="A46" s="1595">
        <v>28</v>
      </c>
      <c r="B46" s="1837"/>
      <c r="C46" s="1837"/>
      <c r="D46" s="2054"/>
      <c r="E46" s="1837"/>
      <c r="F46" s="2054"/>
      <c r="G46" s="2022"/>
      <c r="H46" s="1589"/>
      <c r="I46" s="1589"/>
      <c r="J46" s="1589"/>
    </row>
    <row r="47" spans="1:14">
      <c r="A47" s="1595">
        <v>29</v>
      </c>
      <c r="B47" s="1837"/>
      <c r="C47" s="1837"/>
      <c r="D47" s="2054"/>
      <c r="E47" s="1837"/>
      <c r="F47" s="2054"/>
      <c r="G47" s="2022"/>
      <c r="H47" s="1589"/>
      <c r="I47" s="1589"/>
      <c r="J47" s="1589"/>
    </row>
    <row r="48" spans="1:14">
      <c r="A48" s="1595">
        <v>30</v>
      </c>
      <c r="B48" s="1837"/>
      <c r="C48" s="1837"/>
      <c r="D48" s="2054"/>
      <c r="E48" s="1837"/>
      <c r="F48" s="2054"/>
      <c r="G48" s="2022"/>
      <c r="H48" s="1589"/>
      <c r="I48" s="1589"/>
      <c r="J48" s="1589"/>
    </row>
    <row r="49" spans="1:10">
      <c r="A49" s="1595">
        <v>31</v>
      </c>
      <c r="B49" s="1837"/>
      <c r="C49" s="1837"/>
      <c r="D49" s="2054"/>
      <c r="E49" s="1837"/>
      <c r="F49" s="2140"/>
      <c r="G49" s="2022"/>
      <c r="H49" s="1589"/>
      <c r="I49" s="1589"/>
      <c r="J49" s="1589"/>
    </row>
    <row r="50" spans="1:10">
      <c r="A50" s="1595">
        <v>32</v>
      </c>
      <c r="B50" s="1837"/>
      <c r="C50" s="1837"/>
      <c r="D50" s="2054"/>
      <c r="E50" s="1837"/>
      <c r="F50" s="2140"/>
      <c r="G50" s="2022"/>
      <c r="H50" s="1589"/>
      <c r="I50" s="1589"/>
      <c r="J50" s="1589"/>
    </row>
    <row r="51" spans="1:10">
      <c r="A51" s="1595">
        <v>33</v>
      </c>
      <c r="B51" s="1837"/>
      <c r="C51" s="1837"/>
      <c r="D51" s="2054"/>
      <c r="E51" s="1837"/>
      <c r="F51" s="2140"/>
      <c r="G51" s="2022"/>
      <c r="H51" s="1589"/>
      <c r="I51" s="1589"/>
      <c r="J51" s="1589"/>
    </row>
    <row r="52" spans="1:10">
      <c r="A52" s="1595">
        <v>34</v>
      </c>
      <c r="B52" s="1837"/>
      <c r="C52" s="1837"/>
      <c r="D52" s="2054"/>
      <c r="E52" s="1837"/>
      <c r="F52" s="2140"/>
      <c r="G52" s="2022"/>
      <c r="H52" s="1589"/>
      <c r="I52" s="1589"/>
      <c r="J52" s="1589"/>
    </row>
    <row r="53" spans="1:10">
      <c r="A53" s="1595">
        <v>35</v>
      </c>
      <c r="B53" s="1837"/>
      <c r="C53" s="1837"/>
      <c r="D53" s="2054"/>
      <c r="E53" s="1837"/>
      <c r="F53" s="2140"/>
      <c r="G53" s="2022"/>
      <c r="H53" s="1589"/>
      <c r="I53" s="1589"/>
      <c r="J53" s="1589"/>
    </row>
    <row r="54" spans="1:10">
      <c r="A54" s="1595">
        <v>36</v>
      </c>
      <c r="B54" s="1837"/>
      <c r="C54" s="1837"/>
      <c r="D54" s="2054"/>
      <c r="E54" s="1837"/>
      <c r="F54" s="2140"/>
      <c r="G54" s="2022"/>
      <c r="H54" s="1589"/>
      <c r="I54" s="1589"/>
      <c r="J54" s="1589"/>
    </row>
    <row r="55" spans="1:10">
      <c r="A55" s="1595">
        <v>37</v>
      </c>
      <c r="B55" s="1837"/>
      <c r="C55" s="1837"/>
      <c r="D55" s="2054"/>
      <c r="E55" s="1837"/>
      <c r="F55" s="2140"/>
      <c r="G55" s="2022"/>
      <c r="H55" s="1589"/>
      <c r="I55" s="1589"/>
      <c r="J55" s="1589"/>
    </row>
    <row r="56" spans="1:10">
      <c r="A56" s="1595">
        <v>38</v>
      </c>
      <c r="B56" s="1837"/>
      <c r="C56" s="1837"/>
      <c r="D56" s="2054"/>
      <c r="E56" s="1837"/>
      <c r="F56" s="2140"/>
      <c r="G56" s="2022"/>
      <c r="H56" s="1589"/>
      <c r="I56" s="1589"/>
      <c r="J56" s="1589"/>
    </row>
    <row r="57" spans="1:10">
      <c r="A57" s="1595">
        <v>39</v>
      </c>
      <c r="B57" s="1837"/>
      <c r="C57" s="1837"/>
      <c r="D57" s="2054"/>
      <c r="E57" s="1837"/>
      <c r="F57" s="2140"/>
      <c r="G57" s="2022"/>
      <c r="H57" s="1589"/>
      <c r="I57" s="1589"/>
      <c r="J57" s="1589"/>
    </row>
    <row r="58" spans="1:10">
      <c r="A58" s="1595">
        <v>40</v>
      </c>
      <c r="B58" s="1837"/>
      <c r="C58" s="1837"/>
      <c r="D58" s="2054"/>
      <c r="E58" s="1837"/>
      <c r="F58" s="2140"/>
      <c r="G58" s="2022"/>
      <c r="H58" s="1589"/>
      <c r="I58" s="1589"/>
      <c r="J58" s="1589"/>
    </row>
    <row r="59" spans="1:10">
      <c r="A59" s="1595">
        <v>41</v>
      </c>
      <c r="B59" s="1837"/>
      <c r="C59" s="1837"/>
      <c r="D59" s="2054"/>
      <c r="E59" s="1837"/>
      <c r="F59" s="2140"/>
      <c r="G59" s="2022"/>
      <c r="H59" s="1589"/>
      <c r="I59" s="1589"/>
      <c r="J59" s="1589"/>
    </row>
    <row r="60" spans="1:10">
      <c r="A60" s="1595">
        <v>42</v>
      </c>
      <c r="B60" s="1837" t="s">
        <v>545</v>
      </c>
      <c r="C60" s="1837"/>
      <c r="D60" s="2054"/>
      <c r="E60" s="1837"/>
      <c r="F60" s="2140"/>
      <c r="G60" s="2022"/>
      <c r="H60" s="1589"/>
      <c r="I60" s="1589"/>
      <c r="J60" s="1589"/>
    </row>
    <row r="61" spans="1:10">
      <c r="A61" s="1595">
        <v>43</v>
      </c>
      <c r="B61" s="1837" t="s">
        <v>546</v>
      </c>
      <c r="C61" s="1837"/>
      <c r="D61" s="2054"/>
      <c r="E61" s="1837"/>
      <c r="F61" s="2140"/>
      <c r="G61" s="2022"/>
      <c r="H61" s="1589"/>
      <c r="I61" s="1589"/>
      <c r="J61" s="1589"/>
    </row>
    <row r="62" spans="1:10" ht="15.75" thickBot="1">
      <c r="A62" s="2190">
        <v>44</v>
      </c>
      <c r="B62" s="1984" t="s">
        <v>172</v>
      </c>
      <c r="C62" s="2910">
        <f>SUM(C19:C42)</f>
        <v>1308144163</v>
      </c>
      <c r="D62" s="2015">
        <f>SUM(D19:D61)</f>
        <v>720674827</v>
      </c>
      <c r="E62" s="2191" t="s">
        <v>1789</v>
      </c>
      <c r="F62" s="2011">
        <f>SUM(F19:F61)</f>
        <v>549631179</v>
      </c>
      <c r="G62" s="2012">
        <f>SUM(G19:G61)</f>
        <v>1479187810</v>
      </c>
      <c r="H62" s="1823"/>
      <c r="I62" s="1589"/>
      <c r="J62" s="1589"/>
    </row>
    <row r="63" spans="1:10">
      <c r="A63" s="1589"/>
      <c r="B63" s="1589" t="s">
        <v>1789</v>
      </c>
      <c r="C63" s="2892"/>
      <c r="D63" s="1589" t="s">
        <v>1789</v>
      </c>
      <c r="E63" s="1589"/>
      <c r="F63" s="1589"/>
      <c r="G63" s="1589"/>
      <c r="H63" s="1589"/>
      <c r="I63" s="1589"/>
      <c r="J63" s="1589"/>
    </row>
    <row r="64" spans="1:10">
      <c r="A64" s="2522" t="s">
        <v>4670</v>
      </c>
      <c r="B64" s="2522"/>
      <c r="C64" s="2893"/>
      <c r="D64" s="1589"/>
      <c r="E64" s="1589"/>
      <c r="F64" s="1589"/>
      <c r="G64" s="1589"/>
      <c r="H64" s="1589"/>
      <c r="I64" s="1589"/>
      <c r="J64" s="1589"/>
    </row>
    <row r="65" spans="1:10">
      <c r="A65" s="1603" t="s">
        <v>547</v>
      </c>
      <c r="B65" s="1603"/>
      <c r="C65" s="1603"/>
      <c r="D65" s="1603"/>
      <c r="E65" s="1603"/>
      <c r="F65" s="1603"/>
      <c r="G65" s="1603"/>
      <c r="H65" s="1589"/>
      <c r="I65" s="1589"/>
      <c r="J65" s="1589"/>
    </row>
    <row r="66" spans="1:10">
      <c r="A66" s="1589"/>
      <c r="B66" s="1589"/>
      <c r="C66" s="2892"/>
      <c r="D66" s="1589"/>
      <c r="E66" s="1589"/>
      <c r="F66" s="1589"/>
      <c r="G66" s="1589"/>
      <c r="H66" s="1589"/>
      <c r="I66" s="1589"/>
      <c r="J66" s="1589"/>
    </row>
    <row r="67" spans="1:10" ht="15.75">
      <c r="A67" s="1607" t="s">
        <v>1193</v>
      </c>
      <c r="B67" s="1603"/>
      <c r="C67" s="1603"/>
      <c r="D67" s="1603"/>
      <c r="E67" s="1603"/>
      <c r="F67" s="1603"/>
      <c r="G67" s="1603"/>
      <c r="H67" s="1589"/>
      <c r="I67" s="1589"/>
      <c r="J67" s="1589"/>
    </row>
    <row r="68" spans="1:10">
      <c r="A68" s="1589"/>
      <c r="B68" s="1589"/>
      <c r="C68" s="2892"/>
      <c r="D68" s="1589"/>
      <c r="E68" s="1589"/>
      <c r="F68" s="1589"/>
      <c r="G68" s="1589"/>
      <c r="H68" s="1589"/>
      <c r="I68" s="1589"/>
      <c r="J68" s="1589"/>
    </row>
    <row r="69" spans="1:10" ht="15.75" thickBot="1">
      <c r="A69" s="1589" t="str">
        <f>'Data Sheet'!$C$25</f>
        <v xml:space="preserve">The Brooklyn Union Gas Company d/b/a National Grid New York </v>
      </c>
      <c r="B69" s="1589"/>
      <c r="C69" s="2892"/>
      <c r="D69" s="1589"/>
      <c r="E69" s="1589"/>
      <c r="F69" s="2027" t="str">
        <f>'Data Sheet'!$C$40</f>
        <v xml:space="preserve"> March 29, 2017</v>
      </c>
      <c r="G69" s="1732" t="str">
        <f>'Data Sheet'!$C$38</f>
        <v xml:space="preserve"> December 31, 2016</v>
      </c>
      <c r="H69" s="1589"/>
      <c r="I69" s="1589"/>
      <c r="J69" s="1589"/>
    </row>
    <row r="70" spans="1:10">
      <c r="A70" s="1563"/>
      <c r="B70" s="1718"/>
      <c r="C70" s="1718"/>
      <c r="D70" s="1718"/>
      <c r="E70" s="1718"/>
      <c r="F70" s="2192"/>
      <c r="G70" s="1931"/>
      <c r="H70" s="1589"/>
      <c r="I70" s="1589"/>
      <c r="J70" s="1589"/>
    </row>
    <row r="71" spans="1:10" ht="15.75">
      <c r="A71" s="1606" t="s">
        <v>534</v>
      </c>
      <c r="B71" s="1603"/>
      <c r="C71" s="1603"/>
      <c r="D71" s="1603"/>
      <c r="E71" s="1603"/>
      <c r="F71" s="1603"/>
      <c r="G71" s="2029"/>
      <c r="H71" s="1589"/>
      <c r="I71" s="1589"/>
      <c r="J71" s="1589"/>
    </row>
    <row r="72" spans="1:10">
      <c r="A72" s="2056"/>
      <c r="B72" s="1603"/>
      <c r="C72" s="1603"/>
      <c r="D72" s="1603"/>
      <c r="E72" s="1603"/>
      <c r="F72" s="1603"/>
      <c r="G72" s="2029"/>
      <c r="H72" s="1589"/>
      <c r="I72" s="1589"/>
      <c r="J72" s="1589"/>
    </row>
    <row r="73" spans="1:10">
      <c r="A73" s="1940"/>
      <c r="B73" s="1941"/>
      <c r="C73" s="1941"/>
      <c r="D73" s="1941"/>
      <c r="E73" s="2193" t="s">
        <v>539</v>
      </c>
      <c r="F73" s="1842"/>
      <c r="G73" s="2194"/>
      <c r="H73" s="1589"/>
      <c r="I73" s="1589"/>
      <c r="J73" s="1589"/>
    </row>
    <row r="74" spans="1:10">
      <c r="A74" s="1595"/>
      <c r="B74" s="1856" t="s">
        <v>540</v>
      </c>
      <c r="C74" s="2905"/>
      <c r="D74" s="1837"/>
      <c r="E74" s="1856" t="s">
        <v>176</v>
      </c>
      <c r="F74" s="1837"/>
      <c r="G74" s="1943" t="s">
        <v>1837</v>
      </c>
      <c r="H74" s="1589"/>
      <c r="I74" s="1589"/>
      <c r="J74" s="1589"/>
    </row>
    <row r="75" spans="1:10">
      <c r="A75" s="1595" t="s">
        <v>1729</v>
      </c>
      <c r="B75" s="1856" t="s">
        <v>541</v>
      </c>
      <c r="C75" s="2905"/>
      <c r="D75" s="1856" t="s">
        <v>542</v>
      </c>
      <c r="E75" s="1856" t="s">
        <v>524</v>
      </c>
      <c r="F75" s="1856" t="s">
        <v>1841</v>
      </c>
      <c r="G75" s="1943" t="s">
        <v>2518</v>
      </c>
      <c r="H75" s="1589"/>
      <c r="I75" s="1589"/>
      <c r="J75" s="1589"/>
    </row>
    <row r="76" spans="1:10">
      <c r="A76" s="1944" t="s">
        <v>1732</v>
      </c>
      <c r="B76" s="1945" t="s">
        <v>3024</v>
      </c>
      <c r="C76" s="2906"/>
      <c r="D76" s="1945" t="s">
        <v>3025</v>
      </c>
      <c r="E76" s="1945" t="s">
        <v>3026</v>
      </c>
      <c r="F76" s="1945" t="s">
        <v>543</v>
      </c>
      <c r="G76" s="1946" t="s">
        <v>544</v>
      </c>
      <c r="H76" s="1589"/>
      <c r="I76" s="1589"/>
      <c r="J76" s="1589"/>
    </row>
    <row r="77" spans="1:10">
      <c r="A77" s="1595">
        <v>1</v>
      </c>
      <c r="B77" s="1837"/>
      <c r="C77" s="1837"/>
      <c r="D77" s="2161"/>
      <c r="E77" s="2161"/>
      <c r="F77" s="2161"/>
      <c r="G77" s="2021"/>
      <c r="H77" s="1589"/>
      <c r="I77" s="1589"/>
      <c r="J77" s="1589"/>
    </row>
    <row r="78" spans="1:10">
      <c r="A78" s="1595">
        <v>2</v>
      </c>
      <c r="B78" s="1837"/>
      <c r="C78" s="1837"/>
      <c r="D78" s="2054"/>
      <c r="E78" s="1837"/>
      <c r="F78" s="2054"/>
      <c r="G78" s="2022"/>
      <c r="H78" s="1589"/>
      <c r="I78" s="1589"/>
      <c r="J78" s="1589"/>
    </row>
    <row r="79" spans="1:10">
      <c r="A79" s="1595">
        <v>3</v>
      </c>
      <c r="B79" s="1837"/>
      <c r="C79" s="1837"/>
      <c r="D79" s="2054"/>
      <c r="E79" s="1837"/>
      <c r="F79" s="2054"/>
      <c r="G79" s="2022"/>
      <c r="H79" s="1589"/>
      <c r="I79" s="1589"/>
      <c r="J79" s="1589"/>
    </row>
    <row r="80" spans="1:10">
      <c r="A80" s="1595">
        <v>4</v>
      </c>
      <c r="B80" s="1837"/>
      <c r="C80" s="1837"/>
      <c r="D80" s="2054"/>
      <c r="E80" s="1837"/>
      <c r="F80" s="2054"/>
      <c r="G80" s="2022"/>
      <c r="H80" s="1589"/>
      <c r="I80" s="1589"/>
      <c r="J80" s="1589"/>
    </row>
    <row r="81" spans="1:10">
      <c r="A81" s="1595">
        <v>5</v>
      </c>
      <c r="B81" s="1837"/>
      <c r="C81" s="1837"/>
      <c r="D81" s="2054"/>
      <c r="E81" s="1837"/>
      <c r="F81" s="2054"/>
      <c r="G81" s="2022"/>
      <c r="H81" s="1589"/>
      <c r="I81" s="1589"/>
      <c r="J81" s="1589"/>
    </row>
    <row r="82" spans="1:10">
      <c r="A82" s="1595">
        <v>6</v>
      </c>
      <c r="B82" s="1837"/>
      <c r="C82" s="1837"/>
      <c r="D82" s="2054"/>
      <c r="E82" s="1837"/>
      <c r="F82" s="2054"/>
      <c r="G82" s="2022"/>
      <c r="H82" s="1589"/>
      <c r="I82" s="1589"/>
      <c r="J82" s="1589"/>
    </row>
    <row r="83" spans="1:10">
      <c r="A83" s="1595">
        <v>7</v>
      </c>
      <c r="B83" s="1837"/>
      <c r="C83" s="1837"/>
      <c r="D83" s="2054"/>
      <c r="E83" s="1837"/>
      <c r="F83" s="2054"/>
      <c r="G83" s="2022"/>
      <c r="H83" s="1589"/>
      <c r="I83" s="1589"/>
      <c r="J83" s="1589"/>
    </row>
    <row r="84" spans="1:10">
      <c r="A84" s="1595">
        <v>8</v>
      </c>
      <c r="B84" s="1837"/>
      <c r="C84" s="1837"/>
      <c r="D84" s="2054"/>
      <c r="E84" s="1837"/>
      <c r="F84" s="2054"/>
      <c r="G84" s="2022"/>
      <c r="H84" s="1589"/>
      <c r="I84" s="1589"/>
      <c r="J84" s="1589"/>
    </row>
    <row r="85" spans="1:10">
      <c r="A85" s="1595">
        <v>9</v>
      </c>
      <c r="B85" s="1837"/>
      <c r="C85" s="1837"/>
      <c r="D85" s="2054"/>
      <c r="E85" s="1837"/>
      <c r="F85" s="2054"/>
      <c r="G85" s="2022"/>
      <c r="H85" s="1589"/>
      <c r="I85" s="1589"/>
      <c r="J85" s="1589"/>
    </row>
    <row r="86" spans="1:10">
      <c r="A86" s="1595">
        <v>10</v>
      </c>
      <c r="B86" s="1837"/>
      <c r="C86" s="1837"/>
      <c r="D86" s="2054"/>
      <c r="E86" s="1837"/>
      <c r="F86" s="2140"/>
      <c r="G86" s="2022"/>
      <c r="H86" s="1589"/>
      <c r="I86" s="1589"/>
      <c r="J86" s="1589"/>
    </row>
    <row r="87" spans="1:10">
      <c r="A87" s="1595">
        <v>11</v>
      </c>
      <c r="B87" s="1837"/>
      <c r="C87" s="1837"/>
      <c r="D87" s="2054"/>
      <c r="E87" s="1837"/>
      <c r="F87" s="2054"/>
      <c r="G87" s="2022"/>
      <c r="H87" s="1589"/>
      <c r="I87" s="1589"/>
      <c r="J87" s="1589"/>
    </row>
    <row r="88" spans="1:10">
      <c r="A88" s="1595">
        <v>12</v>
      </c>
      <c r="B88" s="1837"/>
      <c r="C88" s="1837"/>
      <c r="D88" s="2054"/>
      <c r="E88" s="1837"/>
      <c r="F88" s="2054"/>
      <c r="G88" s="2022"/>
      <c r="H88" s="1589"/>
      <c r="I88" s="1589"/>
      <c r="J88" s="1589"/>
    </row>
    <row r="89" spans="1:10">
      <c r="A89" s="1595">
        <v>13</v>
      </c>
      <c r="B89" s="1837"/>
      <c r="C89" s="1837"/>
      <c r="D89" s="2054"/>
      <c r="E89" s="1837"/>
      <c r="F89" s="2054"/>
      <c r="G89" s="2022"/>
      <c r="H89" s="1589"/>
      <c r="I89" s="1589"/>
      <c r="J89" s="1589"/>
    </row>
    <row r="90" spans="1:10">
      <c r="A90" s="1595">
        <v>14</v>
      </c>
      <c r="B90" s="1837"/>
      <c r="C90" s="1837"/>
      <c r="D90" s="2054"/>
      <c r="E90" s="1837"/>
      <c r="F90" s="2054"/>
      <c r="G90" s="2022"/>
      <c r="H90" s="1589"/>
      <c r="I90" s="1589"/>
      <c r="J90" s="1589"/>
    </row>
    <row r="91" spans="1:10">
      <c r="A91" s="1595">
        <v>15</v>
      </c>
      <c r="B91" s="1837"/>
      <c r="C91" s="1837"/>
      <c r="D91" s="2054"/>
      <c r="E91" s="1837"/>
      <c r="F91" s="2054"/>
      <c r="G91" s="2022"/>
      <c r="H91" s="1589"/>
      <c r="I91" s="1589"/>
      <c r="J91" s="1589"/>
    </row>
    <row r="92" spans="1:10">
      <c r="A92" s="1595">
        <v>16</v>
      </c>
      <c r="B92" s="1837"/>
      <c r="C92" s="1837"/>
      <c r="D92" s="2054"/>
      <c r="E92" s="1837"/>
      <c r="F92" s="2054"/>
      <c r="G92" s="2022"/>
    </row>
    <row r="93" spans="1:10">
      <c r="A93" s="1595">
        <v>17</v>
      </c>
      <c r="B93" s="1837"/>
      <c r="C93" s="1837"/>
      <c r="D93" s="2054"/>
      <c r="E93" s="1837"/>
      <c r="F93" s="2054"/>
      <c r="G93" s="2022"/>
    </row>
    <row r="94" spans="1:10">
      <c r="A94" s="1595">
        <v>18</v>
      </c>
      <c r="B94" s="1837"/>
      <c r="C94" s="1837"/>
      <c r="D94" s="2054"/>
      <c r="E94" s="1837"/>
      <c r="F94" s="2054"/>
      <c r="G94" s="2022"/>
    </row>
    <row r="95" spans="1:10">
      <c r="A95" s="1595">
        <v>19</v>
      </c>
      <c r="B95" s="1837"/>
      <c r="C95" s="1837"/>
      <c r="D95" s="2054"/>
      <c r="E95" s="1837"/>
      <c r="F95" s="2054"/>
      <c r="G95" s="2022"/>
    </row>
    <row r="96" spans="1:10">
      <c r="A96" s="1595">
        <v>20</v>
      </c>
      <c r="B96" s="1837"/>
      <c r="C96" s="1837"/>
      <c r="D96" s="2054"/>
      <c r="E96" s="1837"/>
      <c r="F96" s="2054"/>
      <c r="G96" s="2022"/>
    </row>
    <row r="97" spans="1:7">
      <c r="A97" s="1595">
        <v>21</v>
      </c>
      <c r="B97" s="1837"/>
      <c r="C97" s="1837"/>
      <c r="D97" s="2054"/>
      <c r="E97" s="1837"/>
      <c r="F97" s="2054"/>
      <c r="G97" s="2022"/>
    </row>
    <row r="98" spans="1:7">
      <c r="A98" s="1595">
        <v>22</v>
      </c>
      <c r="B98" s="1837"/>
      <c r="C98" s="1837"/>
      <c r="D98" s="2054"/>
      <c r="E98" s="1837"/>
      <c r="F98" s="2054"/>
      <c r="G98" s="2022"/>
    </row>
    <row r="99" spans="1:7">
      <c r="A99" s="1595">
        <v>23</v>
      </c>
      <c r="B99" s="1837"/>
      <c r="C99" s="1837"/>
      <c r="D99" s="2054"/>
      <c r="E99" s="1837"/>
      <c r="F99" s="2054"/>
      <c r="G99" s="2022"/>
    </row>
    <row r="100" spans="1:7">
      <c r="A100" s="1595">
        <v>24</v>
      </c>
      <c r="B100" s="1837"/>
      <c r="C100" s="1837"/>
      <c r="D100" s="2054"/>
      <c r="E100" s="1837"/>
      <c r="F100" s="2054"/>
      <c r="G100" s="2022"/>
    </row>
    <row r="101" spans="1:7">
      <c r="A101" s="1595">
        <v>25</v>
      </c>
      <c r="B101" s="1837"/>
      <c r="C101" s="1837"/>
      <c r="D101" s="2054"/>
      <c r="E101" s="1837"/>
      <c r="F101" s="2054"/>
      <c r="G101" s="2022"/>
    </row>
    <row r="102" spans="1:7">
      <c r="A102" s="1595">
        <v>26</v>
      </c>
      <c r="B102" s="1837"/>
      <c r="C102" s="1837"/>
      <c r="D102" s="2054"/>
      <c r="E102" s="1837"/>
      <c r="F102" s="2054"/>
      <c r="G102" s="2022"/>
    </row>
    <row r="103" spans="1:7">
      <c r="A103" s="1595">
        <v>27</v>
      </c>
      <c r="B103" s="1837"/>
      <c r="C103" s="1837"/>
      <c r="D103" s="2054"/>
      <c r="E103" s="1837"/>
      <c r="F103" s="2054"/>
      <c r="G103" s="2022"/>
    </row>
    <row r="104" spans="1:7">
      <c r="A104" s="1595">
        <v>28</v>
      </c>
      <c r="B104" s="1837"/>
      <c r="C104" s="1837"/>
      <c r="D104" s="2054"/>
      <c r="E104" s="1837"/>
      <c r="F104" s="2054"/>
      <c r="G104" s="2022"/>
    </row>
    <row r="105" spans="1:7">
      <c r="A105" s="1595">
        <v>29</v>
      </c>
      <c r="B105" s="1837"/>
      <c r="C105" s="1837"/>
      <c r="D105" s="2054"/>
      <c r="E105" s="1837"/>
      <c r="F105" s="2054"/>
      <c r="G105" s="2022"/>
    </row>
    <row r="106" spans="1:7">
      <c r="A106" s="1595">
        <v>30</v>
      </c>
      <c r="B106" s="1837"/>
      <c r="C106" s="1837"/>
      <c r="D106" s="2054"/>
      <c r="E106" s="1837"/>
      <c r="F106" s="2054"/>
      <c r="G106" s="2022"/>
    </row>
    <row r="107" spans="1:7">
      <c r="A107" s="1595">
        <v>31</v>
      </c>
      <c r="B107" s="1837"/>
      <c r="C107" s="1837"/>
      <c r="D107" s="2054"/>
      <c r="E107" s="1837"/>
      <c r="F107" s="2140"/>
      <c r="G107" s="2022"/>
    </row>
    <row r="108" spans="1:7">
      <c r="A108" s="1595">
        <v>32</v>
      </c>
      <c r="B108" s="1837"/>
      <c r="C108" s="1837"/>
      <c r="D108" s="2054"/>
      <c r="E108" s="1837"/>
      <c r="F108" s="2140"/>
      <c r="G108" s="2022"/>
    </row>
    <row r="109" spans="1:7">
      <c r="A109" s="1595">
        <v>33</v>
      </c>
      <c r="B109" s="1837"/>
      <c r="C109" s="1837"/>
      <c r="D109" s="2054"/>
      <c r="E109" s="1837"/>
      <c r="F109" s="2140"/>
      <c r="G109" s="2022"/>
    </row>
    <row r="110" spans="1:7">
      <c r="A110" s="1595">
        <v>34</v>
      </c>
      <c r="B110" s="1837"/>
      <c r="C110" s="1837"/>
      <c r="D110" s="2054"/>
      <c r="E110" s="1837"/>
      <c r="F110" s="2140"/>
      <c r="G110" s="2022"/>
    </row>
    <row r="111" spans="1:7">
      <c r="A111" s="1595">
        <v>35</v>
      </c>
      <c r="B111" s="1837"/>
      <c r="C111" s="1837"/>
      <c r="D111" s="2054"/>
      <c r="E111" s="1837"/>
      <c r="F111" s="2140"/>
      <c r="G111" s="2022"/>
    </row>
    <row r="112" spans="1:7">
      <c r="A112" s="1595">
        <v>36</v>
      </c>
      <c r="B112" s="1837"/>
      <c r="C112" s="1837"/>
      <c r="D112" s="2054"/>
      <c r="E112" s="1837"/>
      <c r="F112" s="2140"/>
      <c r="G112" s="2022"/>
    </row>
    <row r="113" spans="1:7">
      <c r="A113" s="1595">
        <v>37</v>
      </c>
      <c r="B113" s="1837"/>
      <c r="C113" s="1837"/>
      <c r="D113" s="2054"/>
      <c r="E113" s="1837"/>
      <c r="F113" s="2140"/>
      <c r="G113" s="2022"/>
    </row>
    <row r="114" spans="1:7">
      <c r="A114" s="1595">
        <v>38</v>
      </c>
      <c r="B114" s="1837"/>
      <c r="C114" s="1837"/>
      <c r="D114" s="2054"/>
      <c r="E114" s="1837"/>
      <c r="F114" s="2140"/>
      <c r="G114" s="2022"/>
    </row>
    <row r="115" spans="1:7">
      <c r="A115" s="1595">
        <v>39</v>
      </c>
      <c r="B115" s="1837"/>
      <c r="C115" s="1837"/>
      <c r="D115" s="2054"/>
      <c r="E115" s="1837"/>
      <c r="F115" s="2140"/>
      <c r="G115" s="2022"/>
    </row>
    <row r="116" spans="1:7">
      <c r="A116" s="1595">
        <v>40</v>
      </c>
      <c r="B116" s="1837"/>
      <c r="C116" s="1837"/>
      <c r="D116" s="2054"/>
      <c r="E116" s="1837"/>
      <c r="F116" s="2140"/>
      <c r="G116" s="2022"/>
    </row>
    <row r="117" spans="1:7">
      <c r="A117" s="1595">
        <v>41</v>
      </c>
      <c r="B117" s="1837"/>
      <c r="C117" s="1837"/>
      <c r="D117" s="2054"/>
      <c r="E117" s="1837"/>
      <c r="F117" s="2140"/>
      <c r="G117" s="2022"/>
    </row>
    <row r="118" spans="1:7">
      <c r="A118" s="1595">
        <v>42</v>
      </c>
      <c r="B118" s="1837"/>
      <c r="C118" s="1837"/>
      <c r="D118" s="2054"/>
      <c r="E118" s="1837"/>
      <c r="F118" s="2140"/>
      <c r="G118" s="2022"/>
    </row>
    <row r="119" spans="1:7">
      <c r="A119" s="1595">
        <v>43</v>
      </c>
      <c r="B119" s="1837"/>
      <c r="C119" s="1837"/>
      <c r="D119" s="2054"/>
      <c r="E119" s="1837"/>
      <c r="F119" s="2140"/>
      <c r="G119" s="2022"/>
    </row>
    <row r="120" spans="1:7" ht="15.75" thickBot="1">
      <c r="A120" s="2190">
        <v>44</v>
      </c>
      <c r="B120" s="1984" t="s">
        <v>172</v>
      </c>
      <c r="C120" s="1984"/>
      <c r="D120" s="2011">
        <f>SUM(D77:D119)</f>
        <v>0</v>
      </c>
      <c r="E120" s="2191" t="s">
        <v>1789</v>
      </c>
      <c r="F120" s="2011">
        <f>SUM(F77:F119)</f>
        <v>0</v>
      </c>
      <c r="G120" s="2012">
        <f>SUM(G77:G119)</f>
        <v>0</v>
      </c>
    </row>
    <row r="121" spans="1:7">
      <c r="A121" s="1589"/>
      <c r="B121" s="1589" t="s">
        <v>1789</v>
      </c>
      <c r="C121" s="2892"/>
      <c r="D121" s="1589" t="s">
        <v>1789</v>
      </c>
      <c r="E121" s="1589"/>
      <c r="F121" s="1589"/>
      <c r="G121" s="1589"/>
    </row>
    <row r="122" spans="1:7">
      <c r="A122" s="2522" t="s">
        <v>4670</v>
      </c>
      <c r="B122" s="2522"/>
      <c r="C122" s="2893"/>
      <c r="D122" s="1589"/>
      <c r="E122" s="1589"/>
      <c r="F122" s="1589"/>
      <c r="G122" s="1589"/>
    </row>
    <row r="123" spans="1:7">
      <c r="A123" s="1603" t="s">
        <v>548</v>
      </c>
      <c r="B123" s="1603"/>
      <c r="C123" s="1603"/>
      <c r="D123" s="1603"/>
      <c r="E123" s="1603"/>
      <c r="F123" s="1603"/>
      <c r="G123" s="1603"/>
    </row>
    <row r="124" spans="1:7" ht="15.75" thickBot="1">
      <c r="A124" s="1589" t="str">
        <f>'Data Sheet'!$C$25</f>
        <v xml:space="preserve">The Brooklyn Union Gas Company d/b/a National Grid New York </v>
      </c>
      <c r="B124" s="1589"/>
      <c r="C124" s="2892"/>
      <c r="D124" s="1589"/>
      <c r="E124" s="1589"/>
      <c r="F124" s="2027" t="str">
        <f>'Data Sheet'!$C$40</f>
        <v xml:space="preserve"> March 29, 2017</v>
      </c>
      <c r="G124" s="1732" t="str">
        <f>'Data Sheet'!$C$38</f>
        <v xml:space="preserve"> December 31, 2016</v>
      </c>
    </row>
    <row r="125" spans="1:7">
      <c r="A125" s="1563"/>
      <c r="B125" s="1718"/>
      <c r="C125" s="1718"/>
      <c r="D125" s="1718"/>
      <c r="E125" s="1718"/>
      <c r="F125" s="2192"/>
      <c r="G125" s="1931"/>
    </row>
    <row r="126" spans="1:7" ht="15.75">
      <c r="A126" s="1606" t="s">
        <v>534</v>
      </c>
      <c r="B126" s="1603"/>
      <c r="C126" s="1603"/>
      <c r="D126" s="1603"/>
      <c r="E126" s="1603"/>
      <c r="F126" s="1603"/>
      <c r="G126" s="2029"/>
    </row>
    <row r="127" spans="1:7">
      <c r="A127" s="2056"/>
      <c r="B127" s="1603"/>
      <c r="C127" s="1603"/>
      <c r="D127" s="1603"/>
      <c r="E127" s="1603"/>
      <c r="F127" s="1603"/>
      <c r="G127" s="2029"/>
    </row>
    <row r="128" spans="1:7" ht="18.399999999999999" customHeight="1">
      <c r="A128" s="1940"/>
      <c r="B128" s="1941"/>
      <c r="C128" s="1941"/>
      <c r="D128" s="1941"/>
      <c r="E128" s="2193" t="s">
        <v>539</v>
      </c>
      <c r="F128" s="1842"/>
      <c r="G128" s="2194"/>
    </row>
    <row r="129" spans="1:7" ht="18.399999999999999" customHeight="1">
      <c r="A129" s="1595"/>
      <c r="B129" s="1856" t="s">
        <v>540</v>
      </c>
      <c r="C129" s="2905"/>
      <c r="D129" s="1837"/>
      <c r="E129" s="1856" t="s">
        <v>176</v>
      </c>
      <c r="F129" s="1837"/>
      <c r="G129" s="1943" t="s">
        <v>1837</v>
      </c>
    </row>
    <row r="130" spans="1:7" ht="18.399999999999999" customHeight="1">
      <c r="A130" s="1595" t="s">
        <v>1729</v>
      </c>
      <c r="B130" s="1856" t="s">
        <v>541</v>
      </c>
      <c r="C130" s="2905"/>
      <c r="D130" s="1856" t="s">
        <v>542</v>
      </c>
      <c r="E130" s="1856" t="s">
        <v>524</v>
      </c>
      <c r="F130" s="1856" t="s">
        <v>1841</v>
      </c>
      <c r="G130" s="1943" t="s">
        <v>2518</v>
      </c>
    </row>
    <row r="131" spans="1:7" ht="18.399999999999999" customHeight="1">
      <c r="A131" s="1944" t="s">
        <v>1732</v>
      </c>
      <c r="B131" s="1945" t="s">
        <v>3024</v>
      </c>
      <c r="C131" s="2906"/>
      <c r="D131" s="1945" t="s">
        <v>3025</v>
      </c>
      <c r="E131" s="1945" t="s">
        <v>3026</v>
      </c>
      <c r="F131" s="1945" t="s">
        <v>543</v>
      </c>
      <c r="G131" s="1946" t="s">
        <v>544</v>
      </c>
    </row>
    <row r="132" spans="1:7" ht="18.399999999999999" customHeight="1">
      <c r="A132" s="1595">
        <v>1</v>
      </c>
      <c r="B132" s="1837"/>
      <c r="C132" s="1837"/>
      <c r="D132" s="2161"/>
      <c r="E132" s="2161"/>
      <c r="F132" s="2161"/>
      <c r="G132" s="2021"/>
    </row>
    <row r="133" spans="1:7" ht="18.399999999999999" customHeight="1">
      <c r="A133" s="1595">
        <v>2</v>
      </c>
      <c r="B133" s="1837"/>
      <c r="C133" s="1837"/>
      <c r="D133" s="2054"/>
      <c r="E133" s="1837"/>
      <c r="F133" s="2054"/>
      <c r="G133" s="2022"/>
    </row>
    <row r="134" spans="1:7" ht="18.399999999999999" customHeight="1">
      <c r="A134" s="1595">
        <v>3</v>
      </c>
      <c r="B134" s="1837"/>
      <c r="C134" s="1837"/>
      <c r="D134" s="2054"/>
      <c r="E134" s="1837"/>
      <c r="F134" s="2054"/>
      <c r="G134" s="2022"/>
    </row>
    <row r="135" spans="1:7" ht="18.399999999999999" customHeight="1">
      <c r="A135" s="1595">
        <v>4</v>
      </c>
      <c r="B135" s="1837"/>
      <c r="C135" s="1837"/>
      <c r="D135" s="2054"/>
      <c r="E135" s="1837"/>
      <c r="F135" s="2054"/>
      <c r="G135" s="2022"/>
    </row>
    <row r="136" spans="1:7" ht="18.399999999999999" customHeight="1">
      <c r="A136" s="1595">
        <v>5</v>
      </c>
      <c r="B136" s="1837"/>
      <c r="C136" s="1837"/>
      <c r="D136" s="2054"/>
      <c r="E136" s="1837"/>
      <c r="F136" s="2054"/>
      <c r="G136" s="2022"/>
    </row>
    <row r="137" spans="1:7" ht="18.399999999999999" customHeight="1">
      <c r="A137" s="1595">
        <v>6</v>
      </c>
      <c r="B137" s="1837"/>
      <c r="C137" s="1837"/>
      <c r="D137" s="2054"/>
      <c r="E137" s="1837"/>
      <c r="F137" s="2054"/>
      <c r="G137" s="2022"/>
    </row>
    <row r="138" spans="1:7" ht="18.399999999999999" customHeight="1">
      <c r="A138" s="1595">
        <v>7</v>
      </c>
      <c r="B138" s="1837"/>
      <c r="C138" s="1837"/>
      <c r="D138" s="2054"/>
      <c r="E138" s="1837"/>
      <c r="F138" s="2054"/>
      <c r="G138" s="2022"/>
    </row>
    <row r="139" spans="1:7" ht="18.399999999999999" customHeight="1">
      <c r="A139" s="1595">
        <v>8</v>
      </c>
      <c r="B139" s="1837"/>
      <c r="C139" s="1837"/>
      <c r="D139" s="2054"/>
      <c r="E139" s="1837"/>
      <c r="F139" s="2054"/>
      <c r="G139" s="2022"/>
    </row>
    <row r="140" spans="1:7" ht="18.399999999999999" customHeight="1">
      <c r="A140" s="1595">
        <v>9</v>
      </c>
      <c r="B140" s="1837"/>
      <c r="C140" s="1837"/>
      <c r="D140" s="2054"/>
      <c r="E140" s="1837"/>
      <c r="F140" s="2054"/>
      <c r="G140" s="2022"/>
    </row>
    <row r="141" spans="1:7" ht="18.399999999999999" customHeight="1">
      <c r="A141" s="1595">
        <v>10</v>
      </c>
      <c r="B141" s="1837"/>
      <c r="C141" s="1837"/>
      <c r="D141" s="2054"/>
      <c r="E141" s="1837"/>
      <c r="F141" s="2140"/>
      <c r="G141" s="2022"/>
    </row>
    <row r="142" spans="1:7" ht="18.399999999999999" customHeight="1">
      <c r="A142" s="1595">
        <v>11</v>
      </c>
      <c r="B142" s="1837"/>
      <c r="C142" s="1837"/>
      <c r="D142" s="2054"/>
      <c r="E142" s="1837"/>
      <c r="F142" s="2054"/>
      <c r="G142" s="2022"/>
    </row>
    <row r="143" spans="1:7" ht="18.399999999999999" customHeight="1">
      <c r="A143" s="1595">
        <v>12</v>
      </c>
      <c r="B143" s="1837"/>
      <c r="C143" s="1837"/>
      <c r="D143" s="2054"/>
      <c r="E143" s="1837"/>
      <c r="F143" s="2054"/>
      <c r="G143" s="2022"/>
    </row>
    <row r="144" spans="1:7" ht="18.399999999999999" customHeight="1">
      <c r="A144" s="1595">
        <v>13</v>
      </c>
      <c r="B144" s="1837"/>
      <c r="C144" s="1837"/>
      <c r="D144" s="2054"/>
      <c r="E144" s="1837"/>
      <c r="F144" s="2054"/>
      <c r="G144" s="2022"/>
    </row>
    <row r="145" spans="1:7" ht="18.399999999999999" customHeight="1">
      <c r="A145" s="1595">
        <v>14</v>
      </c>
      <c r="B145" s="1837"/>
      <c r="C145" s="1837"/>
      <c r="D145" s="2054"/>
      <c r="E145" s="1837"/>
      <c r="F145" s="2054"/>
      <c r="G145" s="2022"/>
    </row>
    <row r="146" spans="1:7" ht="18.399999999999999" customHeight="1">
      <c r="A146" s="1595">
        <v>15</v>
      </c>
      <c r="B146" s="1837"/>
      <c r="C146" s="1837"/>
      <c r="D146" s="2054"/>
      <c r="E146" s="1837"/>
      <c r="F146" s="2054"/>
      <c r="G146" s="2022"/>
    </row>
    <row r="147" spans="1:7" ht="18.399999999999999" customHeight="1">
      <c r="A147" s="1595">
        <v>16</v>
      </c>
      <c r="B147" s="1837"/>
      <c r="C147" s="1837"/>
      <c r="D147" s="2054"/>
      <c r="E147" s="1837"/>
      <c r="F147" s="2054"/>
      <c r="G147" s="2022"/>
    </row>
    <row r="148" spans="1:7" ht="18.399999999999999" customHeight="1">
      <c r="A148" s="1595">
        <v>17</v>
      </c>
      <c r="B148" s="1837"/>
      <c r="C148" s="1837"/>
      <c r="D148" s="2054"/>
      <c r="E148" s="1837"/>
      <c r="F148" s="2054"/>
      <c r="G148" s="2022"/>
    </row>
    <row r="149" spans="1:7" ht="18.399999999999999" customHeight="1">
      <c r="A149" s="1595">
        <v>18</v>
      </c>
      <c r="B149" s="1837"/>
      <c r="C149" s="1837"/>
      <c r="D149" s="2054"/>
      <c r="E149" s="1837"/>
      <c r="F149" s="2054"/>
      <c r="G149" s="2022"/>
    </row>
    <row r="150" spans="1:7" ht="18.399999999999999" customHeight="1">
      <c r="A150" s="1595">
        <v>19</v>
      </c>
      <c r="B150" s="1837"/>
      <c r="C150" s="1837"/>
      <c r="D150" s="2054"/>
      <c r="E150" s="1837"/>
      <c r="F150" s="2054"/>
      <c r="G150" s="2022"/>
    </row>
    <row r="151" spans="1:7" ht="18.399999999999999" customHeight="1">
      <c r="A151" s="1595">
        <v>20</v>
      </c>
      <c r="B151" s="1837"/>
      <c r="C151" s="1837"/>
      <c r="D151" s="2054"/>
      <c r="E151" s="1837"/>
      <c r="F151" s="2054"/>
      <c r="G151" s="2022"/>
    </row>
    <row r="152" spans="1:7" ht="18.399999999999999" customHeight="1">
      <c r="A152" s="1595">
        <v>21</v>
      </c>
      <c r="B152" s="1837"/>
      <c r="C152" s="1837"/>
      <c r="D152" s="2054"/>
      <c r="E152" s="1837"/>
      <c r="F152" s="2054"/>
      <c r="G152" s="2022"/>
    </row>
    <row r="153" spans="1:7" ht="18.399999999999999" customHeight="1">
      <c r="A153" s="1595">
        <v>22</v>
      </c>
      <c r="B153" s="1837"/>
      <c r="C153" s="1837"/>
      <c r="D153" s="2054"/>
      <c r="E153" s="1837"/>
      <c r="F153" s="2054"/>
      <c r="G153" s="2022"/>
    </row>
    <row r="154" spans="1:7" ht="18.399999999999999" customHeight="1">
      <c r="A154" s="1595">
        <v>23</v>
      </c>
      <c r="B154" s="1837"/>
      <c r="C154" s="1837"/>
      <c r="D154" s="2054"/>
      <c r="E154" s="1837"/>
      <c r="F154" s="2054"/>
      <c r="G154" s="2022"/>
    </row>
    <row r="155" spans="1:7" ht="18.399999999999999" customHeight="1">
      <c r="A155" s="1595">
        <v>24</v>
      </c>
      <c r="B155" s="1837"/>
      <c r="C155" s="1837"/>
      <c r="D155" s="2054"/>
      <c r="E155" s="1837"/>
      <c r="F155" s="2054"/>
      <c r="G155" s="2022"/>
    </row>
    <row r="156" spans="1:7" ht="18.399999999999999" customHeight="1">
      <c r="A156" s="1595">
        <v>25</v>
      </c>
      <c r="B156" s="1837"/>
      <c r="C156" s="1837"/>
      <c r="D156" s="2054"/>
      <c r="E156" s="1837"/>
      <c r="F156" s="2054"/>
      <c r="G156" s="2022"/>
    </row>
    <row r="157" spans="1:7" ht="18.399999999999999" customHeight="1">
      <c r="A157" s="1595">
        <v>26</v>
      </c>
      <c r="B157" s="1837"/>
      <c r="C157" s="1837"/>
      <c r="D157" s="2054"/>
      <c r="E157" s="1837"/>
      <c r="F157" s="2054"/>
      <c r="G157" s="2022"/>
    </row>
    <row r="158" spans="1:7" ht="18.399999999999999" customHeight="1">
      <c r="A158" s="1595">
        <v>27</v>
      </c>
      <c r="B158" s="1837"/>
      <c r="C158" s="1837"/>
      <c r="D158" s="2054"/>
      <c r="E158" s="1837"/>
      <c r="F158" s="2054"/>
      <c r="G158" s="2022"/>
    </row>
    <row r="159" spans="1:7" ht="18.399999999999999" customHeight="1">
      <c r="A159" s="1595">
        <v>28</v>
      </c>
      <c r="B159" s="1837"/>
      <c r="C159" s="1837"/>
      <c r="D159" s="2054"/>
      <c r="E159" s="1837"/>
      <c r="F159" s="2054"/>
      <c r="G159" s="2022"/>
    </row>
    <row r="160" spans="1:7" ht="18.399999999999999" customHeight="1">
      <c r="A160" s="1595">
        <v>29</v>
      </c>
      <c r="B160" s="1837"/>
      <c r="C160" s="1837"/>
      <c r="D160" s="2054"/>
      <c r="E160" s="1837"/>
      <c r="F160" s="2054"/>
      <c r="G160" s="2022"/>
    </row>
    <row r="161" spans="1:7" ht="18.399999999999999" customHeight="1">
      <c r="A161" s="1595">
        <v>30</v>
      </c>
      <c r="B161" s="1837"/>
      <c r="C161" s="1837"/>
      <c r="D161" s="2054"/>
      <c r="E161" s="1837"/>
      <c r="F161" s="2054"/>
      <c r="G161" s="2022"/>
    </row>
    <row r="162" spans="1:7" ht="18.399999999999999" customHeight="1">
      <c r="A162" s="1595">
        <v>31</v>
      </c>
      <c r="B162" s="1837"/>
      <c r="C162" s="1837"/>
      <c r="D162" s="2054"/>
      <c r="E162" s="1837"/>
      <c r="F162" s="2140"/>
      <c r="G162" s="2022"/>
    </row>
    <row r="163" spans="1:7" ht="18.399999999999999" customHeight="1">
      <c r="A163" s="1595">
        <v>32</v>
      </c>
      <c r="B163" s="1837"/>
      <c r="C163" s="1837"/>
      <c r="D163" s="2054"/>
      <c r="E163" s="1837"/>
      <c r="F163" s="2140"/>
      <c r="G163" s="2022"/>
    </row>
    <row r="164" spans="1:7" ht="18.399999999999999" customHeight="1">
      <c r="A164" s="1595">
        <v>33</v>
      </c>
      <c r="B164" s="1837"/>
      <c r="C164" s="1837"/>
      <c r="D164" s="2054"/>
      <c r="E164" s="1837"/>
      <c r="F164" s="2140"/>
      <c r="G164" s="2022"/>
    </row>
    <row r="165" spans="1:7" ht="18.399999999999999" customHeight="1">
      <c r="A165" s="1595">
        <v>34</v>
      </c>
      <c r="B165" s="1837"/>
      <c r="C165" s="1837"/>
      <c r="D165" s="2054"/>
      <c r="E165" s="1837"/>
      <c r="F165" s="2140"/>
      <c r="G165" s="2022"/>
    </row>
    <row r="166" spans="1:7" ht="18.399999999999999" customHeight="1">
      <c r="A166" s="1595">
        <v>35</v>
      </c>
      <c r="B166" s="1837"/>
      <c r="C166" s="1837"/>
      <c r="D166" s="2054"/>
      <c r="E166" s="1837"/>
      <c r="F166" s="2140"/>
      <c r="G166" s="2022"/>
    </row>
    <row r="167" spans="1:7" ht="18.399999999999999" customHeight="1">
      <c r="A167" s="1595">
        <v>36</v>
      </c>
      <c r="B167" s="1837"/>
      <c r="C167" s="1837"/>
      <c r="D167" s="2054"/>
      <c r="E167" s="1837"/>
      <c r="F167" s="2140"/>
      <c r="G167" s="2022"/>
    </row>
    <row r="168" spans="1:7" ht="18.399999999999999" customHeight="1">
      <c r="A168" s="1595">
        <v>37</v>
      </c>
      <c r="B168" s="1837"/>
      <c r="C168" s="1837"/>
      <c r="D168" s="2054"/>
      <c r="E168" s="1837"/>
      <c r="F168" s="2140"/>
      <c r="G168" s="2022"/>
    </row>
    <row r="169" spans="1:7" ht="18.399999999999999" customHeight="1">
      <c r="A169" s="1595">
        <v>38</v>
      </c>
      <c r="B169" s="1837"/>
      <c r="C169" s="1837"/>
      <c r="D169" s="2054"/>
      <c r="E169" s="1837"/>
      <c r="F169" s="2140"/>
      <c r="G169" s="2022"/>
    </row>
    <row r="170" spans="1:7" ht="18.399999999999999" customHeight="1">
      <c r="A170" s="1595">
        <v>39</v>
      </c>
      <c r="B170" s="1837"/>
      <c r="C170" s="1837"/>
      <c r="D170" s="2054"/>
      <c r="E170" s="1837"/>
      <c r="F170" s="2140"/>
      <c r="G170" s="2022"/>
    </row>
    <row r="171" spans="1:7" ht="18.399999999999999" customHeight="1">
      <c r="A171" s="1595">
        <v>40</v>
      </c>
      <c r="B171" s="1837"/>
      <c r="C171" s="1837"/>
      <c r="D171" s="2054"/>
      <c r="E171" s="1837"/>
      <c r="F171" s="2140"/>
      <c r="G171" s="2022"/>
    </row>
    <row r="172" spans="1:7" ht="18.399999999999999" customHeight="1">
      <c r="A172" s="1595">
        <v>41</v>
      </c>
      <c r="B172" s="1837"/>
      <c r="C172" s="1837"/>
      <c r="D172" s="2054"/>
      <c r="E172" s="1837"/>
      <c r="F172" s="2140"/>
      <c r="G172" s="2022"/>
    </row>
    <row r="173" spans="1:7" ht="18.399999999999999" customHeight="1">
      <c r="A173" s="1595">
        <v>42</v>
      </c>
      <c r="B173" s="1837"/>
      <c r="C173" s="1837"/>
      <c r="D173" s="2054"/>
      <c r="E173" s="1837"/>
      <c r="F173" s="2140"/>
      <c r="G173" s="2022"/>
    </row>
    <row r="174" spans="1:7" ht="18.399999999999999" customHeight="1">
      <c r="A174" s="1595">
        <v>43</v>
      </c>
      <c r="B174" s="1837"/>
      <c r="C174" s="1837"/>
      <c r="D174" s="2054"/>
      <c r="E174" s="1837"/>
      <c r="F174" s="2140"/>
      <c r="G174" s="2022"/>
    </row>
    <row r="175" spans="1:7" ht="18.399999999999999" customHeight="1" thickBot="1">
      <c r="A175" s="2190">
        <v>44</v>
      </c>
      <c r="B175" s="1984" t="s">
        <v>172</v>
      </c>
      <c r="C175" s="1984"/>
      <c r="D175" s="2011">
        <f>SUM(D132:D174)</f>
        <v>0</v>
      </c>
      <c r="E175" s="2191" t="s">
        <v>1789</v>
      </c>
      <c r="F175" s="2011">
        <f>SUM(F132:F174)</f>
        <v>0</v>
      </c>
      <c r="G175" s="2012">
        <f>SUM(G132:G174)</f>
        <v>0</v>
      </c>
    </row>
    <row r="176" spans="1:7">
      <c r="A176" s="1589"/>
      <c r="B176" s="1589" t="s">
        <v>1789</v>
      </c>
      <c r="C176" s="2892"/>
      <c r="D176" s="1589" t="s">
        <v>1789</v>
      </c>
      <c r="E176" s="1589"/>
      <c r="F176" s="1589"/>
      <c r="G176" s="1589"/>
    </row>
    <row r="177" spans="1:7">
      <c r="A177" s="2522" t="s">
        <v>4670</v>
      </c>
      <c r="B177" s="2522"/>
      <c r="C177" s="2893"/>
      <c r="D177" s="1589"/>
      <c r="E177" s="1589"/>
      <c r="F177" s="1589"/>
      <c r="G177" s="1589"/>
    </row>
    <row r="178" spans="1:7">
      <c r="A178" s="1603" t="s">
        <v>549</v>
      </c>
      <c r="B178" s="1603"/>
      <c r="C178" s="1603"/>
      <c r="D178" s="1603"/>
      <c r="E178" s="1603"/>
      <c r="F178" s="1603"/>
      <c r="G178" s="1603"/>
    </row>
  </sheetData>
  <printOptions horizontalCentered="1" verticalCentered="1"/>
  <pageMargins left="0.25" right="0.25" top="1.075" bottom="0.5" header="0.5" footer="0.5"/>
  <pageSetup paperSize="9" scale="71" orientation="portrait" r:id="rId1"/>
  <headerFooter alignWithMargins="0"/>
  <rowBreaks count="1" manualBreakCount="1">
    <brk id="1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pageSetUpPr fitToPage="1"/>
  </sheetPr>
  <dimension ref="A1:S129"/>
  <sheetViews>
    <sheetView defaultGridColor="0" topLeftCell="A112" colorId="22" zoomScale="70" zoomScaleNormal="70" zoomScaleSheetLayoutView="80" workbookViewId="0">
      <selection activeCell="I63" sqref="I63:J63"/>
    </sheetView>
  </sheetViews>
  <sheetFormatPr defaultColWidth="9.6640625" defaultRowHeight="15"/>
  <cols>
    <col min="1" max="1" width="4.6640625" style="1566" customWidth="1"/>
    <col min="2" max="2" width="47.88671875" style="1566" customWidth="1"/>
    <col min="3" max="3" width="14.77734375" style="1566" customWidth="1"/>
    <col min="4" max="4" width="14.44140625" style="1566" customWidth="1"/>
    <col min="5" max="5" width="10.88671875" style="1566" customWidth="1"/>
    <col min="6" max="6" width="14.44140625" style="1566" customWidth="1"/>
    <col min="7" max="7" width="17.109375" style="1566" customWidth="1"/>
    <col min="8" max="8" width="12.77734375" style="1566" customWidth="1"/>
    <col min="9" max="9" width="13.5546875" style="1566" bestFit="1" customWidth="1"/>
    <col min="10" max="10" width="14.5546875" style="1566" bestFit="1" customWidth="1"/>
    <col min="11" max="11" width="9.6640625" style="1566"/>
    <col min="12" max="12" width="14.5546875" style="1566" bestFit="1" customWidth="1"/>
    <col min="13" max="13" width="13.5546875" style="1566" bestFit="1" customWidth="1"/>
    <col min="14" max="16384" width="9.6640625" style="1566"/>
  </cols>
  <sheetData>
    <row r="1" spans="1:19" ht="16.149999999999999" customHeight="1">
      <c r="A1" s="1563" t="s">
        <v>1800</v>
      </c>
      <c r="B1" s="1718"/>
      <c r="C1" s="1932" t="s">
        <v>3294</v>
      </c>
      <c r="D1" s="1718"/>
      <c r="E1" s="1564"/>
      <c r="F1" s="1718" t="s">
        <v>1802</v>
      </c>
      <c r="G1" s="1993" t="s">
        <v>1803</v>
      </c>
      <c r="H1" s="1589"/>
      <c r="I1" s="1589"/>
      <c r="J1" s="1589"/>
      <c r="K1" s="1589"/>
      <c r="L1" s="1589"/>
      <c r="M1" s="1589"/>
      <c r="N1" s="1589"/>
      <c r="O1" s="1589"/>
      <c r="P1" s="1589"/>
      <c r="Q1" s="1589"/>
      <c r="R1" s="1589"/>
      <c r="S1" s="1589"/>
    </row>
    <row r="2" spans="1:19" ht="16.149999999999999" customHeight="1">
      <c r="A2" s="1567" t="str">
        <f>'Data Sheet'!$C$25</f>
        <v xml:space="preserve">The Brooklyn Union Gas Company d/b/a National Grid New York </v>
      </c>
      <c r="B2" s="1589"/>
      <c r="C2" s="1837" t="s">
        <v>1157</v>
      </c>
      <c r="D2" s="1589"/>
      <c r="E2" s="1568"/>
      <c r="F2" s="1589" t="s">
        <v>3313</v>
      </c>
      <c r="G2" s="1994"/>
      <c r="H2" s="1589"/>
      <c r="I2" s="1589"/>
      <c r="J2" s="1589"/>
      <c r="K2" s="1589"/>
      <c r="L2" s="1589"/>
      <c r="M2" s="1589"/>
      <c r="N2" s="1589"/>
      <c r="O2" s="1589"/>
      <c r="P2" s="1589"/>
      <c r="Q2" s="1589"/>
      <c r="R2" s="1589"/>
      <c r="S2" s="1589"/>
    </row>
    <row r="3" spans="1:19" ht="16.149999999999999" customHeight="1">
      <c r="A3" s="1570"/>
      <c r="B3" s="1732"/>
      <c r="C3" s="1934" t="s">
        <v>1158</v>
      </c>
      <c r="D3" s="1732"/>
      <c r="E3" s="1568"/>
      <c r="F3" s="3076" t="str">
        <f>'Data Sheet'!$C$40</f>
        <v xml:space="preserve"> March 29, 2017</v>
      </c>
      <c r="G3" s="3080" t="str">
        <f>'Data Sheet'!$C$38</f>
        <v xml:space="preserve"> December 31, 2016</v>
      </c>
      <c r="H3" s="1589"/>
      <c r="I3" s="1589"/>
      <c r="J3" s="1589"/>
      <c r="K3" s="1589"/>
      <c r="L3" s="1589"/>
      <c r="M3" s="1589"/>
      <c r="N3" s="1589"/>
      <c r="O3" s="1589"/>
      <c r="P3" s="1589"/>
      <c r="Q3" s="1589"/>
      <c r="R3" s="1589"/>
      <c r="S3" s="1589"/>
    </row>
    <row r="4" spans="1:19" ht="16.149999999999999" customHeight="1">
      <c r="A4" s="1936" t="s">
        <v>550</v>
      </c>
      <c r="B4" s="1842"/>
      <c r="C4" s="1842"/>
      <c r="D4" s="2038"/>
      <c r="E4" s="1842"/>
      <c r="F4" s="1842"/>
      <c r="G4" s="1843"/>
      <c r="H4" s="1589"/>
      <c r="I4" s="1589"/>
      <c r="J4" s="1589"/>
      <c r="K4" s="1589"/>
      <c r="L4" s="1589"/>
      <c r="M4" s="1589"/>
      <c r="N4" s="1589"/>
      <c r="O4" s="1589"/>
      <c r="P4" s="1589"/>
      <c r="Q4" s="1589"/>
      <c r="R4" s="1589"/>
      <c r="S4" s="1589"/>
    </row>
    <row r="5" spans="1:19" ht="16.149999999999999" customHeight="1">
      <c r="A5" s="1567"/>
      <c r="B5" s="1589"/>
      <c r="C5" s="1589"/>
      <c r="D5" s="1589"/>
      <c r="E5" s="1589"/>
      <c r="F5" s="1589"/>
      <c r="G5" s="1569"/>
      <c r="H5" s="1589"/>
      <c r="I5" s="1589"/>
      <c r="J5" s="1589"/>
      <c r="K5" s="1589"/>
      <c r="L5" s="1589"/>
      <c r="M5" s="1589"/>
      <c r="N5" s="1589"/>
      <c r="O5" s="1589"/>
      <c r="P5" s="1589"/>
      <c r="Q5" s="1589"/>
      <c r="R5" s="1589"/>
      <c r="S5" s="1589"/>
    </row>
    <row r="6" spans="1:19" ht="16.149999999999999" customHeight="1">
      <c r="A6" s="1567"/>
      <c r="B6" s="1589" t="s">
        <v>551</v>
      </c>
      <c r="C6" s="1589"/>
      <c r="D6" s="1589"/>
      <c r="E6" s="1589"/>
      <c r="F6" s="1589"/>
      <c r="G6" s="1569"/>
      <c r="H6" s="1589"/>
      <c r="I6" s="1589"/>
      <c r="J6" s="1589"/>
      <c r="K6" s="1589"/>
      <c r="L6" s="1589"/>
      <c r="M6" s="1589"/>
      <c r="N6" s="1589"/>
      <c r="O6" s="1589"/>
      <c r="P6" s="1589"/>
      <c r="Q6" s="1589"/>
      <c r="R6" s="1589"/>
      <c r="S6" s="1589"/>
    </row>
    <row r="7" spans="1:19" ht="16.149999999999999" customHeight="1">
      <c r="A7" s="1567"/>
      <c r="B7" s="1589" t="s">
        <v>552</v>
      </c>
      <c r="C7" s="1589"/>
      <c r="D7" s="1589"/>
      <c r="E7" s="1589"/>
      <c r="F7" s="1589"/>
      <c r="G7" s="1569"/>
      <c r="H7" s="1589"/>
      <c r="I7" s="1589"/>
      <c r="J7" s="1589"/>
      <c r="K7" s="1589"/>
      <c r="L7" s="1589"/>
      <c r="M7" s="1589"/>
      <c r="N7" s="1589"/>
      <c r="O7" s="1589"/>
      <c r="P7" s="1589"/>
      <c r="Q7" s="1589"/>
      <c r="R7" s="1589"/>
      <c r="S7" s="1589"/>
    </row>
    <row r="8" spans="1:19" ht="16.149999999999999" customHeight="1">
      <c r="A8" s="2521"/>
      <c r="B8" s="2522" t="s">
        <v>4689</v>
      </c>
      <c r="C8" s="2522"/>
      <c r="D8" s="2522"/>
      <c r="E8" s="2522"/>
      <c r="F8" s="2522"/>
      <c r="G8" s="2547"/>
      <c r="H8" s="1589"/>
      <c r="I8" s="1589"/>
      <c r="J8" s="1589"/>
      <c r="K8" s="1589"/>
      <c r="L8" s="1589"/>
      <c r="M8" s="1589"/>
      <c r="N8" s="1589"/>
      <c r="O8" s="1589"/>
      <c r="P8" s="1589"/>
      <c r="Q8" s="1589"/>
      <c r="R8" s="1589"/>
      <c r="S8" s="1589"/>
    </row>
    <row r="9" spans="1:19" ht="16.149999999999999" customHeight="1">
      <c r="A9" s="2521"/>
      <c r="B9" s="2522" t="s">
        <v>553</v>
      </c>
      <c r="C9" s="2522"/>
      <c r="D9" s="2522"/>
      <c r="E9" s="2522"/>
      <c r="F9" s="2522"/>
      <c r="G9" s="2547"/>
      <c r="H9" s="1589"/>
      <c r="I9" s="1589"/>
      <c r="J9" s="1589"/>
      <c r="K9" s="1589"/>
      <c r="L9" s="1589"/>
      <c r="M9" s="1589"/>
      <c r="N9" s="1589"/>
      <c r="O9" s="1589"/>
      <c r="P9" s="1589"/>
      <c r="Q9" s="1589"/>
      <c r="R9" s="1589"/>
      <c r="S9" s="1589"/>
    </row>
    <row r="10" spans="1:19" ht="16.149999999999999" customHeight="1">
      <c r="A10" s="1940"/>
      <c r="B10" s="1941"/>
      <c r="C10" s="1941"/>
      <c r="D10" s="1941"/>
      <c r="E10" s="2193" t="s">
        <v>554</v>
      </c>
      <c r="F10" s="1842"/>
      <c r="G10" s="1999"/>
      <c r="H10" s="1589"/>
      <c r="I10" s="1589"/>
      <c r="J10" s="1589"/>
      <c r="K10" s="1589"/>
      <c r="L10" s="1589"/>
      <c r="M10" s="1589"/>
      <c r="N10" s="1589"/>
      <c r="O10" s="1589"/>
      <c r="P10" s="1589"/>
      <c r="Q10" s="1589"/>
      <c r="R10" s="1589"/>
      <c r="S10" s="1589"/>
    </row>
    <row r="11" spans="1:19" ht="16.149999999999999" customHeight="1">
      <c r="A11" s="1595"/>
      <c r="B11" s="1837"/>
      <c r="C11" s="1856" t="s">
        <v>555</v>
      </c>
      <c r="D11" s="1837"/>
      <c r="E11" s="1856" t="s">
        <v>176</v>
      </c>
      <c r="F11" s="1837"/>
      <c r="G11" s="1943" t="s">
        <v>1837</v>
      </c>
      <c r="H11" s="1589"/>
      <c r="I11" s="1589"/>
      <c r="J11" s="1589"/>
      <c r="K11" s="1589"/>
      <c r="L11" s="1589"/>
      <c r="M11" s="1589"/>
      <c r="N11" s="1589"/>
      <c r="O11" s="1589"/>
      <c r="P11" s="1589"/>
      <c r="Q11" s="1589"/>
      <c r="R11" s="1589"/>
      <c r="S11" s="1589"/>
    </row>
    <row r="12" spans="1:19" ht="16.149999999999999" customHeight="1">
      <c r="A12" s="1595" t="s">
        <v>1729</v>
      </c>
      <c r="B12" s="1856" t="s">
        <v>556</v>
      </c>
      <c r="C12" s="1856" t="s">
        <v>557</v>
      </c>
      <c r="D12" s="1856" t="s">
        <v>542</v>
      </c>
      <c r="E12" s="1856" t="s">
        <v>524</v>
      </c>
      <c r="F12" s="1856" t="s">
        <v>1841</v>
      </c>
      <c r="G12" s="1943" t="s">
        <v>2518</v>
      </c>
      <c r="H12" s="1589"/>
      <c r="I12" s="1589"/>
      <c r="J12" s="1589"/>
      <c r="K12" s="1589"/>
      <c r="L12" s="1589"/>
      <c r="M12" s="1589"/>
      <c r="N12" s="1589"/>
      <c r="O12" s="1589"/>
      <c r="P12" s="1589"/>
      <c r="Q12" s="1589"/>
      <c r="R12" s="1589"/>
      <c r="S12" s="1589"/>
    </row>
    <row r="13" spans="1:19" ht="16.149999999999999" customHeight="1">
      <c r="A13" s="1944" t="s">
        <v>1732</v>
      </c>
      <c r="B13" s="1945" t="s">
        <v>3024</v>
      </c>
      <c r="C13" s="1945" t="s">
        <v>558</v>
      </c>
      <c r="D13" s="1945" t="s">
        <v>3026</v>
      </c>
      <c r="E13" s="1945" t="s">
        <v>3027</v>
      </c>
      <c r="F13" s="1945" t="s">
        <v>544</v>
      </c>
      <c r="G13" s="1946" t="s">
        <v>559</v>
      </c>
      <c r="H13" s="1589"/>
      <c r="I13" s="1589"/>
      <c r="J13" s="1589"/>
      <c r="K13" s="1589"/>
      <c r="L13" s="1589"/>
      <c r="M13" s="1589"/>
      <c r="N13" s="1589"/>
      <c r="O13" s="1589"/>
      <c r="P13" s="1589"/>
      <c r="Q13" s="1589"/>
      <c r="R13" s="1589"/>
      <c r="S13" s="1589"/>
    </row>
    <row r="14" spans="1:19">
      <c r="A14" s="1595">
        <v>1</v>
      </c>
      <c r="B14" s="2836" t="s">
        <v>4878</v>
      </c>
      <c r="C14" s="3083">
        <v>2103850</v>
      </c>
      <c r="D14" s="3083">
        <v>183200</v>
      </c>
      <c r="E14" s="2943" t="s">
        <v>4879</v>
      </c>
      <c r="F14" s="3083">
        <v>0</v>
      </c>
      <c r="G14" s="3084">
        <f t="shared" ref="G14:G19" si="0">C14+D14-F14</f>
        <v>2287050</v>
      </c>
      <c r="H14" s="2945"/>
      <c r="I14" s="2942"/>
      <c r="J14" s="2942"/>
      <c r="K14" s="2942"/>
      <c r="L14" s="2942"/>
      <c r="M14" s="2942"/>
      <c r="N14" s="1589"/>
      <c r="O14" s="1589"/>
      <c r="P14" s="1589"/>
      <c r="Q14" s="1589"/>
      <c r="R14" s="1589"/>
      <c r="S14" s="1589"/>
    </row>
    <row r="15" spans="1:19">
      <c r="A15" s="1595">
        <v>2</v>
      </c>
      <c r="B15" s="2836" t="s">
        <v>4880</v>
      </c>
      <c r="C15" s="2945">
        <v>21017715</v>
      </c>
      <c r="D15" s="2945">
        <v>17892420</v>
      </c>
      <c r="E15" s="2943" t="s">
        <v>4881</v>
      </c>
      <c r="F15" s="2945">
        <v>16572714</v>
      </c>
      <c r="G15" s="2946">
        <f>C15+D15-F15</f>
        <v>22337421</v>
      </c>
      <c r="H15" s="2945"/>
      <c r="I15" s="2942"/>
      <c r="J15" s="2942"/>
      <c r="K15" s="2942"/>
      <c r="L15" s="2942"/>
      <c r="M15" s="2942"/>
      <c r="N15" s="1589"/>
      <c r="O15" s="1589"/>
      <c r="P15" s="1589"/>
      <c r="Q15" s="1589"/>
      <c r="R15" s="1589"/>
      <c r="S15" s="1589"/>
    </row>
    <row r="16" spans="1:19">
      <c r="A16" s="1595">
        <v>3</v>
      </c>
      <c r="B16" s="2836" t="s">
        <v>4882</v>
      </c>
      <c r="C16" s="3085">
        <v>0</v>
      </c>
      <c r="D16" s="2945">
        <v>256753874</v>
      </c>
      <c r="E16" s="2943" t="s">
        <v>4883</v>
      </c>
      <c r="F16" s="2945">
        <v>256742051</v>
      </c>
      <c r="G16" s="2946">
        <f t="shared" si="0"/>
        <v>11823</v>
      </c>
      <c r="H16" s="2945"/>
      <c r="I16" s="2942"/>
      <c r="J16" s="2942"/>
      <c r="K16" s="2942"/>
      <c r="L16" s="2942"/>
      <c r="M16" s="2942"/>
      <c r="N16" s="1589"/>
      <c r="O16" s="1589"/>
      <c r="P16" s="1589"/>
      <c r="Q16" s="1589"/>
      <c r="R16" s="1589"/>
      <c r="S16" s="1589"/>
    </row>
    <row r="17" spans="1:19">
      <c r="A17" s="1595">
        <v>4</v>
      </c>
      <c r="B17" s="2836" t="s">
        <v>4884</v>
      </c>
      <c r="C17" s="3085">
        <v>0</v>
      </c>
      <c r="D17" s="2945">
        <v>502050</v>
      </c>
      <c r="E17" s="2943" t="s">
        <v>4885</v>
      </c>
      <c r="F17" s="2945">
        <v>501810</v>
      </c>
      <c r="G17" s="2946">
        <f t="shared" si="0"/>
        <v>240</v>
      </c>
      <c r="H17" s="2945"/>
      <c r="I17" s="2942"/>
      <c r="J17" s="2942"/>
      <c r="K17" s="2942"/>
      <c r="L17" s="2942"/>
      <c r="M17" s="2942"/>
      <c r="N17" s="1589"/>
      <c r="O17" s="1589"/>
      <c r="P17" s="1589"/>
      <c r="Q17" s="1589"/>
      <c r="R17" s="1589"/>
      <c r="S17" s="1589"/>
    </row>
    <row r="18" spans="1:19">
      <c r="A18" s="1595">
        <v>5</v>
      </c>
      <c r="B18" s="2836" t="s">
        <v>4886</v>
      </c>
      <c r="C18" s="2945">
        <v>447589</v>
      </c>
      <c r="D18" s="3085">
        <v>0</v>
      </c>
      <c r="E18" s="2943" t="s">
        <v>4887</v>
      </c>
      <c r="F18" s="2945">
        <v>131002</v>
      </c>
      <c r="G18" s="2946">
        <f t="shared" si="0"/>
        <v>316587</v>
      </c>
      <c r="H18" s="2945"/>
      <c r="I18" s="2942"/>
      <c r="J18" s="2942"/>
      <c r="K18" s="2942"/>
      <c r="L18" s="2942"/>
      <c r="M18" s="2942"/>
      <c r="N18" s="1589"/>
      <c r="O18" s="1589"/>
      <c r="P18" s="1589"/>
      <c r="Q18" s="1589"/>
      <c r="R18" s="1589"/>
      <c r="S18" s="1589"/>
    </row>
    <row r="19" spans="1:19">
      <c r="A19" s="1595">
        <v>6</v>
      </c>
      <c r="B19" s="2836" t="s">
        <v>4765</v>
      </c>
      <c r="C19" s="2945">
        <v>-772163</v>
      </c>
      <c r="D19" s="2945">
        <v>3152375</v>
      </c>
      <c r="E19" s="2943" t="s">
        <v>4888</v>
      </c>
      <c r="F19" s="2945">
        <v>2496423</v>
      </c>
      <c r="G19" s="2946">
        <f t="shared" si="0"/>
        <v>-116211</v>
      </c>
      <c r="H19" s="2945"/>
      <c r="I19" s="2942"/>
      <c r="J19" s="2942"/>
      <c r="K19" s="2942"/>
      <c r="L19" s="2942"/>
      <c r="M19" s="2942"/>
      <c r="N19" s="1589"/>
      <c r="O19" s="1589"/>
      <c r="P19" s="1589"/>
      <c r="Q19" s="1589"/>
      <c r="R19" s="1589"/>
      <c r="S19" s="1589"/>
    </row>
    <row r="20" spans="1:19">
      <c r="A20" s="1595">
        <v>7</v>
      </c>
      <c r="B20" s="2836"/>
      <c r="C20" s="2945"/>
      <c r="D20" s="2945"/>
      <c r="E20" s="2943"/>
      <c r="F20" s="2945"/>
      <c r="G20" s="2946"/>
      <c r="H20" s="2945"/>
      <c r="I20" s="2942"/>
      <c r="J20" s="2942"/>
      <c r="K20" s="2942"/>
      <c r="L20" s="2942"/>
      <c r="M20" s="2942"/>
      <c r="N20" s="1589"/>
      <c r="O20" s="1589"/>
      <c r="P20" s="1589"/>
      <c r="Q20" s="1589"/>
      <c r="R20" s="1589"/>
      <c r="S20" s="1589"/>
    </row>
    <row r="21" spans="1:19">
      <c r="A21" s="1595">
        <v>8</v>
      </c>
      <c r="B21" s="2034"/>
      <c r="C21" s="2944"/>
      <c r="D21" s="2944"/>
      <c r="E21" s="2944"/>
      <c r="F21" s="2944"/>
      <c r="G21" s="2894"/>
      <c r="H21" s="1589"/>
      <c r="I21" s="1589"/>
      <c r="J21" s="1589"/>
      <c r="K21" s="1589"/>
      <c r="L21" s="1589"/>
      <c r="M21" s="1589"/>
      <c r="N21" s="1589"/>
      <c r="O21" s="1589"/>
      <c r="P21" s="1589"/>
      <c r="Q21" s="1589"/>
      <c r="R21" s="1589"/>
      <c r="S21" s="1589"/>
    </row>
    <row r="22" spans="1:19">
      <c r="A22" s="1595">
        <v>9</v>
      </c>
      <c r="B22" s="2034"/>
      <c r="C22" s="2195"/>
      <c r="D22" s="2195"/>
      <c r="E22" s="2034"/>
      <c r="F22" s="2195"/>
      <c r="G22" s="2022"/>
      <c r="H22" s="1589"/>
      <c r="I22" s="1589"/>
      <c r="J22" s="1589"/>
      <c r="K22" s="1589"/>
      <c r="L22" s="1589"/>
      <c r="M22" s="1589"/>
      <c r="N22" s="1589"/>
      <c r="O22" s="1589"/>
      <c r="P22" s="1589"/>
      <c r="Q22" s="1589"/>
      <c r="R22" s="1589"/>
      <c r="S22" s="1589"/>
    </row>
    <row r="23" spans="1:19">
      <c r="A23" s="1595">
        <v>10</v>
      </c>
      <c r="B23" s="2196"/>
      <c r="C23" s="2195"/>
      <c r="D23" s="2195"/>
      <c r="E23" s="2034"/>
      <c r="F23" s="2195"/>
      <c r="G23" s="2022"/>
      <c r="H23" s="1589"/>
      <c r="I23" s="1589"/>
      <c r="J23" s="1589"/>
      <c r="K23" s="1589"/>
      <c r="L23" s="1589"/>
      <c r="M23" s="1589"/>
      <c r="N23" s="1589"/>
      <c r="O23" s="1589"/>
      <c r="P23" s="1589"/>
      <c r="Q23" s="1589"/>
      <c r="R23" s="1589"/>
      <c r="S23" s="1589"/>
    </row>
    <row r="24" spans="1:19">
      <c r="A24" s="1595">
        <v>11</v>
      </c>
      <c r="B24" s="2034"/>
      <c r="C24" s="2195"/>
      <c r="D24" s="2195"/>
      <c r="E24" s="2034"/>
      <c r="F24" s="2195"/>
      <c r="G24" s="2022"/>
      <c r="H24" s="1589"/>
      <c r="I24" s="1589"/>
      <c r="J24" s="1589"/>
      <c r="K24" s="1589"/>
      <c r="L24" s="1589"/>
      <c r="M24" s="1589"/>
      <c r="N24" s="1589"/>
      <c r="O24" s="1589"/>
      <c r="P24" s="1589"/>
      <c r="Q24" s="1589"/>
      <c r="R24" s="1589"/>
      <c r="S24" s="1589"/>
    </row>
    <row r="25" spans="1:19">
      <c r="A25" s="1595">
        <v>12</v>
      </c>
      <c r="B25" s="2034"/>
      <c r="C25" s="2195"/>
      <c r="D25" s="2195"/>
      <c r="E25" s="2034"/>
      <c r="F25" s="2195"/>
      <c r="G25" s="2022"/>
      <c r="H25" s="1589"/>
      <c r="I25" s="1589"/>
      <c r="J25" s="1589"/>
      <c r="K25" s="1589"/>
      <c r="L25" s="1589"/>
      <c r="M25" s="1589"/>
      <c r="N25" s="1589"/>
      <c r="O25" s="1589"/>
      <c r="P25" s="1589"/>
      <c r="Q25" s="1589"/>
      <c r="R25" s="1589"/>
      <c r="S25" s="1589"/>
    </row>
    <row r="26" spans="1:19">
      <c r="A26" s="1595">
        <v>13</v>
      </c>
      <c r="B26" s="2034"/>
      <c r="C26" s="2195"/>
      <c r="D26" s="2195"/>
      <c r="E26" s="2034"/>
      <c r="F26" s="2195"/>
      <c r="G26" s="2022"/>
      <c r="H26" s="1589"/>
      <c r="I26" s="1589"/>
      <c r="J26" s="1589"/>
      <c r="K26" s="1589"/>
      <c r="L26" s="1589"/>
      <c r="M26" s="1589"/>
      <c r="N26" s="1589"/>
      <c r="O26" s="1589"/>
      <c r="P26" s="1589"/>
      <c r="Q26" s="1589"/>
      <c r="R26" s="1589"/>
      <c r="S26" s="1589"/>
    </row>
    <row r="27" spans="1:19">
      <c r="A27" s="1595">
        <v>14</v>
      </c>
      <c r="B27" s="2034"/>
      <c r="C27" s="2195"/>
      <c r="D27" s="2195"/>
      <c r="E27" s="2034"/>
      <c r="F27" s="2195"/>
      <c r="G27" s="2022"/>
      <c r="H27" s="1589"/>
      <c r="I27" s="1589"/>
      <c r="J27" s="1589"/>
      <c r="K27" s="1589"/>
      <c r="L27" s="1589"/>
      <c r="M27" s="1589"/>
      <c r="N27" s="1589"/>
      <c r="O27" s="1589"/>
      <c r="P27" s="1589"/>
      <c r="Q27" s="1589"/>
      <c r="R27" s="1589"/>
      <c r="S27" s="1589"/>
    </row>
    <row r="28" spans="1:19">
      <c r="A28" s="1595">
        <v>15</v>
      </c>
      <c r="B28" s="2034"/>
      <c r="C28" s="2195"/>
      <c r="D28" s="2195"/>
      <c r="E28" s="2034"/>
      <c r="F28" s="2195"/>
      <c r="G28" s="2022"/>
      <c r="H28" s="1589"/>
      <c r="I28" s="1589"/>
      <c r="J28" s="1589"/>
      <c r="K28" s="1589"/>
      <c r="L28" s="1589"/>
      <c r="M28" s="1589"/>
      <c r="N28" s="1589"/>
      <c r="O28" s="1589"/>
      <c r="P28" s="1589"/>
      <c r="Q28" s="1589"/>
      <c r="R28" s="1589"/>
      <c r="S28" s="1589"/>
    </row>
    <row r="29" spans="1:19">
      <c r="A29" s="1595">
        <v>16</v>
      </c>
      <c r="B29" s="2034"/>
      <c r="C29" s="2195"/>
      <c r="D29" s="2195"/>
      <c r="E29" s="2034"/>
      <c r="F29" s="2195"/>
      <c r="G29" s="2022"/>
      <c r="H29" s="1589"/>
      <c r="I29" s="1589"/>
      <c r="J29" s="1589"/>
      <c r="K29" s="1589"/>
      <c r="L29" s="1589"/>
      <c r="M29" s="1589"/>
      <c r="N29" s="1589"/>
      <c r="O29" s="1589"/>
      <c r="P29" s="1589"/>
      <c r="Q29" s="1589"/>
      <c r="R29" s="1589"/>
      <c r="S29" s="1589"/>
    </row>
    <row r="30" spans="1:19">
      <c r="A30" s="1595">
        <v>17</v>
      </c>
      <c r="B30" s="2034"/>
      <c r="C30" s="2195"/>
      <c r="D30" s="2195"/>
      <c r="E30" s="2034"/>
      <c r="F30" s="2195"/>
      <c r="G30" s="2022"/>
      <c r="H30" s="1589"/>
      <c r="I30" s="1589"/>
      <c r="J30" s="1589"/>
      <c r="K30" s="1589"/>
      <c r="L30" s="1589"/>
      <c r="M30" s="1589"/>
      <c r="N30" s="1589"/>
      <c r="O30" s="1589"/>
      <c r="P30" s="1589"/>
      <c r="Q30" s="1589"/>
      <c r="R30" s="1589"/>
      <c r="S30" s="1589"/>
    </row>
    <row r="31" spans="1:19">
      <c r="A31" s="1595">
        <v>18</v>
      </c>
      <c r="B31" s="2034"/>
      <c r="C31" s="2195"/>
      <c r="D31" s="2195"/>
      <c r="E31" s="2034"/>
      <c r="F31" s="2195"/>
      <c r="G31" s="2022"/>
      <c r="H31" s="1589"/>
      <c r="I31" s="1589"/>
      <c r="J31" s="1589"/>
      <c r="K31" s="1589"/>
      <c r="L31" s="1589"/>
      <c r="M31" s="1589"/>
      <c r="N31" s="1589"/>
      <c r="O31" s="1589"/>
      <c r="P31" s="1589"/>
      <c r="Q31" s="1589"/>
      <c r="R31" s="1589"/>
      <c r="S31" s="1589"/>
    </row>
    <row r="32" spans="1:19">
      <c r="A32" s="1595">
        <v>19</v>
      </c>
      <c r="B32" s="2034"/>
      <c r="C32" s="2195"/>
      <c r="D32" s="2195"/>
      <c r="E32" s="2034"/>
      <c r="F32" s="2195"/>
      <c r="G32" s="2022"/>
      <c r="H32" s="1589"/>
      <c r="I32" s="1589"/>
      <c r="J32" s="1589"/>
      <c r="K32" s="1589"/>
      <c r="L32" s="1589"/>
      <c r="M32" s="1589"/>
      <c r="N32" s="1589"/>
      <c r="O32" s="1589"/>
      <c r="P32" s="1589"/>
      <c r="Q32" s="1589"/>
      <c r="R32" s="1589"/>
      <c r="S32" s="1589"/>
    </row>
    <row r="33" spans="1:19">
      <c r="A33" s="1595">
        <v>20</v>
      </c>
      <c r="B33" s="2034"/>
      <c r="C33" s="2195"/>
      <c r="D33" s="2195"/>
      <c r="E33" s="2034"/>
      <c r="F33" s="2195"/>
      <c r="G33" s="2022"/>
      <c r="H33" s="1589"/>
      <c r="I33" s="1589"/>
      <c r="J33" s="1589"/>
      <c r="K33" s="1589"/>
      <c r="L33" s="1589"/>
      <c r="M33" s="1589"/>
      <c r="N33" s="1589"/>
      <c r="O33" s="1589"/>
      <c r="P33" s="1589"/>
      <c r="Q33" s="1589"/>
      <c r="R33" s="1589"/>
      <c r="S33" s="1589"/>
    </row>
    <row r="34" spans="1:19">
      <c r="A34" s="1595">
        <v>21</v>
      </c>
      <c r="B34" s="2034"/>
      <c r="C34" s="2195"/>
      <c r="D34" s="2195"/>
      <c r="E34" s="2034"/>
      <c r="F34" s="2195"/>
      <c r="G34" s="2022"/>
      <c r="H34" s="1589"/>
      <c r="I34" s="1589"/>
      <c r="J34" s="1589"/>
      <c r="K34" s="1589"/>
      <c r="L34" s="1589"/>
      <c r="M34" s="1589"/>
      <c r="N34" s="1589"/>
      <c r="O34" s="1589"/>
      <c r="P34" s="1589"/>
      <c r="Q34" s="1589"/>
      <c r="R34" s="1589"/>
      <c r="S34" s="1589"/>
    </row>
    <row r="35" spans="1:19">
      <c r="A35" s="1595">
        <v>22</v>
      </c>
      <c r="B35" s="2034"/>
      <c r="C35" s="2195"/>
      <c r="D35" s="2195"/>
      <c r="E35" s="2034"/>
      <c r="F35" s="2195"/>
      <c r="G35" s="2022"/>
      <c r="H35" s="1589"/>
      <c r="I35" s="1589"/>
      <c r="J35" s="1589"/>
      <c r="K35" s="1589"/>
      <c r="L35" s="1589"/>
      <c r="M35" s="1589"/>
      <c r="N35" s="1589"/>
      <c r="O35" s="1589"/>
      <c r="P35" s="1589"/>
      <c r="Q35" s="1589"/>
      <c r="R35" s="1589"/>
      <c r="S35" s="1589"/>
    </row>
    <row r="36" spans="1:19">
      <c r="A36" s="1595">
        <v>23</v>
      </c>
      <c r="B36" s="2034"/>
      <c r="C36" s="2195"/>
      <c r="D36" s="2195"/>
      <c r="E36" s="2034"/>
      <c r="F36" s="2195"/>
      <c r="G36" s="2022"/>
      <c r="H36" s="1589"/>
      <c r="I36" s="1589"/>
      <c r="J36" s="1589"/>
      <c r="K36" s="1589"/>
      <c r="L36" s="1589"/>
      <c r="M36" s="1589"/>
      <c r="N36" s="1589"/>
      <c r="O36" s="1589"/>
      <c r="P36" s="1589"/>
      <c r="Q36" s="1589"/>
      <c r="R36" s="1589"/>
      <c r="S36" s="1589"/>
    </row>
    <row r="37" spans="1:19">
      <c r="A37" s="1595">
        <v>24</v>
      </c>
      <c r="B37" s="2196"/>
      <c r="C37" s="2195"/>
      <c r="D37" s="2195"/>
      <c r="E37" s="2034"/>
      <c r="F37" s="2195"/>
      <c r="G37" s="2022"/>
      <c r="H37" s="1589"/>
      <c r="I37" s="1589"/>
      <c r="J37" s="1589"/>
      <c r="K37" s="1589"/>
      <c r="L37" s="1589"/>
      <c r="M37" s="1589"/>
      <c r="N37" s="1589"/>
      <c r="O37" s="1589"/>
      <c r="P37" s="1589"/>
      <c r="Q37" s="1589"/>
      <c r="R37" s="1589"/>
      <c r="S37" s="1589"/>
    </row>
    <row r="38" spans="1:19">
      <c r="A38" s="1595">
        <v>25</v>
      </c>
      <c r="B38" s="2196"/>
      <c r="C38" s="2195"/>
      <c r="D38" s="2195"/>
      <c r="E38" s="2034"/>
      <c r="F38" s="2195"/>
      <c r="G38" s="2022"/>
      <c r="H38" s="1589"/>
      <c r="I38" s="1589"/>
      <c r="J38" s="1589"/>
      <c r="K38" s="1589"/>
      <c r="L38" s="1589"/>
      <c r="M38" s="1589"/>
      <c r="N38" s="1589"/>
      <c r="O38" s="1589"/>
      <c r="P38" s="1589"/>
      <c r="Q38" s="1589"/>
      <c r="R38" s="1589"/>
      <c r="S38" s="1589"/>
    </row>
    <row r="39" spans="1:19">
      <c r="A39" s="1595">
        <v>26</v>
      </c>
      <c r="B39" s="2196"/>
      <c r="C39" s="2195"/>
      <c r="D39" s="2195"/>
      <c r="E39" s="2034"/>
      <c r="F39" s="2195"/>
      <c r="G39" s="2022"/>
      <c r="H39" s="1589"/>
      <c r="I39" s="1589"/>
      <c r="J39" s="1589"/>
      <c r="K39" s="1589"/>
      <c r="L39" s="1589"/>
      <c r="M39" s="1589"/>
      <c r="N39" s="1589"/>
      <c r="O39" s="1589"/>
      <c r="P39" s="1589"/>
      <c r="Q39" s="1589"/>
      <c r="R39" s="1589"/>
      <c r="S39" s="1589"/>
    </row>
    <row r="40" spans="1:19">
      <c r="A40" s="1595">
        <v>27</v>
      </c>
      <c r="B40" s="2196"/>
      <c r="C40" s="2195"/>
      <c r="D40" s="2195"/>
      <c r="E40" s="2034"/>
      <c r="F40" s="2195"/>
      <c r="G40" s="2022"/>
      <c r="H40" s="1589"/>
      <c r="I40" s="1589"/>
      <c r="J40" s="1589"/>
      <c r="K40" s="1589"/>
      <c r="L40" s="1589"/>
      <c r="M40" s="1589"/>
      <c r="N40" s="1589"/>
      <c r="O40" s="1589"/>
      <c r="P40" s="1589"/>
      <c r="Q40" s="1589"/>
      <c r="R40" s="1589"/>
      <c r="S40" s="1589"/>
    </row>
    <row r="41" spans="1:19">
      <c r="A41" s="1595">
        <v>28</v>
      </c>
      <c r="B41" s="2196"/>
      <c r="C41" s="2195"/>
      <c r="D41" s="2195"/>
      <c r="E41" s="2034"/>
      <c r="F41" s="2195"/>
      <c r="G41" s="2022"/>
      <c r="H41" s="1589"/>
      <c r="I41" s="1589"/>
      <c r="J41" s="1589"/>
      <c r="K41" s="1589"/>
      <c r="L41" s="1589"/>
      <c r="M41" s="1589"/>
      <c r="N41" s="1589"/>
      <c r="O41" s="1589"/>
      <c r="P41" s="1589"/>
      <c r="Q41" s="1589"/>
      <c r="R41" s="1589"/>
      <c r="S41" s="1589"/>
    </row>
    <row r="42" spans="1:19">
      <c r="A42" s="1595">
        <v>29</v>
      </c>
      <c r="B42" s="2196"/>
      <c r="C42" s="2195"/>
      <c r="D42" s="2195"/>
      <c r="E42" s="2034"/>
      <c r="F42" s="2195"/>
      <c r="G42" s="2022"/>
      <c r="H42" s="1589"/>
      <c r="I42" s="1589"/>
      <c r="J42" s="1589"/>
      <c r="K42" s="1589"/>
      <c r="L42" s="1589"/>
      <c r="M42" s="1589"/>
      <c r="N42" s="1589"/>
      <c r="O42" s="1589"/>
      <c r="P42" s="1589"/>
      <c r="Q42" s="1589"/>
      <c r="R42" s="1589"/>
      <c r="S42" s="1589"/>
    </row>
    <row r="43" spans="1:19">
      <c r="A43" s="1595">
        <v>30</v>
      </c>
      <c r="B43" s="2196"/>
      <c r="C43" s="2195"/>
      <c r="D43" s="2195"/>
      <c r="E43" s="2034"/>
      <c r="F43" s="2195"/>
      <c r="G43" s="2022"/>
      <c r="H43" s="1589"/>
      <c r="I43" s="1589"/>
      <c r="J43" s="1589"/>
      <c r="K43" s="1589"/>
      <c r="L43" s="1589"/>
      <c r="M43" s="1589"/>
      <c r="N43" s="1589"/>
      <c r="O43" s="1589"/>
      <c r="P43" s="1589"/>
      <c r="Q43" s="1589"/>
      <c r="R43" s="1589"/>
      <c r="S43" s="1589"/>
    </row>
    <row r="44" spans="1:19">
      <c r="A44" s="1595">
        <v>31</v>
      </c>
      <c r="B44" s="2196"/>
      <c r="C44" s="2195"/>
      <c r="D44" s="2195"/>
      <c r="E44" s="2034"/>
      <c r="F44" s="2195"/>
      <c r="G44" s="2022"/>
      <c r="H44" s="1589"/>
      <c r="I44" s="1589"/>
      <c r="J44" s="1589"/>
      <c r="K44" s="1589"/>
      <c r="L44" s="1589"/>
      <c r="M44" s="1589"/>
      <c r="N44" s="1589"/>
      <c r="O44" s="1589"/>
      <c r="P44" s="1589"/>
      <c r="Q44" s="1589"/>
      <c r="R44" s="1589"/>
      <c r="S44" s="1589"/>
    </row>
    <row r="45" spans="1:19">
      <c r="A45" s="1595">
        <v>32</v>
      </c>
      <c r="B45" s="2196"/>
      <c r="C45" s="2195"/>
      <c r="D45" s="2195"/>
      <c r="E45" s="2034"/>
      <c r="F45" s="2195"/>
      <c r="G45" s="2022"/>
      <c r="H45" s="1589"/>
      <c r="I45" s="1589"/>
      <c r="J45" s="1589"/>
      <c r="K45" s="1589"/>
      <c r="L45" s="1589"/>
      <c r="M45" s="1589"/>
      <c r="N45" s="1589"/>
      <c r="O45" s="1589"/>
      <c r="P45" s="1589"/>
      <c r="Q45" s="1589"/>
      <c r="R45" s="1589"/>
      <c r="S45" s="1589"/>
    </row>
    <row r="46" spans="1:19">
      <c r="A46" s="1595">
        <v>33</v>
      </c>
      <c r="B46" s="2196"/>
      <c r="C46" s="2195"/>
      <c r="D46" s="2195"/>
      <c r="E46" s="2034"/>
      <c r="F46" s="2195"/>
      <c r="G46" s="2022"/>
      <c r="H46" s="1589"/>
      <c r="I46" s="1589"/>
      <c r="J46" s="1589"/>
      <c r="K46" s="1589"/>
      <c r="L46" s="1589"/>
      <c r="M46" s="1589"/>
      <c r="N46" s="1589"/>
      <c r="O46" s="1589"/>
      <c r="P46" s="1589"/>
      <c r="Q46" s="1589"/>
      <c r="R46" s="1589"/>
      <c r="S46" s="1589"/>
    </row>
    <row r="47" spans="1:19">
      <c r="A47" s="1595">
        <v>34</v>
      </c>
      <c r="B47" s="2196"/>
      <c r="C47" s="2195"/>
      <c r="D47" s="2195"/>
      <c r="E47" s="2034"/>
      <c r="F47" s="2195"/>
      <c r="G47" s="2022"/>
      <c r="H47" s="1589"/>
      <c r="I47" s="1589"/>
      <c r="J47" s="1589"/>
      <c r="K47" s="1589"/>
      <c r="L47" s="1589"/>
      <c r="M47" s="1589"/>
      <c r="N47" s="1589"/>
      <c r="O47" s="1589"/>
      <c r="P47" s="1589"/>
      <c r="Q47" s="1589"/>
      <c r="R47" s="1589"/>
      <c r="S47" s="1589"/>
    </row>
    <row r="48" spans="1:19">
      <c r="A48" s="1595">
        <v>35</v>
      </c>
      <c r="B48" s="2196"/>
      <c r="C48" s="2195"/>
      <c r="D48" s="2195"/>
      <c r="E48" s="2034"/>
      <c r="F48" s="2195"/>
      <c r="G48" s="2022"/>
      <c r="H48" s="1589"/>
      <c r="I48" s="1589"/>
      <c r="J48" s="1589"/>
      <c r="K48" s="1589"/>
      <c r="L48" s="1589"/>
      <c r="M48" s="1589"/>
      <c r="N48" s="1589"/>
      <c r="O48" s="1589"/>
      <c r="P48" s="1589"/>
      <c r="Q48" s="1589"/>
      <c r="R48" s="1589"/>
      <c r="S48" s="1589"/>
    </row>
    <row r="49" spans="1:19">
      <c r="A49" s="1595">
        <v>36</v>
      </c>
      <c r="B49" s="2196"/>
      <c r="C49" s="2195"/>
      <c r="D49" s="2195"/>
      <c r="E49" s="2034"/>
      <c r="F49" s="2195"/>
      <c r="G49" s="2022"/>
      <c r="H49" s="1589"/>
      <c r="I49" s="1589"/>
      <c r="J49" s="1589"/>
      <c r="K49" s="1589"/>
      <c r="L49" s="1589"/>
      <c r="M49" s="1589"/>
      <c r="N49" s="1589"/>
      <c r="O49" s="1589"/>
      <c r="P49" s="1589"/>
      <c r="Q49" s="1589"/>
      <c r="R49" s="1589"/>
      <c r="S49" s="1589"/>
    </row>
    <row r="50" spans="1:19">
      <c r="A50" s="1595">
        <v>37</v>
      </c>
      <c r="B50" s="2196"/>
      <c r="C50" s="2195"/>
      <c r="D50" s="2195"/>
      <c r="E50" s="2034"/>
      <c r="F50" s="2195"/>
      <c r="G50" s="2022"/>
      <c r="H50" s="1589"/>
      <c r="I50" s="1589"/>
      <c r="J50" s="1589"/>
      <c r="K50" s="1589"/>
      <c r="L50" s="1589"/>
      <c r="M50" s="1589"/>
      <c r="N50" s="1589"/>
      <c r="O50" s="1589"/>
      <c r="P50" s="1589"/>
      <c r="Q50" s="1589"/>
      <c r="R50" s="1589"/>
      <c r="S50" s="1589"/>
    </row>
    <row r="51" spans="1:19">
      <c r="A51" s="1595">
        <v>38</v>
      </c>
      <c r="B51" s="2196"/>
      <c r="C51" s="2195"/>
      <c r="D51" s="2195"/>
      <c r="E51" s="2034"/>
      <c r="F51" s="2195"/>
      <c r="G51" s="2022"/>
      <c r="H51" s="1589"/>
      <c r="I51" s="1589"/>
      <c r="J51" s="1589"/>
      <c r="K51" s="1589"/>
      <c r="L51" s="1589"/>
      <c r="M51" s="1589"/>
      <c r="N51" s="1589"/>
      <c r="O51" s="1589"/>
      <c r="P51" s="1589"/>
      <c r="Q51" s="1589"/>
      <c r="R51" s="1589"/>
      <c r="S51" s="1589"/>
    </row>
    <row r="52" spans="1:19">
      <c r="A52" s="1595">
        <v>39</v>
      </c>
      <c r="B52" s="2196"/>
      <c r="C52" s="2195"/>
      <c r="D52" s="2195"/>
      <c r="E52" s="2034"/>
      <c r="F52" s="2195"/>
      <c r="G52" s="2022"/>
      <c r="H52" s="1589"/>
      <c r="I52" s="1589"/>
      <c r="J52" s="1589"/>
      <c r="K52" s="1589"/>
      <c r="L52" s="1589"/>
      <c r="M52" s="1589"/>
      <c r="N52" s="1589"/>
      <c r="O52" s="1589"/>
      <c r="P52" s="1589"/>
      <c r="Q52" s="1589"/>
      <c r="R52" s="1589"/>
      <c r="S52" s="1589"/>
    </row>
    <row r="53" spans="1:19">
      <c r="A53" s="1595">
        <v>40</v>
      </c>
      <c r="B53" s="2196"/>
      <c r="C53" s="2195"/>
      <c r="D53" s="2195"/>
      <c r="E53" s="2034"/>
      <c r="F53" s="2195"/>
      <c r="G53" s="2022"/>
      <c r="H53" s="1589"/>
      <c r="I53" s="1589"/>
      <c r="J53" s="1589"/>
      <c r="K53" s="1589"/>
      <c r="L53" s="1589"/>
      <c r="M53" s="1589"/>
      <c r="N53" s="1589"/>
      <c r="O53" s="1589"/>
      <c r="P53" s="1589"/>
      <c r="Q53" s="1589"/>
      <c r="R53" s="1589"/>
      <c r="S53" s="1589"/>
    </row>
    <row r="54" spans="1:19">
      <c r="A54" s="1595">
        <v>41</v>
      </c>
      <c r="B54" s="2196"/>
      <c r="C54" s="2195"/>
      <c r="D54" s="2195"/>
      <c r="E54" s="2034"/>
      <c r="F54" s="2195"/>
      <c r="G54" s="2022"/>
      <c r="H54" s="1589"/>
      <c r="I54" s="1589"/>
      <c r="J54" s="1589"/>
      <c r="K54" s="1589"/>
      <c r="L54" s="1589"/>
      <c r="M54" s="1589"/>
      <c r="N54" s="1589"/>
      <c r="O54" s="1589"/>
      <c r="P54" s="1589"/>
      <c r="Q54" s="1589"/>
      <c r="R54" s="1589"/>
      <c r="S54" s="1589"/>
    </row>
    <row r="55" spans="1:19">
      <c r="A55" s="1595">
        <v>42</v>
      </c>
      <c r="B55" s="2196"/>
      <c r="C55" s="2195"/>
      <c r="D55" s="2195"/>
      <c r="E55" s="2034"/>
      <c r="F55" s="2195"/>
      <c r="G55" s="2022"/>
      <c r="H55" s="1589"/>
      <c r="I55" s="1589"/>
      <c r="J55" s="1589"/>
      <c r="K55" s="1589"/>
      <c r="L55" s="1589"/>
      <c r="M55" s="1589"/>
      <c r="N55" s="1589"/>
      <c r="O55" s="1589"/>
      <c r="P55" s="1589"/>
      <c r="Q55" s="1589"/>
      <c r="R55" s="1589"/>
      <c r="S55" s="1589"/>
    </row>
    <row r="56" spans="1:19">
      <c r="A56" s="1595">
        <v>43</v>
      </c>
      <c r="B56" s="2196"/>
      <c r="C56" s="2195"/>
      <c r="D56" s="2195"/>
      <c r="E56" s="2034"/>
      <c r="F56" s="2195"/>
      <c r="G56" s="2022"/>
      <c r="H56" s="1589"/>
      <c r="I56" s="1589"/>
      <c r="J56" s="1589"/>
      <c r="K56" s="1589"/>
      <c r="L56" s="1589"/>
      <c r="M56" s="1589"/>
      <c r="N56" s="1589"/>
      <c r="O56" s="1589"/>
      <c r="P56" s="1589"/>
      <c r="Q56" s="1589"/>
      <c r="R56" s="1589"/>
      <c r="S56" s="1589"/>
    </row>
    <row r="57" spans="1:19">
      <c r="A57" s="1595">
        <v>44</v>
      </c>
      <c r="B57" s="2196"/>
      <c r="C57" s="2195"/>
      <c r="D57" s="2195"/>
      <c r="E57" s="2034"/>
      <c r="F57" s="2195"/>
      <c r="G57" s="2022"/>
      <c r="H57" s="1589"/>
      <c r="I57" s="1589"/>
      <c r="J57" s="1589"/>
      <c r="K57" s="1589"/>
      <c r="L57" s="1589"/>
      <c r="M57" s="1589"/>
      <c r="N57" s="1589"/>
      <c r="O57" s="1589"/>
      <c r="P57" s="1589"/>
      <c r="Q57" s="1589"/>
      <c r="R57" s="1589"/>
      <c r="S57" s="1589"/>
    </row>
    <row r="58" spans="1:19">
      <c r="A58" s="1595" t="s">
        <v>2389</v>
      </c>
      <c r="B58" s="2196"/>
      <c r="C58" s="2195"/>
      <c r="D58" s="2195"/>
      <c r="E58" s="2034"/>
      <c r="F58" s="2195"/>
      <c r="G58" s="2022"/>
      <c r="H58" s="1589"/>
      <c r="I58" s="1589"/>
      <c r="J58" s="1589"/>
      <c r="K58" s="1589"/>
      <c r="L58" s="1589"/>
      <c r="M58" s="1589"/>
      <c r="N58" s="1589"/>
      <c r="O58" s="1589"/>
      <c r="P58" s="1589"/>
      <c r="Q58" s="1589"/>
      <c r="R58" s="1589"/>
      <c r="S58" s="1589"/>
    </row>
    <row r="59" spans="1:19">
      <c r="A59" s="2824">
        <v>46</v>
      </c>
      <c r="B59" s="2832" t="s">
        <v>560</v>
      </c>
      <c r="C59" s="2833"/>
      <c r="D59" s="2833"/>
      <c r="E59" s="2197"/>
      <c r="F59" s="2833"/>
      <c r="G59" s="2022"/>
      <c r="H59" s="1589"/>
      <c r="I59" s="1589"/>
      <c r="J59" s="1589"/>
      <c r="K59" s="1589"/>
      <c r="L59" s="1589"/>
      <c r="M59" s="1589"/>
      <c r="N59" s="1589"/>
      <c r="O59" s="1589"/>
      <c r="P59" s="1589"/>
      <c r="Q59" s="1589"/>
      <c r="R59" s="1589"/>
      <c r="S59" s="1589"/>
    </row>
    <row r="60" spans="1:19">
      <c r="A60" s="1595">
        <v>47</v>
      </c>
      <c r="B60" s="2007" t="s">
        <v>561</v>
      </c>
      <c r="C60" s="1964">
        <f>SUM(C14:C59)</f>
        <v>22796991</v>
      </c>
      <c r="D60" s="2198"/>
      <c r="E60" s="2197"/>
      <c r="F60" s="2198"/>
      <c r="G60" s="2004">
        <f>SUM(G14:G59)</f>
        <v>24836910</v>
      </c>
      <c r="H60" s="1589"/>
      <c r="I60" s="1589"/>
      <c r="J60" s="1589"/>
      <c r="K60" s="1589"/>
      <c r="L60" s="1589"/>
      <c r="M60" s="1589"/>
      <c r="N60" s="1589"/>
      <c r="O60" s="1589"/>
      <c r="P60" s="1589"/>
      <c r="Q60" s="1589"/>
      <c r="R60" s="1589"/>
      <c r="S60" s="1589"/>
    </row>
    <row r="61" spans="1:19">
      <c r="A61" s="1595">
        <v>48</v>
      </c>
      <c r="B61" s="2199" t="s">
        <v>562</v>
      </c>
      <c r="C61" s="2198"/>
      <c r="D61" s="2198"/>
      <c r="E61" s="2034"/>
      <c r="F61" s="2198"/>
      <c r="G61" s="2022">
        <f>C61+D61-F61</f>
        <v>0</v>
      </c>
      <c r="H61" s="1589"/>
      <c r="I61" s="1589"/>
      <c r="J61" s="1589"/>
      <c r="K61" s="1589"/>
      <c r="L61" s="1589"/>
      <c r="M61" s="1589"/>
      <c r="N61" s="1589"/>
      <c r="O61" s="1589"/>
      <c r="P61" s="1589"/>
      <c r="Q61" s="1589"/>
      <c r="R61" s="1589"/>
      <c r="S61" s="1589"/>
    </row>
    <row r="62" spans="1:19">
      <c r="A62" s="1595"/>
      <c r="B62" s="1995" t="s">
        <v>563</v>
      </c>
      <c r="C62" s="2197"/>
      <c r="D62" s="2197"/>
      <c r="E62" s="2197"/>
      <c r="F62" s="2197"/>
      <c r="G62" s="2048"/>
      <c r="H62" s="1589"/>
      <c r="I62" s="1589"/>
      <c r="J62" s="1589"/>
      <c r="K62" s="1589"/>
      <c r="L62" s="1589"/>
      <c r="M62" s="1589"/>
      <c r="N62" s="1589"/>
      <c r="O62" s="1589"/>
      <c r="P62" s="1589"/>
      <c r="Q62" s="1589"/>
      <c r="R62" s="1589"/>
      <c r="S62" s="1589"/>
    </row>
    <row r="63" spans="1:19" ht="15.75" thickBot="1">
      <c r="A63" s="2200">
        <v>49</v>
      </c>
      <c r="B63" s="2201" t="s">
        <v>172</v>
      </c>
      <c r="C63" s="2011">
        <f>C60+C61</f>
        <v>22796991</v>
      </c>
      <c r="D63" s="2011">
        <f>D60+D61</f>
        <v>0</v>
      </c>
      <c r="E63" s="2202"/>
      <c r="F63" s="2011">
        <f>F60+F61</f>
        <v>0</v>
      </c>
      <c r="G63" s="2012">
        <f>G60+G61</f>
        <v>24836910</v>
      </c>
      <c r="H63" s="1589"/>
      <c r="I63" s="1823"/>
      <c r="J63" s="1823"/>
      <c r="K63" s="1589"/>
      <c r="L63" s="1589"/>
      <c r="M63" s="1589"/>
      <c r="N63" s="1589"/>
      <c r="O63" s="1589"/>
      <c r="P63" s="1589"/>
      <c r="Q63" s="1589"/>
      <c r="R63" s="1589"/>
      <c r="S63" s="1589"/>
    </row>
    <row r="64" spans="1:19">
      <c r="A64" s="1589"/>
      <c r="B64" s="1589"/>
      <c r="C64" s="1589"/>
      <c r="D64" s="1589"/>
      <c r="E64" s="1589"/>
      <c r="F64" s="1589"/>
      <c r="G64" s="1589"/>
      <c r="H64" s="1589"/>
      <c r="I64" s="1589"/>
      <c r="J64" s="1589"/>
      <c r="K64" s="1589"/>
      <c r="L64" s="1589"/>
      <c r="M64" s="1589"/>
      <c r="N64" s="1589"/>
      <c r="O64" s="1589"/>
      <c r="P64" s="1589"/>
      <c r="Q64" s="1589"/>
      <c r="R64" s="1589"/>
      <c r="S64" s="1589"/>
    </row>
    <row r="65" spans="1:19">
      <c r="A65" s="2522" t="s">
        <v>4677</v>
      </c>
      <c r="B65" s="2522"/>
      <c r="C65" s="1589"/>
      <c r="D65" s="1589"/>
      <c r="E65" s="1589"/>
      <c r="F65" s="1589"/>
      <c r="G65" s="1589"/>
      <c r="H65" s="1589"/>
      <c r="I65" s="1589"/>
      <c r="J65" s="1589"/>
      <c r="K65" s="1589"/>
      <c r="L65" s="1589"/>
      <c r="M65" s="1589"/>
      <c r="N65" s="1589"/>
      <c r="O65" s="1589"/>
      <c r="P65" s="1589"/>
      <c r="Q65" s="1589"/>
      <c r="R65" s="1589"/>
      <c r="S65" s="1589"/>
    </row>
    <row r="66" spans="1:19">
      <c r="A66" s="1603" t="s">
        <v>564</v>
      </c>
      <c r="B66" s="1603"/>
      <c r="C66" s="1603"/>
      <c r="D66" s="1603"/>
      <c r="E66" s="1603"/>
      <c r="F66" s="1603"/>
      <c r="G66" s="1603"/>
      <c r="H66" s="1589"/>
      <c r="I66" s="1589"/>
      <c r="J66" s="1589"/>
      <c r="K66" s="1589"/>
      <c r="L66" s="1589"/>
      <c r="M66" s="1589"/>
      <c r="N66" s="1589"/>
      <c r="O66" s="1589"/>
      <c r="P66" s="1589"/>
      <c r="Q66" s="1589"/>
      <c r="R66" s="1589"/>
      <c r="S66" s="1589"/>
    </row>
    <row r="67" spans="1:19" ht="15.75">
      <c r="A67" s="1607" t="s">
        <v>565</v>
      </c>
      <c r="B67" s="1603"/>
      <c r="C67" s="1603"/>
      <c r="D67" s="1603"/>
      <c r="E67" s="1603"/>
      <c r="F67" s="1603"/>
      <c r="G67" s="1603"/>
      <c r="H67" s="1589"/>
      <c r="I67" s="1589"/>
      <c r="J67" s="1589"/>
      <c r="K67" s="1589"/>
      <c r="L67" s="1589"/>
      <c r="M67" s="1589"/>
      <c r="N67" s="1589"/>
      <c r="O67" s="1589"/>
      <c r="P67" s="1589"/>
      <c r="Q67" s="1589"/>
      <c r="R67" s="1589"/>
      <c r="S67" s="1589"/>
    </row>
    <row r="68" spans="1:19">
      <c r="A68" s="1589"/>
      <c r="B68" s="1589"/>
      <c r="C68" s="1589"/>
      <c r="D68" s="1589"/>
      <c r="E68" s="1589"/>
      <c r="F68" s="1589"/>
      <c r="G68" s="1589"/>
      <c r="H68" s="1589"/>
      <c r="I68" s="1589"/>
      <c r="J68" s="1589"/>
      <c r="K68" s="1589"/>
      <c r="L68" s="1589"/>
      <c r="M68" s="1589"/>
      <c r="N68" s="1589"/>
      <c r="O68" s="1589"/>
      <c r="P68" s="1589"/>
      <c r="Q68" s="1589"/>
      <c r="R68" s="1589"/>
      <c r="S68" s="1589"/>
    </row>
    <row r="69" spans="1:19" ht="15.75" thickBot="1">
      <c r="A69" s="1589" t="str">
        <f>'Data Sheet'!$C$25</f>
        <v xml:space="preserve">The Brooklyn Union Gas Company d/b/a National Grid New York </v>
      </c>
      <c r="B69" s="1589"/>
      <c r="C69" s="1589"/>
      <c r="D69" s="1589"/>
      <c r="E69" s="1589"/>
      <c r="F69" s="2027" t="str">
        <f>'Data Sheet'!$C$40</f>
        <v xml:space="preserve"> March 29, 2017</v>
      </c>
      <c r="G69" s="1589" t="str">
        <f>'Data Sheet'!$C$38</f>
        <v xml:space="preserve"> December 31, 2016</v>
      </c>
      <c r="H69" s="1589"/>
      <c r="I69" s="1589"/>
      <c r="J69" s="1589"/>
      <c r="K69" s="1589"/>
      <c r="L69" s="1589"/>
      <c r="M69" s="1589"/>
      <c r="N69" s="1589"/>
      <c r="O69" s="1589"/>
      <c r="P69" s="1589"/>
      <c r="Q69" s="1589"/>
      <c r="R69" s="1589"/>
      <c r="S69" s="1589"/>
    </row>
    <row r="70" spans="1:19">
      <c r="A70" s="1563"/>
      <c r="B70" s="1718"/>
      <c r="C70" s="1718"/>
      <c r="D70" s="1718"/>
      <c r="E70" s="1718"/>
      <c r="F70" s="1718"/>
      <c r="G70" s="1931"/>
      <c r="H70" s="1589"/>
      <c r="I70" s="1589"/>
      <c r="J70" s="1589"/>
      <c r="K70" s="1589"/>
      <c r="L70" s="1589"/>
      <c r="M70" s="1589"/>
      <c r="N70" s="1589"/>
      <c r="O70" s="1589"/>
      <c r="P70" s="1589"/>
      <c r="Q70" s="1589"/>
      <c r="R70" s="1589"/>
      <c r="S70" s="1589"/>
    </row>
    <row r="71" spans="1:19">
      <c r="A71" s="2056" t="s">
        <v>550</v>
      </c>
      <c r="B71" s="1603"/>
      <c r="C71" s="1603"/>
      <c r="D71" s="1603"/>
      <c r="E71" s="1603"/>
      <c r="F71" s="1603"/>
      <c r="G71" s="2029"/>
      <c r="H71" s="1589"/>
      <c r="I71" s="1589"/>
      <c r="J71" s="1589"/>
      <c r="K71" s="1589"/>
      <c r="L71" s="1589"/>
      <c r="M71" s="1589"/>
      <c r="N71" s="1589"/>
      <c r="O71" s="1589"/>
      <c r="P71" s="1589"/>
      <c r="Q71" s="1589"/>
      <c r="R71" s="1589"/>
      <c r="S71" s="1589"/>
    </row>
    <row r="72" spans="1:19">
      <c r="A72" s="1570"/>
      <c r="B72" s="1732"/>
      <c r="C72" s="1732"/>
      <c r="D72" s="1732"/>
      <c r="E72" s="1732"/>
      <c r="F72" s="1732"/>
      <c r="G72" s="1935"/>
      <c r="H72" s="1589"/>
      <c r="I72" s="1589"/>
      <c r="J72" s="1589"/>
      <c r="K72" s="1589"/>
      <c r="L72" s="1589"/>
      <c r="M72" s="1589"/>
      <c r="N72" s="1589"/>
      <c r="O72" s="1589"/>
      <c r="P72" s="1589"/>
      <c r="Q72" s="1589"/>
      <c r="R72" s="1589"/>
      <c r="S72" s="1589"/>
    </row>
    <row r="73" spans="1:19">
      <c r="A73" s="1940"/>
      <c r="B73" s="1941"/>
      <c r="C73" s="1941"/>
      <c r="D73" s="1941"/>
      <c r="E73" s="2193" t="s">
        <v>554</v>
      </c>
      <c r="F73" s="1842"/>
      <c r="G73" s="1999"/>
      <c r="H73" s="1589"/>
      <c r="I73" s="1589"/>
      <c r="J73" s="1589"/>
      <c r="K73" s="1589"/>
      <c r="L73" s="1589"/>
      <c r="M73" s="1589"/>
      <c r="N73" s="1589"/>
      <c r="O73" s="1589"/>
      <c r="P73" s="1589"/>
      <c r="Q73" s="1589"/>
      <c r="R73" s="1589"/>
      <c r="S73" s="1589"/>
    </row>
    <row r="74" spans="1:19">
      <c r="A74" s="1595"/>
      <c r="B74" s="1837"/>
      <c r="C74" s="1856" t="s">
        <v>555</v>
      </c>
      <c r="D74" s="1837"/>
      <c r="E74" s="1856" t="s">
        <v>176</v>
      </c>
      <c r="F74" s="1837"/>
      <c r="G74" s="1943" t="s">
        <v>1837</v>
      </c>
      <c r="H74" s="1589"/>
      <c r="I74" s="1589"/>
      <c r="J74" s="1589"/>
      <c r="K74" s="1589"/>
      <c r="L74" s="1589"/>
      <c r="M74" s="1589"/>
      <c r="N74" s="1589"/>
      <c r="O74" s="1589"/>
      <c r="P74" s="1589"/>
      <c r="Q74" s="1589"/>
      <c r="R74" s="1589"/>
      <c r="S74" s="1589"/>
    </row>
    <row r="75" spans="1:19">
      <c r="A75" s="1595"/>
      <c r="B75" s="1856" t="s">
        <v>556</v>
      </c>
      <c r="C75" s="1856" t="s">
        <v>557</v>
      </c>
      <c r="D75" s="1856" t="s">
        <v>542</v>
      </c>
      <c r="E75" s="1856" t="s">
        <v>524</v>
      </c>
      <c r="F75" s="1856" t="s">
        <v>1841</v>
      </c>
      <c r="G75" s="1943" t="s">
        <v>2518</v>
      </c>
      <c r="H75" s="1589"/>
      <c r="I75" s="1589"/>
      <c r="J75" s="1589"/>
      <c r="K75" s="1589"/>
      <c r="L75" s="1589"/>
      <c r="M75" s="1589"/>
      <c r="N75" s="1589"/>
      <c r="O75" s="1589"/>
      <c r="P75" s="1589"/>
      <c r="Q75" s="1589"/>
      <c r="R75" s="1589"/>
      <c r="S75" s="1589"/>
    </row>
    <row r="76" spans="1:19">
      <c r="A76" s="1944"/>
      <c r="B76" s="1945" t="s">
        <v>3024</v>
      </c>
      <c r="C76" s="1945" t="s">
        <v>558</v>
      </c>
      <c r="D76" s="1945" t="s">
        <v>3026</v>
      </c>
      <c r="E76" s="1945" t="s">
        <v>3027</v>
      </c>
      <c r="F76" s="1945" t="s">
        <v>544</v>
      </c>
      <c r="G76" s="1946" t="s">
        <v>559</v>
      </c>
      <c r="H76" s="1589"/>
      <c r="I76" s="1589"/>
      <c r="J76" s="1589"/>
      <c r="K76" s="1589"/>
      <c r="L76" s="1589"/>
      <c r="M76" s="1589"/>
      <c r="N76" s="1589"/>
      <c r="O76" s="1589"/>
      <c r="P76" s="1589"/>
      <c r="Q76" s="1589"/>
      <c r="R76" s="1589"/>
      <c r="S76" s="1589"/>
    </row>
    <row r="77" spans="1:19">
      <c r="A77" s="1567"/>
      <c r="B77" s="1597"/>
      <c r="C77" s="2053"/>
      <c r="D77" s="2140"/>
      <c r="E77" s="1589"/>
      <c r="F77" s="2140"/>
      <c r="G77" s="2022">
        <f t="shared" ref="G77:G125" si="1">C77+D77-F77</f>
        <v>0</v>
      </c>
      <c r="H77" s="1589"/>
      <c r="I77" s="1589"/>
      <c r="J77" s="1589"/>
      <c r="K77" s="1589"/>
      <c r="L77" s="1589"/>
      <c r="M77" s="1589"/>
      <c r="N77" s="1589"/>
      <c r="O77" s="1589"/>
      <c r="P77" s="1589"/>
      <c r="Q77" s="1589"/>
      <c r="R77" s="1589"/>
      <c r="S77" s="1589"/>
    </row>
    <row r="78" spans="1:19">
      <c r="A78" s="1567"/>
      <c r="B78" s="1597"/>
      <c r="C78" s="2053"/>
      <c r="D78" s="2140"/>
      <c r="E78" s="1589"/>
      <c r="F78" s="2140"/>
      <c r="G78" s="2022">
        <f t="shared" si="1"/>
        <v>0</v>
      </c>
      <c r="H78" s="1589"/>
      <c r="I78" s="1589"/>
      <c r="J78" s="1589"/>
      <c r="K78" s="1589"/>
      <c r="L78" s="1589"/>
      <c r="M78" s="1589"/>
      <c r="N78" s="1589"/>
      <c r="O78" s="1589"/>
      <c r="P78" s="1589"/>
      <c r="Q78" s="1589"/>
      <c r="R78" s="1589"/>
      <c r="S78" s="1589"/>
    </row>
    <row r="79" spans="1:19">
      <c r="A79" s="1567"/>
      <c r="B79" s="1597"/>
      <c r="C79" s="2053"/>
      <c r="D79" s="2140"/>
      <c r="E79" s="1589"/>
      <c r="F79" s="2140"/>
      <c r="G79" s="2022">
        <f t="shared" si="1"/>
        <v>0</v>
      </c>
      <c r="H79" s="1589"/>
      <c r="I79" s="1589"/>
      <c r="J79" s="1589"/>
      <c r="K79" s="1589"/>
      <c r="L79" s="1589"/>
      <c r="M79" s="1589"/>
      <c r="N79" s="1589"/>
      <c r="O79" s="1589"/>
      <c r="P79" s="1589"/>
      <c r="Q79" s="1589"/>
      <c r="R79" s="1589"/>
      <c r="S79" s="1589"/>
    </row>
    <row r="80" spans="1:19">
      <c r="A80" s="1567"/>
      <c r="B80" s="1597"/>
      <c r="C80" s="2053"/>
      <c r="D80" s="2140"/>
      <c r="E80" s="1589"/>
      <c r="F80" s="2140"/>
      <c r="G80" s="2022">
        <f t="shared" si="1"/>
        <v>0</v>
      </c>
      <c r="H80" s="1589"/>
      <c r="I80" s="1589"/>
      <c r="J80" s="1589"/>
      <c r="K80" s="1589"/>
      <c r="L80" s="1589"/>
      <c r="M80" s="1589"/>
      <c r="N80" s="1589"/>
      <c r="O80" s="1589"/>
      <c r="P80" s="1589"/>
      <c r="Q80" s="1589"/>
      <c r="R80" s="1589"/>
      <c r="S80" s="1589"/>
    </row>
    <row r="81" spans="1:19">
      <c r="A81" s="1567"/>
      <c r="B81" s="1597"/>
      <c r="C81" s="2053"/>
      <c r="D81" s="2140"/>
      <c r="E81" s="1589"/>
      <c r="F81" s="2140"/>
      <c r="G81" s="2022">
        <f t="shared" si="1"/>
        <v>0</v>
      </c>
      <c r="H81" s="1589"/>
      <c r="I81" s="1589"/>
      <c r="J81" s="1589"/>
      <c r="K81" s="1589"/>
      <c r="L81" s="1589"/>
      <c r="M81" s="1589"/>
      <c r="N81" s="1589"/>
      <c r="O81" s="1589"/>
      <c r="P81" s="1589"/>
      <c r="Q81" s="1589"/>
      <c r="R81" s="1589"/>
      <c r="S81" s="1589"/>
    </row>
    <row r="82" spans="1:19">
      <c r="A82" s="1567"/>
      <c r="B82" s="1597"/>
      <c r="C82" s="2203"/>
      <c r="D82" s="2140"/>
      <c r="E82" s="1583"/>
      <c r="F82" s="2204"/>
      <c r="G82" s="2022">
        <f t="shared" si="1"/>
        <v>0</v>
      </c>
      <c r="H82" s="1589"/>
      <c r="I82" s="1589"/>
      <c r="J82" s="1589"/>
      <c r="K82" s="1589"/>
      <c r="L82" s="1589"/>
      <c r="M82" s="1589"/>
      <c r="N82" s="1589"/>
      <c r="O82" s="1589"/>
      <c r="P82" s="1589"/>
      <c r="Q82" s="1589"/>
      <c r="R82" s="1589"/>
      <c r="S82" s="1589"/>
    </row>
    <row r="83" spans="1:19">
      <c r="A83" s="1567"/>
      <c r="B83" s="1597"/>
      <c r="C83" s="2053"/>
      <c r="D83" s="2140"/>
      <c r="E83" s="1589"/>
      <c r="F83" s="2140"/>
      <c r="G83" s="2022">
        <f t="shared" si="1"/>
        <v>0</v>
      </c>
      <c r="H83" s="1589"/>
      <c r="I83" s="1589"/>
      <c r="J83" s="1589"/>
      <c r="K83" s="1589"/>
      <c r="L83" s="1589"/>
      <c r="M83" s="1589"/>
      <c r="N83" s="1589"/>
      <c r="O83" s="1589"/>
      <c r="P83" s="1589"/>
      <c r="Q83" s="1589"/>
      <c r="R83" s="1589"/>
      <c r="S83" s="1589"/>
    </row>
    <row r="84" spans="1:19">
      <c r="A84" s="1567"/>
      <c r="B84" s="1597"/>
      <c r="C84" s="2053"/>
      <c r="D84" s="2140"/>
      <c r="E84" s="1589"/>
      <c r="F84" s="2140"/>
      <c r="G84" s="2022">
        <f t="shared" si="1"/>
        <v>0</v>
      </c>
      <c r="H84" s="1589"/>
      <c r="I84" s="1589"/>
      <c r="J84" s="1589"/>
      <c r="K84" s="1589"/>
      <c r="L84" s="1589"/>
      <c r="M84" s="1589"/>
      <c r="N84" s="1589"/>
      <c r="O84" s="1589"/>
      <c r="P84" s="1589"/>
      <c r="Q84" s="1589"/>
      <c r="R84" s="1589"/>
      <c r="S84" s="1589"/>
    </row>
    <row r="85" spans="1:19">
      <c r="A85" s="1567"/>
      <c r="B85" s="1597"/>
      <c r="C85" s="2053"/>
      <c r="D85" s="2140"/>
      <c r="E85" s="1589"/>
      <c r="F85" s="2140"/>
      <c r="G85" s="2022">
        <f t="shared" si="1"/>
        <v>0</v>
      </c>
      <c r="H85" s="1589"/>
      <c r="I85" s="1589"/>
      <c r="J85" s="1589"/>
      <c r="K85" s="1589"/>
      <c r="L85" s="1589"/>
      <c r="M85" s="1589"/>
      <c r="N85" s="1589"/>
      <c r="O85" s="1589"/>
      <c r="P85" s="1589"/>
      <c r="Q85" s="1589"/>
      <c r="R85" s="1589"/>
      <c r="S85" s="1589"/>
    </row>
    <row r="86" spans="1:19">
      <c r="A86" s="1567"/>
      <c r="B86" s="1597"/>
      <c r="C86" s="2053"/>
      <c r="D86" s="2140"/>
      <c r="E86" s="1589"/>
      <c r="F86" s="2140"/>
      <c r="G86" s="2022">
        <f t="shared" si="1"/>
        <v>0</v>
      </c>
      <c r="H86" s="1589"/>
      <c r="I86" s="1589"/>
      <c r="J86" s="1589"/>
      <c r="K86" s="1589"/>
      <c r="L86" s="1589"/>
      <c r="M86" s="1589"/>
      <c r="N86" s="1589"/>
      <c r="O86" s="1589"/>
      <c r="P86" s="1589"/>
      <c r="Q86" s="1589"/>
      <c r="R86" s="1589"/>
      <c r="S86" s="1589"/>
    </row>
    <row r="87" spans="1:19">
      <c r="A87" s="1567"/>
      <c r="B87" s="1597"/>
      <c r="C87" s="2053"/>
      <c r="D87" s="2140"/>
      <c r="E87" s="1589"/>
      <c r="F87" s="2140"/>
      <c r="G87" s="2022">
        <f t="shared" si="1"/>
        <v>0</v>
      </c>
      <c r="H87" s="1589"/>
      <c r="I87" s="1589"/>
      <c r="J87" s="1589"/>
      <c r="K87" s="1589"/>
      <c r="L87" s="1589"/>
      <c r="M87" s="1589"/>
      <c r="N87" s="1589"/>
      <c r="O87" s="1589"/>
      <c r="P87" s="1589"/>
      <c r="Q87" s="1589"/>
      <c r="R87" s="1589"/>
      <c r="S87" s="1589"/>
    </row>
    <row r="88" spans="1:19">
      <c r="A88" s="1567"/>
      <c r="B88" s="1597"/>
      <c r="C88" s="2053"/>
      <c r="D88" s="2140"/>
      <c r="E88" s="1589"/>
      <c r="F88" s="2140"/>
      <c r="G88" s="2022">
        <f t="shared" si="1"/>
        <v>0</v>
      </c>
      <c r="H88" s="1589"/>
      <c r="I88" s="1589"/>
      <c r="J88" s="1589"/>
      <c r="K88" s="1589"/>
      <c r="L88" s="1589"/>
      <c r="M88" s="1589"/>
      <c r="N88" s="1589"/>
      <c r="O88" s="1589"/>
      <c r="P88" s="1589"/>
      <c r="Q88" s="1589"/>
      <c r="R88" s="1589"/>
      <c r="S88" s="1589"/>
    </row>
    <row r="89" spans="1:19">
      <c r="A89" s="1567"/>
      <c r="B89" s="1597"/>
      <c r="C89" s="2053"/>
      <c r="D89" s="2140"/>
      <c r="E89" s="1589"/>
      <c r="F89" s="2140"/>
      <c r="G89" s="2022">
        <f t="shared" si="1"/>
        <v>0</v>
      </c>
      <c r="H89" s="1589"/>
      <c r="I89" s="1589"/>
      <c r="J89" s="1589"/>
      <c r="K89" s="1589"/>
      <c r="L89" s="1589"/>
      <c r="M89" s="1589"/>
      <c r="N89" s="1589"/>
      <c r="O89" s="1589"/>
      <c r="P89" s="1589"/>
      <c r="Q89" s="1589"/>
      <c r="R89" s="1589"/>
      <c r="S89" s="1589"/>
    </row>
    <row r="90" spans="1:19">
      <c r="A90" s="1567"/>
      <c r="B90" s="1597"/>
      <c r="C90" s="2053"/>
      <c r="D90" s="2140"/>
      <c r="E90" s="1589"/>
      <c r="F90" s="2140"/>
      <c r="G90" s="2022">
        <f t="shared" si="1"/>
        <v>0</v>
      </c>
      <c r="H90" s="1589"/>
      <c r="I90" s="1589"/>
      <c r="J90" s="1589"/>
      <c r="K90" s="1589"/>
      <c r="L90" s="1589"/>
      <c r="M90" s="1589"/>
      <c r="N90" s="1589"/>
      <c r="O90" s="1589"/>
      <c r="P90" s="1589"/>
      <c r="Q90" s="1589"/>
      <c r="R90" s="1589"/>
      <c r="S90" s="1589"/>
    </row>
    <row r="91" spans="1:19">
      <c r="A91" s="1567"/>
      <c r="B91" s="1597"/>
      <c r="C91" s="2053"/>
      <c r="D91" s="2140"/>
      <c r="E91" s="1589"/>
      <c r="F91" s="2140"/>
      <c r="G91" s="2022">
        <f t="shared" si="1"/>
        <v>0</v>
      </c>
      <c r="H91" s="1589"/>
      <c r="I91" s="1589"/>
      <c r="J91" s="1589"/>
      <c r="K91" s="1589"/>
      <c r="L91" s="1589"/>
      <c r="M91" s="1589"/>
      <c r="N91" s="1589"/>
      <c r="O91" s="1589"/>
      <c r="P91" s="1589"/>
      <c r="Q91" s="1589"/>
      <c r="R91" s="1589"/>
      <c r="S91" s="1589"/>
    </row>
    <row r="92" spans="1:19">
      <c r="A92" s="1567"/>
      <c r="B92" s="1597"/>
      <c r="C92" s="2053"/>
      <c r="D92" s="2140"/>
      <c r="E92" s="1589"/>
      <c r="F92" s="2140"/>
      <c r="G92" s="2022">
        <f t="shared" si="1"/>
        <v>0</v>
      </c>
    </row>
    <row r="93" spans="1:19">
      <c r="A93" s="1567"/>
      <c r="B93" s="1597"/>
      <c r="C93" s="2053"/>
      <c r="D93" s="2140"/>
      <c r="E93" s="1589"/>
      <c r="F93" s="2140"/>
      <c r="G93" s="2022">
        <f t="shared" si="1"/>
        <v>0</v>
      </c>
    </row>
    <row r="94" spans="1:19">
      <c r="A94" s="1567"/>
      <c r="B94" s="1597"/>
      <c r="C94" s="2053"/>
      <c r="D94" s="2140"/>
      <c r="E94" s="1589"/>
      <c r="F94" s="2140"/>
      <c r="G94" s="2022">
        <f t="shared" si="1"/>
        <v>0</v>
      </c>
    </row>
    <row r="95" spans="1:19">
      <c r="A95" s="1567"/>
      <c r="B95" s="1597"/>
      <c r="C95" s="2053"/>
      <c r="D95" s="2140"/>
      <c r="E95" s="1589"/>
      <c r="F95" s="2140"/>
      <c r="G95" s="2022">
        <f t="shared" si="1"/>
        <v>0</v>
      </c>
    </row>
    <row r="96" spans="1:19">
      <c r="A96" s="1567"/>
      <c r="B96" s="1597"/>
      <c r="C96" s="2053"/>
      <c r="D96" s="2140"/>
      <c r="E96" s="1589"/>
      <c r="F96" s="2140"/>
      <c r="G96" s="2022">
        <f t="shared" si="1"/>
        <v>0</v>
      </c>
    </row>
    <row r="97" spans="1:7">
      <c r="A97" s="1567"/>
      <c r="B97" s="1597"/>
      <c r="C97" s="2053"/>
      <c r="D97" s="2140"/>
      <c r="E97" s="1589"/>
      <c r="F97" s="2140"/>
      <c r="G97" s="2022">
        <f t="shared" si="1"/>
        <v>0</v>
      </c>
    </row>
    <row r="98" spans="1:7">
      <c r="A98" s="1567"/>
      <c r="B98" s="1597"/>
      <c r="C98" s="2053"/>
      <c r="D98" s="2140"/>
      <c r="E98" s="1589"/>
      <c r="F98" s="2140"/>
      <c r="G98" s="2022">
        <f t="shared" si="1"/>
        <v>0</v>
      </c>
    </row>
    <row r="99" spans="1:7">
      <c r="A99" s="1567"/>
      <c r="B99" s="1597"/>
      <c r="C99" s="2053"/>
      <c r="D99" s="2140"/>
      <c r="E99" s="1589"/>
      <c r="F99" s="2140"/>
      <c r="G99" s="2022">
        <f t="shared" si="1"/>
        <v>0</v>
      </c>
    </row>
    <row r="100" spans="1:7">
      <c r="A100" s="1567"/>
      <c r="B100" s="1597"/>
      <c r="C100" s="2053"/>
      <c r="D100" s="2140"/>
      <c r="E100" s="1589"/>
      <c r="F100" s="2140"/>
      <c r="G100" s="2022">
        <f t="shared" si="1"/>
        <v>0</v>
      </c>
    </row>
    <row r="101" spans="1:7">
      <c r="A101" s="1567"/>
      <c r="B101" s="1597"/>
      <c r="C101" s="2053"/>
      <c r="D101" s="2140"/>
      <c r="E101" s="1589"/>
      <c r="F101" s="2140"/>
      <c r="G101" s="2022">
        <f t="shared" si="1"/>
        <v>0</v>
      </c>
    </row>
    <row r="102" spans="1:7">
      <c r="A102" s="1567"/>
      <c r="B102" s="1597"/>
      <c r="C102" s="2053"/>
      <c r="D102" s="2140"/>
      <c r="E102" s="1589"/>
      <c r="F102" s="2140"/>
      <c r="G102" s="2022">
        <f t="shared" si="1"/>
        <v>0</v>
      </c>
    </row>
    <row r="103" spans="1:7">
      <c r="A103" s="1567"/>
      <c r="B103" s="1597"/>
      <c r="C103" s="2053"/>
      <c r="D103" s="2140"/>
      <c r="E103" s="1589"/>
      <c r="F103" s="2140"/>
      <c r="G103" s="2022">
        <f t="shared" si="1"/>
        <v>0</v>
      </c>
    </row>
    <row r="104" spans="1:7">
      <c r="A104" s="1567"/>
      <c r="B104" s="1597"/>
      <c r="C104" s="2053"/>
      <c r="D104" s="2140"/>
      <c r="E104" s="1589"/>
      <c r="F104" s="2140"/>
      <c r="G104" s="2022">
        <f t="shared" si="1"/>
        <v>0</v>
      </c>
    </row>
    <row r="105" spans="1:7">
      <c r="A105" s="1567"/>
      <c r="B105" s="1597"/>
      <c r="C105" s="2053"/>
      <c r="D105" s="2140"/>
      <c r="E105" s="1589"/>
      <c r="F105" s="2140"/>
      <c r="G105" s="2022">
        <f t="shared" si="1"/>
        <v>0</v>
      </c>
    </row>
    <row r="106" spans="1:7">
      <c r="A106" s="1567"/>
      <c r="B106" s="1597"/>
      <c r="C106" s="2053"/>
      <c r="D106" s="2140"/>
      <c r="E106" s="1589"/>
      <c r="F106" s="2140"/>
      <c r="G106" s="2022">
        <f t="shared" si="1"/>
        <v>0</v>
      </c>
    </row>
    <row r="107" spans="1:7">
      <c r="A107" s="1567"/>
      <c r="B107" s="1597"/>
      <c r="C107" s="2053"/>
      <c r="D107" s="2140"/>
      <c r="E107" s="1589"/>
      <c r="F107" s="2140"/>
      <c r="G107" s="2022">
        <f t="shared" si="1"/>
        <v>0</v>
      </c>
    </row>
    <row r="108" spans="1:7">
      <c r="A108" s="1567"/>
      <c r="B108" s="1597"/>
      <c r="C108" s="2053"/>
      <c r="D108" s="2140"/>
      <c r="E108" s="1589"/>
      <c r="F108" s="2140"/>
      <c r="G108" s="2022">
        <f t="shared" si="1"/>
        <v>0</v>
      </c>
    </row>
    <row r="109" spans="1:7">
      <c r="A109" s="1567"/>
      <c r="B109" s="1597"/>
      <c r="C109" s="2053"/>
      <c r="D109" s="2140"/>
      <c r="E109" s="1589"/>
      <c r="F109" s="2140"/>
      <c r="G109" s="2022">
        <f t="shared" si="1"/>
        <v>0</v>
      </c>
    </row>
    <row r="110" spans="1:7">
      <c r="A110" s="1567"/>
      <c r="B110" s="1597"/>
      <c r="C110" s="2053"/>
      <c r="D110" s="2140"/>
      <c r="E110" s="1589"/>
      <c r="F110" s="2140"/>
      <c r="G110" s="2022">
        <f t="shared" si="1"/>
        <v>0</v>
      </c>
    </row>
    <row r="111" spans="1:7">
      <c r="A111" s="1567"/>
      <c r="B111" s="1597"/>
      <c r="C111" s="2053"/>
      <c r="D111" s="2140"/>
      <c r="E111" s="1589"/>
      <c r="F111" s="2140"/>
      <c r="G111" s="2022">
        <f t="shared" si="1"/>
        <v>0</v>
      </c>
    </row>
    <row r="112" spans="1:7">
      <c r="A112" s="1567"/>
      <c r="B112" s="1597"/>
      <c r="C112" s="2053"/>
      <c r="D112" s="2140"/>
      <c r="E112" s="1589"/>
      <c r="F112" s="2140"/>
      <c r="G112" s="2022">
        <f t="shared" si="1"/>
        <v>0</v>
      </c>
    </row>
    <row r="113" spans="1:7">
      <c r="A113" s="1567"/>
      <c r="B113" s="1597"/>
      <c r="C113" s="2053"/>
      <c r="D113" s="2140"/>
      <c r="E113" s="1589"/>
      <c r="F113" s="2140"/>
      <c r="G113" s="2022">
        <f t="shared" si="1"/>
        <v>0</v>
      </c>
    </row>
    <row r="114" spans="1:7">
      <c r="A114" s="1567"/>
      <c r="B114" s="1597"/>
      <c r="C114" s="2053"/>
      <c r="D114" s="2140"/>
      <c r="E114" s="1589"/>
      <c r="F114" s="2140"/>
      <c r="G114" s="2022">
        <f t="shared" si="1"/>
        <v>0</v>
      </c>
    </row>
    <row r="115" spans="1:7">
      <c r="A115" s="1567"/>
      <c r="B115" s="1597"/>
      <c r="C115" s="2053"/>
      <c r="D115" s="2140"/>
      <c r="E115" s="1589"/>
      <c r="F115" s="2140"/>
      <c r="G115" s="2022">
        <f t="shared" si="1"/>
        <v>0</v>
      </c>
    </row>
    <row r="116" spans="1:7">
      <c r="A116" s="1567"/>
      <c r="B116" s="1597"/>
      <c r="C116" s="2053"/>
      <c r="D116" s="2140"/>
      <c r="E116" s="1589"/>
      <c r="F116" s="2140"/>
      <c r="G116" s="2022">
        <f t="shared" si="1"/>
        <v>0</v>
      </c>
    </row>
    <row r="117" spans="1:7">
      <c r="A117" s="1567"/>
      <c r="B117" s="1597"/>
      <c r="C117" s="2053"/>
      <c r="D117" s="2140"/>
      <c r="E117" s="1589"/>
      <c r="F117" s="2140"/>
      <c r="G117" s="2022">
        <f t="shared" si="1"/>
        <v>0</v>
      </c>
    </row>
    <row r="118" spans="1:7">
      <c r="A118" s="1567"/>
      <c r="B118" s="1597"/>
      <c r="C118" s="2053"/>
      <c r="D118" s="2140"/>
      <c r="E118" s="1589"/>
      <c r="F118" s="2140"/>
      <c r="G118" s="2022">
        <f t="shared" si="1"/>
        <v>0</v>
      </c>
    </row>
    <row r="119" spans="1:7">
      <c r="A119" s="1567"/>
      <c r="B119" s="1597"/>
      <c r="C119" s="2053"/>
      <c r="D119" s="2140"/>
      <c r="E119" s="1589"/>
      <c r="F119" s="2140"/>
      <c r="G119" s="2022">
        <f t="shared" si="1"/>
        <v>0</v>
      </c>
    </row>
    <row r="120" spans="1:7">
      <c r="A120" s="1567"/>
      <c r="B120" s="1597"/>
      <c r="C120" s="2053"/>
      <c r="D120" s="2140"/>
      <c r="E120" s="1589"/>
      <c r="F120" s="2140"/>
      <c r="G120" s="2022">
        <f t="shared" si="1"/>
        <v>0</v>
      </c>
    </row>
    <row r="121" spans="1:7">
      <c r="A121" s="1567"/>
      <c r="B121" s="1597"/>
      <c r="C121" s="2053"/>
      <c r="D121" s="2140"/>
      <c r="E121" s="1589"/>
      <c r="F121" s="2140"/>
      <c r="G121" s="2022">
        <f t="shared" si="1"/>
        <v>0</v>
      </c>
    </row>
    <row r="122" spans="1:7">
      <c r="A122" s="1567"/>
      <c r="B122" s="1597"/>
      <c r="C122" s="2053"/>
      <c r="D122" s="2140"/>
      <c r="E122" s="1589"/>
      <c r="F122" s="2140"/>
      <c r="G122" s="2022">
        <f t="shared" si="1"/>
        <v>0</v>
      </c>
    </row>
    <row r="123" spans="1:7">
      <c r="A123" s="1567"/>
      <c r="B123" s="1597"/>
      <c r="C123" s="2053"/>
      <c r="D123" s="2140"/>
      <c r="E123" s="1589"/>
      <c r="F123" s="2140"/>
      <c r="G123" s="2022">
        <f t="shared" si="1"/>
        <v>0</v>
      </c>
    </row>
    <row r="124" spans="1:7">
      <c r="A124" s="1567"/>
      <c r="B124" s="1597"/>
      <c r="C124" s="2053"/>
      <c r="D124" s="2140"/>
      <c r="E124" s="1589"/>
      <c r="F124" s="2140"/>
      <c r="G124" s="2022">
        <f t="shared" si="1"/>
        <v>0</v>
      </c>
    </row>
    <row r="125" spans="1:7">
      <c r="A125" s="1567"/>
      <c r="B125" s="1597"/>
      <c r="C125" s="2053"/>
      <c r="D125" s="2140"/>
      <c r="E125" s="1589"/>
      <c r="F125" s="2140"/>
      <c r="G125" s="2022">
        <f t="shared" si="1"/>
        <v>0</v>
      </c>
    </row>
    <row r="126" spans="1:7" ht="15.75" thickBot="1">
      <c r="A126" s="1802"/>
      <c r="B126" s="2201" t="s">
        <v>172</v>
      </c>
      <c r="C126" s="2011">
        <f>SUM(C77:C125)</f>
        <v>0</v>
      </c>
      <c r="D126" s="2011">
        <f>SUM(D77:D125)</f>
        <v>0</v>
      </c>
      <c r="E126" s="2202"/>
      <c r="F126" s="2011">
        <f>SUM(F77:F125)</f>
        <v>0</v>
      </c>
      <c r="G126" s="2012">
        <f>SUM(G77:G125)</f>
        <v>0</v>
      </c>
    </row>
    <row r="128" spans="1:7">
      <c r="A128" s="2522" t="s">
        <v>4677</v>
      </c>
      <c r="B128" s="2522"/>
      <c r="C128" s="1589"/>
      <c r="D128" s="1589"/>
      <c r="E128" s="1589"/>
      <c r="F128" s="1589"/>
      <c r="G128" s="1589"/>
    </row>
    <row r="129" spans="1:7">
      <c r="A129" s="1603" t="s">
        <v>566</v>
      </c>
      <c r="B129" s="1603"/>
      <c r="C129" s="1603"/>
      <c r="D129" s="1603"/>
      <c r="E129" s="1603"/>
      <c r="F129" s="1603"/>
      <c r="G129" s="1603"/>
    </row>
  </sheetData>
  <printOptions horizontalCentered="1" verticalCentered="1"/>
  <pageMargins left="0.5" right="0.5" top="0.5" bottom="0.5" header="0.5" footer="0.5"/>
  <pageSetup scale="64" orientation="portrait" r:id="rId1"/>
  <headerFooter alignWithMargins="0"/>
  <ignoredErrors>
    <ignoredError sqref="E14"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Q136"/>
  <sheetViews>
    <sheetView defaultGridColor="0" topLeftCell="A124" colorId="22" zoomScale="70" zoomScaleNormal="70" zoomScaleSheetLayoutView="70" workbookViewId="0">
      <selection activeCell="H29" sqref="H29:I29"/>
    </sheetView>
  </sheetViews>
  <sheetFormatPr defaultColWidth="9.6640625" defaultRowHeight="15"/>
  <cols>
    <col min="1" max="1" width="4.6640625" style="9" customWidth="1"/>
    <col min="2" max="2" width="1.6640625" style="9" customWidth="1"/>
    <col min="3" max="3" width="46" style="9" customWidth="1"/>
    <col min="4" max="4" width="21.88671875" style="9" customWidth="1"/>
    <col min="5" max="5" width="16.77734375" style="9" customWidth="1"/>
    <col min="6" max="6" width="18.6640625" style="9" customWidth="1"/>
    <col min="7" max="7" width="9.6640625" style="9"/>
    <col min="8" max="8" width="13.5546875" style="9" bestFit="1" customWidth="1"/>
    <col min="9" max="16384" width="9.6640625" style="9"/>
  </cols>
  <sheetData>
    <row r="1" spans="1:17" ht="16.899999999999999" customHeight="1">
      <c r="A1" s="29" t="s">
        <v>1800</v>
      </c>
      <c r="B1" s="66"/>
      <c r="C1" s="226"/>
      <c r="D1" s="66" t="s">
        <v>3294</v>
      </c>
      <c r="E1" s="2989" t="s">
        <v>1802</v>
      </c>
      <c r="F1" s="2990" t="s">
        <v>1803</v>
      </c>
      <c r="G1" s="17"/>
      <c r="H1" s="17"/>
      <c r="I1" s="17"/>
      <c r="J1" s="17"/>
      <c r="K1" s="17"/>
      <c r="L1" s="17"/>
      <c r="M1" s="17"/>
      <c r="N1" s="17"/>
      <c r="O1" s="17"/>
      <c r="P1" s="17"/>
      <c r="Q1" s="17"/>
    </row>
    <row r="2" spans="1:17" ht="16.899999999999999" customHeight="1">
      <c r="A2" s="72" t="str">
        <f>'Data Sheet'!$C$25</f>
        <v xml:space="preserve">The Brooklyn Union Gas Company d/b/a National Grid New York </v>
      </c>
      <c r="B2" s="17"/>
      <c r="C2" s="81"/>
      <c r="D2" s="17" t="s">
        <v>1157</v>
      </c>
      <c r="E2" s="889" t="s">
        <v>3313</v>
      </c>
      <c r="F2" s="2978"/>
      <c r="G2" s="17"/>
      <c r="H2" s="17"/>
      <c r="I2" s="17"/>
      <c r="J2" s="17"/>
      <c r="K2" s="17"/>
      <c r="L2" s="17"/>
      <c r="M2" s="17"/>
      <c r="N2" s="17"/>
      <c r="O2" s="17"/>
      <c r="P2" s="17"/>
      <c r="Q2" s="17"/>
    </row>
    <row r="3" spans="1:17" ht="16.899999999999999" customHeight="1">
      <c r="A3" s="74"/>
      <c r="B3" s="77"/>
      <c r="C3" s="115"/>
      <c r="D3" s="77" t="s">
        <v>1158</v>
      </c>
      <c r="E3" s="2991" t="str">
        <f>'Data Sheet'!$C$40</f>
        <v xml:space="preserve"> March 29, 2017</v>
      </c>
      <c r="F3" s="2992" t="str">
        <f>'Data Sheet'!$C$38</f>
        <v xml:space="preserve"> December 31, 2016</v>
      </c>
      <c r="G3" s="17"/>
      <c r="H3" s="17"/>
      <c r="I3" s="17"/>
      <c r="J3" s="17"/>
      <c r="K3" s="17"/>
      <c r="L3" s="17"/>
      <c r="M3" s="17"/>
      <c r="N3" s="17"/>
      <c r="O3" s="17"/>
      <c r="P3" s="17"/>
      <c r="Q3" s="17"/>
    </row>
    <row r="4" spans="1:17" ht="16.899999999999999" customHeight="1">
      <c r="A4" s="259"/>
      <c r="B4" s="230" t="s">
        <v>567</v>
      </c>
      <c r="C4" s="230"/>
      <c r="D4" s="230"/>
      <c r="E4" s="230"/>
      <c r="F4" s="231"/>
      <c r="G4" s="17"/>
      <c r="H4" s="17"/>
      <c r="I4" s="17"/>
      <c r="J4" s="17"/>
      <c r="K4" s="17"/>
      <c r="L4" s="17"/>
      <c r="M4" s="17"/>
      <c r="N4" s="17"/>
      <c r="O4" s="17"/>
      <c r="P4" s="17"/>
      <c r="Q4" s="17"/>
    </row>
    <row r="5" spans="1:17" ht="16.899999999999999" customHeight="1">
      <c r="A5" s="72" t="s">
        <v>568</v>
      </c>
      <c r="B5" s="17"/>
      <c r="C5" s="17"/>
      <c r="D5" s="17"/>
      <c r="E5" s="17"/>
      <c r="F5" s="73"/>
      <c r="G5" s="17"/>
      <c r="H5" s="17"/>
      <c r="I5" s="17"/>
      <c r="J5" s="17"/>
      <c r="K5" s="17"/>
      <c r="L5" s="17"/>
      <c r="M5" s="17"/>
      <c r="N5" s="17"/>
      <c r="O5" s="17"/>
      <c r="P5" s="17"/>
      <c r="Q5" s="17"/>
    </row>
    <row r="6" spans="1:17" ht="16.899999999999999" customHeight="1">
      <c r="A6" s="72"/>
      <c r="B6" s="17"/>
      <c r="C6" s="17" t="s">
        <v>569</v>
      </c>
      <c r="D6" s="17"/>
      <c r="E6" s="17"/>
      <c r="F6" s="73"/>
      <c r="G6" s="17"/>
      <c r="H6" s="17"/>
      <c r="I6" s="17"/>
      <c r="J6" s="17"/>
      <c r="K6" s="17"/>
      <c r="L6" s="17"/>
      <c r="M6" s="17"/>
      <c r="N6" s="17"/>
      <c r="O6" s="17"/>
      <c r="P6" s="17"/>
      <c r="Q6" s="17"/>
    </row>
    <row r="7" spans="1:17" ht="16.899999999999999" customHeight="1">
      <c r="A7" s="72" t="s">
        <v>570</v>
      </c>
      <c r="B7" s="17"/>
      <c r="C7" s="17"/>
      <c r="D7" s="17"/>
      <c r="E7" s="17"/>
      <c r="F7" s="73"/>
      <c r="G7" s="17"/>
      <c r="H7" s="17"/>
      <c r="I7" s="17"/>
      <c r="J7" s="17"/>
      <c r="K7" s="17"/>
      <c r="L7" s="17"/>
      <c r="M7" s="17"/>
      <c r="N7" s="17"/>
      <c r="O7" s="17"/>
      <c r="P7" s="17"/>
      <c r="Q7" s="17"/>
    </row>
    <row r="8" spans="1:17" ht="16.899999999999999" customHeight="1">
      <c r="A8" s="335"/>
      <c r="B8" s="88"/>
      <c r="C8" s="88"/>
      <c r="D8" s="88"/>
      <c r="E8" s="665" t="s">
        <v>571</v>
      </c>
      <c r="F8" s="330" t="s">
        <v>3195</v>
      </c>
      <c r="G8" s="17"/>
      <c r="H8" s="17"/>
      <c r="I8" s="17"/>
      <c r="J8" s="17"/>
      <c r="K8" s="17"/>
      <c r="L8" s="17"/>
      <c r="M8" s="17"/>
      <c r="N8" s="17"/>
      <c r="O8" s="17"/>
      <c r="P8" s="17"/>
      <c r="Q8" s="17"/>
    </row>
    <row r="9" spans="1:17" ht="16.899999999999999" customHeight="1">
      <c r="A9" s="276" t="s">
        <v>572</v>
      </c>
      <c r="B9" s="17"/>
      <c r="C9" s="2976" t="s">
        <v>573</v>
      </c>
      <c r="D9" s="17"/>
      <c r="E9" s="2982" t="s">
        <v>574</v>
      </c>
      <c r="F9" s="236" t="s">
        <v>575</v>
      </c>
      <c r="G9" s="17"/>
      <c r="H9" s="17"/>
      <c r="I9" s="17"/>
      <c r="J9" s="17"/>
      <c r="K9" s="17"/>
      <c r="L9" s="17"/>
      <c r="M9" s="17"/>
      <c r="N9" s="17"/>
      <c r="O9" s="17"/>
      <c r="P9" s="17"/>
      <c r="Q9" s="17"/>
    </row>
    <row r="10" spans="1:17" ht="16.899999999999999" customHeight="1">
      <c r="A10" s="276" t="s">
        <v>1732</v>
      </c>
      <c r="B10" s="17"/>
      <c r="C10" s="17"/>
      <c r="D10" s="17"/>
      <c r="E10" s="2982" t="s">
        <v>576</v>
      </c>
      <c r="F10" s="236" t="s">
        <v>557</v>
      </c>
      <c r="G10" s="17"/>
      <c r="H10" s="17"/>
      <c r="I10" s="17"/>
      <c r="J10" s="17"/>
      <c r="K10" s="17"/>
      <c r="L10" s="17"/>
      <c r="M10" s="17"/>
      <c r="N10" s="17"/>
      <c r="O10" s="17"/>
      <c r="P10" s="17"/>
      <c r="Q10" s="17"/>
    </row>
    <row r="11" spans="1:17" ht="16.899999999999999" customHeight="1">
      <c r="A11" s="276"/>
      <c r="B11" s="77"/>
      <c r="C11" s="662" t="s">
        <v>3024</v>
      </c>
      <c r="D11" s="77"/>
      <c r="E11" s="327" t="s">
        <v>577</v>
      </c>
      <c r="F11" s="239" t="s">
        <v>3026</v>
      </c>
      <c r="G11" s="17"/>
      <c r="H11" s="17"/>
      <c r="I11" s="17"/>
      <c r="J11" s="17"/>
      <c r="K11" s="17"/>
      <c r="L11" s="17"/>
      <c r="M11" s="17"/>
      <c r="N11" s="17"/>
      <c r="O11" s="17"/>
      <c r="P11" s="17"/>
      <c r="Q11" s="17"/>
    </row>
    <row r="12" spans="1:17" ht="16.899999999999999" customHeight="1">
      <c r="A12" s="240">
        <v>1</v>
      </c>
      <c r="B12" s="260" t="s">
        <v>3001</v>
      </c>
      <c r="C12" s="260"/>
      <c r="D12" s="260"/>
      <c r="E12" s="242"/>
      <c r="F12" s="243"/>
      <c r="G12" s="17"/>
      <c r="H12" s="17"/>
      <c r="I12" s="17"/>
      <c r="J12" s="17"/>
      <c r="K12" s="17"/>
      <c r="L12" s="17"/>
      <c r="M12" s="17"/>
      <c r="N12" s="17"/>
      <c r="O12" s="17"/>
      <c r="P12" s="17"/>
      <c r="Q12" s="17"/>
    </row>
    <row r="13" spans="1:17" ht="16.899999999999999" customHeight="1">
      <c r="A13" s="240">
        <f t="shared" ref="A13:A29" si="0">A12+1</f>
        <v>2</v>
      </c>
      <c r="B13" s="260"/>
      <c r="C13" s="260"/>
      <c r="D13" s="260"/>
      <c r="E13" s="263"/>
      <c r="F13" s="262"/>
      <c r="G13" s="17"/>
      <c r="H13" s="17"/>
      <c r="I13" s="17"/>
      <c r="J13" s="17"/>
      <c r="K13" s="17"/>
      <c r="L13" s="17"/>
      <c r="M13" s="17"/>
      <c r="N13" s="17"/>
      <c r="O13" s="17"/>
      <c r="P13" s="17"/>
      <c r="Q13" s="17"/>
    </row>
    <row r="14" spans="1:17" ht="16.899999999999999" customHeight="1">
      <c r="A14" s="240">
        <f t="shared" si="0"/>
        <v>3</v>
      </c>
      <c r="B14" s="260"/>
      <c r="C14" s="260"/>
      <c r="D14" s="260"/>
      <c r="E14" s="266"/>
      <c r="F14" s="265"/>
      <c r="G14" s="17"/>
      <c r="H14" s="17"/>
      <c r="I14" s="17"/>
      <c r="J14" s="17"/>
      <c r="K14" s="17"/>
      <c r="L14" s="17"/>
      <c r="M14" s="17"/>
      <c r="N14" s="17"/>
      <c r="O14" s="17"/>
      <c r="P14" s="17"/>
      <c r="Q14" s="17"/>
    </row>
    <row r="15" spans="1:17" ht="16.899999999999999" customHeight="1">
      <c r="A15" s="240">
        <f t="shared" si="0"/>
        <v>4</v>
      </c>
      <c r="B15" s="260"/>
      <c r="C15" s="260"/>
      <c r="D15" s="260"/>
      <c r="E15" s="266"/>
      <c r="F15" s="265"/>
      <c r="G15" s="17"/>
      <c r="H15" s="17"/>
      <c r="I15" s="17"/>
      <c r="J15" s="17"/>
      <c r="K15" s="17"/>
      <c r="L15" s="17"/>
      <c r="M15" s="17"/>
      <c r="N15" s="17"/>
      <c r="O15" s="17"/>
      <c r="P15" s="17"/>
      <c r="Q15" s="17"/>
    </row>
    <row r="16" spans="1:17" ht="16.899999999999999" customHeight="1">
      <c r="A16" s="240">
        <f t="shared" si="0"/>
        <v>5</v>
      </c>
      <c r="B16" s="260"/>
      <c r="C16" s="260"/>
      <c r="D16" s="260"/>
      <c r="E16" s="266"/>
      <c r="F16" s="265"/>
      <c r="G16" s="17"/>
      <c r="H16" s="17"/>
      <c r="I16" s="17"/>
      <c r="J16" s="17"/>
      <c r="K16" s="17"/>
      <c r="L16" s="17"/>
      <c r="M16" s="17"/>
      <c r="N16" s="17"/>
      <c r="O16" s="17"/>
      <c r="P16" s="17"/>
      <c r="Q16" s="17"/>
    </row>
    <row r="17" spans="1:17" ht="16.899999999999999" customHeight="1">
      <c r="A17" s="240">
        <f t="shared" si="0"/>
        <v>6</v>
      </c>
      <c r="B17" s="260"/>
      <c r="C17" s="260"/>
      <c r="D17" s="260"/>
      <c r="E17" s="266"/>
      <c r="F17" s="265"/>
      <c r="G17" s="17"/>
      <c r="H17" s="17"/>
      <c r="I17" s="17"/>
      <c r="J17" s="17"/>
      <c r="K17" s="17"/>
      <c r="L17" s="17"/>
      <c r="M17" s="17"/>
      <c r="N17" s="17"/>
      <c r="O17" s="17"/>
      <c r="P17" s="17"/>
      <c r="Q17" s="17"/>
    </row>
    <row r="18" spans="1:17" ht="16.899999999999999" customHeight="1">
      <c r="A18" s="240">
        <f t="shared" si="0"/>
        <v>7</v>
      </c>
      <c r="B18" s="260" t="s">
        <v>2331</v>
      </c>
      <c r="C18" s="260"/>
      <c r="D18" s="260"/>
      <c r="E18" s="266"/>
      <c r="F18" s="265"/>
      <c r="G18" s="17"/>
      <c r="H18" s="17"/>
      <c r="I18" s="17"/>
      <c r="J18" s="17"/>
      <c r="K18" s="17"/>
      <c r="L18" s="17"/>
      <c r="M18" s="17"/>
      <c r="N18" s="17"/>
      <c r="O18" s="17"/>
      <c r="P18" s="17"/>
      <c r="Q18" s="17"/>
    </row>
    <row r="19" spans="1:17" ht="16.899999999999999" customHeight="1">
      <c r="A19" s="240">
        <f t="shared" si="0"/>
        <v>8</v>
      </c>
      <c r="B19" s="260" t="s">
        <v>578</v>
      </c>
      <c r="C19" s="260"/>
      <c r="D19" s="260"/>
      <c r="E19" s="263">
        <f>SUM(E13:E18)</f>
        <v>0</v>
      </c>
      <c r="F19" s="262">
        <f>SUM(F13:F18)</f>
        <v>0</v>
      </c>
      <c r="G19" s="17"/>
      <c r="H19" s="17"/>
      <c r="I19" s="17"/>
      <c r="J19" s="17"/>
      <c r="K19" s="17"/>
      <c r="L19" s="17"/>
      <c r="M19" s="17"/>
      <c r="N19" s="17"/>
      <c r="O19" s="17"/>
      <c r="P19" s="17"/>
      <c r="Q19" s="17"/>
    </row>
    <row r="20" spans="1:17" ht="16.899999999999999" customHeight="1">
      <c r="A20" s="240">
        <f t="shared" si="0"/>
        <v>9</v>
      </c>
      <c r="B20" s="260" t="s">
        <v>3002</v>
      </c>
      <c r="C20" s="260"/>
      <c r="D20" s="260"/>
      <c r="E20" s="242"/>
      <c r="F20" s="252"/>
      <c r="G20" s="17"/>
      <c r="H20" s="17"/>
      <c r="I20" s="17"/>
      <c r="J20" s="17"/>
      <c r="K20" s="17"/>
      <c r="L20" s="17"/>
      <c r="M20" s="17"/>
      <c r="N20" s="17"/>
      <c r="O20" s="17"/>
      <c r="P20" s="17"/>
      <c r="Q20" s="17"/>
    </row>
    <row r="21" spans="1:17" ht="16.899999999999999" customHeight="1">
      <c r="A21" s="240">
        <f t="shared" si="0"/>
        <v>10</v>
      </c>
      <c r="B21" s="260"/>
      <c r="C21" s="260" t="s">
        <v>5048</v>
      </c>
      <c r="D21" s="260"/>
      <c r="E21" s="2993">
        <v>683692762</v>
      </c>
      <c r="F21" s="2994">
        <v>844154566</v>
      </c>
      <c r="G21" s="17"/>
      <c r="H21" s="17"/>
      <c r="I21" s="17"/>
      <c r="J21" s="17"/>
      <c r="K21" s="17"/>
      <c r="L21" s="17"/>
      <c r="M21" s="17"/>
      <c r="N21" s="17"/>
      <c r="O21" s="17"/>
      <c r="P21" s="17"/>
      <c r="Q21" s="17"/>
    </row>
    <row r="22" spans="1:17" ht="16.899999999999999" customHeight="1">
      <c r="A22" s="240">
        <f t="shared" si="0"/>
        <v>11</v>
      </c>
      <c r="B22" s="260"/>
      <c r="C22" s="260"/>
      <c r="D22" s="260"/>
      <c r="E22" s="266"/>
      <c r="F22" s="265"/>
      <c r="G22" s="17"/>
      <c r="H22" s="17"/>
      <c r="I22" s="17"/>
      <c r="J22" s="17"/>
      <c r="K22" s="17"/>
      <c r="L22" s="17"/>
      <c r="M22" s="17"/>
      <c r="N22" s="17"/>
      <c r="O22" s="17"/>
      <c r="P22" s="17"/>
      <c r="Q22" s="17"/>
    </row>
    <row r="23" spans="1:17" ht="16.899999999999999" customHeight="1">
      <c r="A23" s="240">
        <f t="shared" si="0"/>
        <v>12</v>
      </c>
      <c r="B23" s="260"/>
      <c r="C23" s="260"/>
      <c r="D23" s="260"/>
      <c r="E23" s="266"/>
      <c r="F23" s="265"/>
      <c r="G23" s="17"/>
      <c r="H23" s="17"/>
      <c r="I23" s="17"/>
      <c r="J23" s="17"/>
      <c r="K23" s="17"/>
      <c r="L23" s="17"/>
      <c r="M23" s="17"/>
      <c r="N23" s="17"/>
      <c r="O23" s="17"/>
      <c r="P23" s="17"/>
      <c r="Q23" s="17"/>
    </row>
    <row r="24" spans="1:17" ht="16.899999999999999" customHeight="1">
      <c r="A24" s="240">
        <f t="shared" si="0"/>
        <v>13</v>
      </c>
      <c r="B24" s="260"/>
      <c r="C24" s="260"/>
      <c r="D24" s="260"/>
      <c r="E24" s="266"/>
      <c r="F24" s="265"/>
      <c r="G24" s="17"/>
      <c r="H24" s="17"/>
      <c r="I24" s="17"/>
      <c r="J24" s="17"/>
      <c r="K24" s="17"/>
      <c r="L24" s="17"/>
      <c r="M24" s="17"/>
      <c r="N24" s="17"/>
      <c r="O24" s="17"/>
      <c r="P24" s="17"/>
      <c r="Q24" s="17"/>
    </row>
    <row r="25" spans="1:17" ht="16.899999999999999" customHeight="1">
      <c r="A25" s="240">
        <f t="shared" si="0"/>
        <v>14</v>
      </c>
      <c r="B25" s="260"/>
      <c r="C25" s="260"/>
      <c r="D25" s="260"/>
      <c r="E25" s="266"/>
      <c r="F25" s="265"/>
      <c r="G25" s="17"/>
      <c r="H25" s="17"/>
      <c r="I25" s="17"/>
      <c r="J25" s="17"/>
      <c r="K25" s="17"/>
      <c r="L25" s="17"/>
      <c r="M25" s="17"/>
      <c r="N25" s="17"/>
      <c r="O25" s="17"/>
      <c r="P25" s="17"/>
      <c r="Q25" s="17"/>
    </row>
    <row r="26" spans="1:17" ht="16.899999999999999" customHeight="1">
      <c r="A26" s="240">
        <f t="shared" si="0"/>
        <v>15</v>
      </c>
      <c r="B26" s="260" t="s">
        <v>2331</v>
      </c>
      <c r="C26" s="260"/>
      <c r="D26" s="260"/>
      <c r="E26" s="266"/>
      <c r="F26" s="265"/>
      <c r="G26" s="17"/>
      <c r="H26" s="17"/>
      <c r="I26" s="17"/>
      <c r="J26" s="17"/>
      <c r="K26" s="17"/>
      <c r="L26" s="17"/>
      <c r="M26" s="17"/>
      <c r="N26" s="17"/>
      <c r="O26" s="17"/>
      <c r="P26" s="17"/>
      <c r="Q26" s="17"/>
    </row>
    <row r="27" spans="1:17" ht="16.899999999999999" customHeight="1">
      <c r="A27" s="240">
        <f t="shared" si="0"/>
        <v>16</v>
      </c>
      <c r="B27" s="260" t="s">
        <v>579</v>
      </c>
      <c r="C27" s="17"/>
      <c r="D27" s="17"/>
      <c r="E27" s="263">
        <f>SUM(E21:E26)</f>
        <v>683692762</v>
      </c>
      <c r="F27" s="262">
        <f>SUM(F21:F26)</f>
        <v>844154566</v>
      </c>
      <c r="G27" s="17"/>
      <c r="H27" s="17"/>
      <c r="I27" s="17"/>
      <c r="J27" s="17"/>
      <c r="K27" s="17"/>
      <c r="L27" s="17"/>
      <c r="M27" s="17"/>
      <c r="N27" s="17"/>
      <c r="O27" s="17"/>
      <c r="P27" s="17"/>
      <c r="Q27" s="17"/>
    </row>
    <row r="28" spans="1:17" ht="16.899999999999999" customHeight="1">
      <c r="A28" s="240">
        <f t="shared" si="0"/>
        <v>17</v>
      </c>
      <c r="B28" s="260" t="s">
        <v>3000</v>
      </c>
      <c r="C28" s="260"/>
      <c r="D28" s="260"/>
      <c r="E28" s="266"/>
      <c r="F28" s="265"/>
      <c r="G28" s="17"/>
      <c r="H28" s="17"/>
      <c r="I28" s="17"/>
      <c r="J28" s="17"/>
      <c r="K28" s="17"/>
      <c r="L28" s="17"/>
      <c r="M28" s="17"/>
      <c r="N28" s="17"/>
      <c r="O28" s="17"/>
      <c r="P28" s="17"/>
      <c r="Q28" s="17"/>
    </row>
    <row r="29" spans="1:17" ht="16.899999999999999" customHeight="1">
      <c r="A29" s="240">
        <f t="shared" si="0"/>
        <v>18</v>
      </c>
      <c r="B29" s="260" t="s">
        <v>580</v>
      </c>
      <c r="C29" s="260"/>
      <c r="D29" s="260"/>
      <c r="E29" s="263">
        <f>E19+E27+E28</f>
        <v>683692762</v>
      </c>
      <c r="F29" s="262">
        <f>F19+F27+F28</f>
        <v>844154566</v>
      </c>
      <c r="G29" s="17"/>
      <c r="H29" s="406"/>
      <c r="I29" s="406"/>
      <c r="J29" s="17"/>
      <c r="K29" s="17"/>
      <c r="L29" s="17"/>
      <c r="M29" s="17"/>
      <c r="N29" s="17"/>
      <c r="O29" s="17"/>
      <c r="P29" s="17"/>
      <c r="Q29" s="17"/>
    </row>
    <row r="30" spans="1:17" ht="16.899999999999999" customHeight="1">
      <c r="A30" s="336" t="s">
        <v>581</v>
      </c>
      <c r="B30" s="337"/>
      <c r="C30" s="337"/>
      <c r="D30" s="337"/>
      <c r="E30" s="337"/>
      <c r="F30" s="338"/>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ht="15.75">
      <c r="A32" s="72"/>
      <c r="B32" s="3038"/>
      <c r="C32" s="813"/>
      <c r="F32" s="73"/>
      <c r="G32" s="17"/>
      <c r="H32" s="17"/>
      <c r="I32" s="17"/>
      <c r="J32" s="17"/>
      <c r="K32" s="17"/>
      <c r="L32" s="17"/>
      <c r="M32" s="17"/>
      <c r="N32" s="17"/>
      <c r="O32" s="17"/>
      <c r="P32" s="17"/>
      <c r="Q32" s="17"/>
    </row>
    <row r="33" spans="1:17">
      <c r="A33" s="72"/>
      <c r="B33" s="811"/>
      <c r="C33" s="813"/>
      <c r="F33" s="73"/>
      <c r="G33" s="17"/>
      <c r="H33" s="17"/>
      <c r="I33" s="17"/>
      <c r="J33" s="17"/>
      <c r="K33" s="17"/>
      <c r="L33" s="17"/>
      <c r="M33" s="17"/>
      <c r="N33" s="17"/>
      <c r="O33" s="17"/>
      <c r="P33" s="17"/>
      <c r="Q33" s="17"/>
    </row>
    <row r="34" spans="1:17">
      <c r="A34" s="72"/>
      <c r="B34" s="811"/>
      <c r="C34" s="813"/>
      <c r="F34" s="73"/>
      <c r="G34" s="17"/>
      <c r="H34" s="17"/>
      <c r="I34" s="17"/>
      <c r="J34" s="17"/>
      <c r="K34" s="17"/>
      <c r="L34" s="17"/>
      <c r="M34" s="17"/>
      <c r="N34" s="17"/>
      <c r="O34" s="17"/>
      <c r="P34" s="17"/>
      <c r="Q34" s="17"/>
    </row>
    <row r="35" spans="1:17">
      <c r="A35" s="72"/>
      <c r="B35" s="811"/>
      <c r="C35" s="813"/>
      <c r="F35" s="73"/>
      <c r="G35" s="17"/>
      <c r="H35" s="17"/>
      <c r="I35" s="17"/>
      <c r="J35" s="17"/>
      <c r="K35" s="17"/>
      <c r="L35" s="17"/>
      <c r="M35" s="17"/>
      <c r="N35" s="17"/>
      <c r="O35" s="17"/>
      <c r="P35" s="17"/>
      <c r="Q35" s="17"/>
    </row>
    <row r="36" spans="1:17">
      <c r="A36" s="72"/>
      <c r="B36" s="811"/>
      <c r="C36" s="813"/>
      <c r="F36" s="73"/>
      <c r="G36" s="17"/>
      <c r="H36" s="17"/>
      <c r="I36" s="17"/>
      <c r="J36" s="17"/>
      <c r="K36" s="17"/>
      <c r="L36" s="17"/>
      <c r="M36" s="17"/>
      <c r="N36" s="17"/>
      <c r="O36" s="17"/>
      <c r="P36" s="17"/>
      <c r="Q36" s="17"/>
    </row>
    <row r="37" spans="1:17">
      <c r="A37" s="72"/>
      <c r="B37" s="811"/>
      <c r="C37" s="813"/>
      <c r="F37" s="73"/>
      <c r="G37" s="17"/>
      <c r="H37" s="17"/>
      <c r="I37" s="17"/>
      <c r="J37" s="17"/>
      <c r="K37" s="17"/>
      <c r="L37" s="17"/>
      <c r="M37" s="17"/>
      <c r="N37" s="17"/>
      <c r="O37" s="17"/>
      <c r="P37" s="17"/>
      <c r="Q37" s="17"/>
    </row>
    <row r="38" spans="1:17">
      <c r="A38" s="72"/>
      <c r="B38" s="811"/>
      <c r="C38" s="813"/>
      <c r="F38" s="73"/>
      <c r="G38" s="17"/>
      <c r="H38" s="17"/>
      <c r="I38" s="17"/>
      <c r="J38" s="17"/>
      <c r="K38" s="17"/>
      <c r="L38" s="17"/>
      <c r="M38" s="17"/>
      <c r="N38" s="17"/>
      <c r="O38" s="17"/>
      <c r="P38" s="17"/>
      <c r="Q38" s="17"/>
    </row>
    <row r="39" spans="1:17">
      <c r="A39" s="72"/>
      <c r="B39" s="811"/>
      <c r="C39" s="813"/>
      <c r="F39" s="73"/>
      <c r="G39" s="17"/>
      <c r="H39" s="17"/>
      <c r="I39" s="17"/>
      <c r="J39" s="17"/>
      <c r="K39" s="17"/>
      <c r="L39" s="17"/>
      <c r="M39" s="17"/>
      <c r="N39" s="17"/>
      <c r="O39" s="17"/>
      <c r="P39" s="17"/>
      <c r="Q39" s="17"/>
    </row>
    <row r="40" spans="1:17">
      <c r="A40" s="72"/>
      <c r="B40" s="811"/>
      <c r="C40" s="813"/>
      <c r="F40" s="73"/>
      <c r="G40" s="17"/>
      <c r="H40" s="17"/>
      <c r="I40" s="17"/>
      <c r="J40" s="17"/>
      <c r="K40" s="17"/>
      <c r="L40" s="17"/>
      <c r="M40" s="17"/>
      <c r="N40" s="17"/>
      <c r="O40" s="17"/>
      <c r="P40" s="17"/>
      <c r="Q40" s="17"/>
    </row>
    <row r="41" spans="1:17">
      <c r="A41" s="72"/>
      <c r="B41" s="811"/>
      <c r="C41" s="811"/>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c r="A61" s="72"/>
      <c r="B61" s="17"/>
      <c r="C61" s="17"/>
      <c r="D61" s="17"/>
      <c r="E61" s="17"/>
      <c r="F61" s="73"/>
      <c r="G61" s="17"/>
      <c r="H61" s="17"/>
      <c r="I61" s="17"/>
      <c r="J61" s="17"/>
      <c r="K61" s="17"/>
      <c r="L61" s="17"/>
      <c r="M61" s="17"/>
      <c r="N61" s="17"/>
      <c r="O61" s="17"/>
      <c r="P61" s="17"/>
      <c r="Q61" s="17"/>
    </row>
    <row r="62" spans="1:17">
      <c r="A62" s="72"/>
      <c r="B62" s="17"/>
      <c r="C62" s="17"/>
      <c r="D62" s="17"/>
      <c r="E62" s="17"/>
      <c r="F62" s="73"/>
      <c r="G62" s="17"/>
      <c r="H62" s="17"/>
      <c r="I62" s="17"/>
      <c r="J62" s="17"/>
      <c r="K62" s="17"/>
      <c r="L62" s="17"/>
      <c r="M62" s="17"/>
      <c r="N62" s="17"/>
      <c r="O62" s="17"/>
      <c r="P62" s="17"/>
      <c r="Q62" s="17"/>
    </row>
    <row r="63" spans="1:17">
      <c r="A63" s="72"/>
      <c r="B63" s="17"/>
      <c r="C63" s="17"/>
      <c r="D63" s="17"/>
      <c r="E63" s="17"/>
      <c r="F63" s="73"/>
      <c r="G63" s="17"/>
      <c r="H63" s="17"/>
      <c r="I63" s="17"/>
      <c r="J63" s="17"/>
      <c r="K63" s="17"/>
      <c r="L63" s="17"/>
      <c r="M63" s="17"/>
      <c r="N63" s="17"/>
      <c r="O63" s="17"/>
      <c r="P63" s="17"/>
      <c r="Q63" s="17"/>
    </row>
    <row r="64" spans="1:17" ht="15.75" thickBot="1">
      <c r="A64" s="109"/>
      <c r="B64" s="110"/>
      <c r="C64" s="110"/>
      <c r="D64" s="110"/>
      <c r="E64" s="110"/>
      <c r="F64" s="111"/>
      <c r="G64" s="17"/>
      <c r="H64" s="17"/>
      <c r="I64" s="17"/>
      <c r="J64" s="17"/>
      <c r="K64" s="17"/>
      <c r="L64" s="17"/>
      <c r="M64" s="17"/>
      <c r="N64" s="17"/>
      <c r="O64" s="17"/>
      <c r="P64" s="17"/>
      <c r="Q64" s="17"/>
    </row>
    <row r="65" spans="1:17">
      <c r="A65" s="17"/>
      <c r="B65" s="17"/>
      <c r="C65" s="17"/>
      <c r="D65" s="17"/>
      <c r="E65" s="17"/>
      <c r="F65" s="17"/>
      <c r="G65" s="17"/>
      <c r="H65" s="17"/>
      <c r="I65" s="17"/>
      <c r="J65" s="17"/>
      <c r="K65" s="17"/>
      <c r="L65" s="17"/>
      <c r="M65" s="17"/>
      <c r="N65" s="17"/>
      <c r="O65" s="17"/>
      <c r="P65" s="17"/>
      <c r="Q65" s="17"/>
    </row>
    <row r="66" spans="1:17">
      <c r="A66" s="17" t="s">
        <v>582</v>
      </c>
      <c r="B66" s="17"/>
      <c r="C66" s="17"/>
      <c r="D66" s="17"/>
      <c r="E66" s="17"/>
      <c r="F66" s="17"/>
      <c r="G66" s="17"/>
      <c r="H66" s="17"/>
      <c r="I66" s="17"/>
      <c r="J66" s="17"/>
      <c r="K66" s="17"/>
      <c r="L66" s="17"/>
      <c r="M66" s="17"/>
      <c r="N66" s="17"/>
      <c r="O66" s="17"/>
      <c r="P66" s="17"/>
      <c r="Q66" s="17"/>
    </row>
    <row r="67" spans="1:17">
      <c r="A67" s="69" t="s">
        <v>583</v>
      </c>
      <c r="B67" s="69"/>
      <c r="C67" s="69"/>
      <c r="D67" s="69"/>
      <c r="E67" s="69"/>
      <c r="F67" s="69"/>
      <c r="G67" s="17"/>
      <c r="H67" s="17"/>
      <c r="I67" s="17"/>
      <c r="J67" s="17"/>
      <c r="K67" s="17"/>
      <c r="L67" s="17"/>
      <c r="M67" s="17"/>
      <c r="N67" s="17"/>
      <c r="O67" s="17"/>
      <c r="P67" s="17"/>
      <c r="Q67" s="17"/>
    </row>
    <row r="68" spans="1:17" ht="15.75">
      <c r="A68" s="71" t="s">
        <v>565</v>
      </c>
      <c r="B68" s="69"/>
      <c r="C68" s="69"/>
      <c r="D68" s="69"/>
      <c r="E68" s="69"/>
      <c r="F68" s="69"/>
      <c r="G68" s="17"/>
      <c r="H68" s="17"/>
      <c r="I68" s="17"/>
      <c r="J68" s="17"/>
      <c r="K68" s="17"/>
      <c r="L68" s="17"/>
      <c r="M68" s="17"/>
      <c r="N68" s="17"/>
      <c r="O68" s="17"/>
      <c r="P68" s="17"/>
      <c r="Q68" s="17"/>
    </row>
    <row r="69" spans="1:17">
      <c r="A69" s="17"/>
      <c r="B69" s="17"/>
      <c r="C69" s="17"/>
      <c r="D69" s="17"/>
      <c r="E69" s="17"/>
      <c r="F69" s="17"/>
      <c r="G69" s="17"/>
      <c r="H69" s="17"/>
      <c r="I69" s="17"/>
      <c r="J69" s="17"/>
      <c r="K69" s="17"/>
      <c r="L69" s="17"/>
      <c r="M69" s="17"/>
      <c r="N69" s="17"/>
      <c r="O69" s="17"/>
      <c r="P69" s="17"/>
      <c r="Q69" s="17"/>
    </row>
    <row r="70" spans="1:17" ht="15.75" thickBot="1">
      <c r="A70" s="17" t="str">
        <f>'Data Sheet'!$C$25</f>
        <v xml:space="preserve">The Brooklyn Union Gas Company d/b/a National Grid New York </v>
      </c>
      <c r="B70" s="17"/>
      <c r="C70" s="17"/>
      <c r="D70" s="17"/>
      <c r="E70" s="692" t="str">
        <f>'Data Sheet'!$C$40</f>
        <v xml:space="preserve"> March 29, 2017</v>
      </c>
      <c r="F70" s="17" t="str">
        <f>'Data Sheet'!$C$38</f>
        <v xml:space="preserve"> December 31, 2016</v>
      </c>
      <c r="G70" s="17"/>
      <c r="H70" s="17"/>
      <c r="I70" s="17"/>
      <c r="J70" s="17"/>
      <c r="K70" s="17"/>
      <c r="L70" s="17"/>
      <c r="M70" s="17"/>
      <c r="N70" s="17"/>
      <c r="O70" s="17"/>
      <c r="P70" s="17"/>
      <c r="Q70" s="17"/>
    </row>
    <row r="71" spans="1:17">
      <c r="A71" s="29"/>
      <c r="B71" s="66"/>
      <c r="C71" s="66"/>
      <c r="D71" s="66"/>
      <c r="E71" s="66"/>
      <c r="F71" s="67"/>
      <c r="G71" s="17"/>
      <c r="H71" s="17"/>
      <c r="I71" s="17"/>
      <c r="J71" s="17"/>
      <c r="K71" s="17"/>
      <c r="L71" s="17"/>
      <c r="M71" s="17"/>
      <c r="N71" s="17"/>
      <c r="O71" s="17"/>
      <c r="P71" s="17"/>
      <c r="Q71" s="17"/>
    </row>
    <row r="72" spans="1:17">
      <c r="A72" s="72"/>
      <c r="B72" s="69" t="s">
        <v>567</v>
      </c>
      <c r="C72" s="69"/>
      <c r="D72" s="69"/>
      <c r="E72" s="69"/>
      <c r="F72" s="70"/>
      <c r="G72" s="17"/>
      <c r="H72" s="17"/>
      <c r="I72" s="17"/>
      <c r="J72" s="17"/>
      <c r="K72" s="17"/>
      <c r="L72" s="17"/>
      <c r="M72" s="17"/>
      <c r="N72" s="17"/>
      <c r="O72" s="17"/>
      <c r="P72" s="17"/>
      <c r="Q72" s="17"/>
    </row>
    <row r="73" spans="1:17">
      <c r="A73" s="74"/>
      <c r="B73" s="77"/>
      <c r="C73" s="77"/>
      <c r="D73" s="77"/>
      <c r="E73" s="77"/>
      <c r="F73" s="76"/>
      <c r="G73" s="17"/>
      <c r="H73" s="17"/>
      <c r="I73" s="17"/>
      <c r="J73" s="17"/>
      <c r="K73" s="17"/>
      <c r="L73" s="17"/>
      <c r="M73" s="17"/>
      <c r="N73" s="17"/>
      <c r="O73" s="17"/>
      <c r="P73" s="17"/>
      <c r="Q73" s="17"/>
    </row>
    <row r="74" spans="1:17">
      <c r="A74" s="335"/>
      <c r="B74" s="88"/>
      <c r="C74" s="88"/>
      <c r="D74" s="88"/>
      <c r="E74" s="665" t="s">
        <v>571</v>
      </c>
      <c r="F74" s="330" t="s">
        <v>3195</v>
      </c>
      <c r="G74" s="17"/>
      <c r="H74" s="17"/>
      <c r="I74" s="17"/>
      <c r="J74" s="17"/>
      <c r="K74" s="17"/>
      <c r="L74" s="17"/>
      <c r="M74" s="17"/>
      <c r="N74" s="17"/>
      <c r="O74" s="17"/>
      <c r="P74" s="17"/>
      <c r="Q74" s="17"/>
    </row>
    <row r="75" spans="1:17">
      <c r="A75" s="276" t="s">
        <v>572</v>
      </c>
      <c r="B75" s="17"/>
      <c r="C75" s="69" t="s">
        <v>573</v>
      </c>
      <c r="D75" s="69"/>
      <c r="E75" s="289" t="s">
        <v>574</v>
      </c>
      <c r="F75" s="236" t="s">
        <v>575</v>
      </c>
      <c r="G75" s="17"/>
      <c r="H75" s="17"/>
      <c r="I75" s="17"/>
      <c r="J75" s="17"/>
      <c r="K75" s="17"/>
      <c r="L75" s="17"/>
      <c r="M75" s="17"/>
      <c r="N75" s="17"/>
      <c r="O75" s="17"/>
      <c r="P75" s="17"/>
      <c r="Q75" s="17"/>
    </row>
    <row r="76" spans="1:17">
      <c r="A76" s="276" t="s">
        <v>1732</v>
      </c>
      <c r="B76" s="17"/>
      <c r="C76" s="17"/>
      <c r="D76" s="17"/>
      <c r="E76" s="289" t="s">
        <v>576</v>
      </c>
      <c r="F76" s="236" t="s">
        <v>557</v>
      </c>
      <c r="G76" s="17"/>
      <c r="H76" s="17"/>
      <c r="I76" s="17"/>
      <c r="J76" s="17"/>
      <c r="K76" s="17"/>
      <c r="L76" s="17"/>
      <c r="M76" s="17"/>
      <c r="N76" s="17"/>
      <c r="O76" s="17"/>
      <c r="P76" s="17"/>
      <c r="Q76" s="17"/>
    </row>
    <row r="77" spans="1:17">
      <c r="A77" s="277"/>
      <c r="B77" s="77"/>
      <c r="C77" s="972" t="s">
        <v>3024</v>
      </c>
      <c r="D77" s="972"/>
      <c r="E77" s="327" t="s">
        <v>577</v>
      </c>
      <c r="F77" s="239" t="s">
        <v>3026</v>
      </c>
      <c r="G77" s="17"/>
      <c r="H77" s="17"/>
      <c r="I77" s="17"/>
      <c r="J77" s="17"/>
      <c r="K77" s="17"/>
      <c r="L77" s="17"/>
      <c r="M77" s="17"/>
      <c r="N77" s="17"/>
      <c r="O77" s="17"/>
      <c r="P77" s="17"/>
      <c r="Q77" s="17"/>
    </row>
    <row r="78" spans="1:17">
      <c r="A78" s="72"/>
      <c r="B78" s="95"/>
      <c r="C78" s="88"/>
      <c r="D78" s="88"/>
      <c r="E78" s="317"/>
      <c r="F78" s="311"/>
      <c r="G78" s="17"/>
      <c r="H78" s="17"/>
      <c r="I78" s="17"/>
      <c r="J78" s="17"/>
      <c r="K78" s="17"/>
      <c r="L78" s="17"/>
      <c r="M78" s="17"/>
      <c r="N78" s="17"/>
      <c r="O78" s="17"/>
      <c r="P78" s="17"/>
      <c r="Q78" s="17"/>
    </row>
    <row r="79" spans="1:17">
      <c r="A79" s="72"/>
      <c r="B79" s="95"/>
      <c r="C79" s="3090" t="s">
        <v>5049</v>
      </c>
      <c r="D79" s="17"/>
      <c r="E79" s="317"/>
      <c r="F79" s="3039"/>
      <c r="G79" s="17"/>
      <c r="H79" s="17"/>
      <c r="I79" s="17"/>
      <c r="J79" s="17"/>
      <c r="K79" s="17"/>
      <c r="L79" s="17"/>
      <c r="M79" s="17"/>
      <c r="N79" s="17"/>
      <c r="O79" s="17"/>
      <c r="P79" s="17"/>
      <c r="Q79" s="17"/>
    </row>
    <row r="80" spans="1:17">
      <c r="A80" s="72"/>
      <c r="B80" s="95"/>
      <c r="C80" s="811" t="s">
        <v>5050</v>
      </c>
      <c r="D80" s="17"/>
      <c r="E80" s="317">
        <v>16354298</v>
      </c>
      <c r="F80" s="2988">
        <v>15552088</v>
      </c>
      <c r="G80" s="17"/>
      <c r="H80" s="3052"/>
      <c r="I80" s="3052"/>
      <c r="J80" s="17"/>
      <c r="K80" s="17"/>
      <c r="L80" s="17"/>
      <c r="M80" s="17"/>
      <c r="N80" s="17"/>
      <c r="O80" s="17"/>
      <c r="P80" s="17"/>
      <c r="Q80" s="17"/>
    </row>
    <row r="81" spans="1:17">
      <c r="A81" s="72"/>
      <c r="B81" s="95"/>
      <c r="C81" s="811" t="s">
        <v>5051</v>
      </c>
      <c r="D81" s="17"/>
      <c r="E81" s="317">
        <v>36295186</v>
      </c>
      <c r="F81" s="2988">
        <v>41337832</v>
      </c>
      <c r="G81" s="17"/>
      <c r="H81" s="3052"/>
      <c r="I81" s="3052"/>
      <c r="J81" s="17"/>
      <c r="K81" s="17"/>
      <c r="L81" s="17"/>
      <c r="M81" s="17"/>
      <c r="N81" s="17"/>
      <c r="O81" s="17"/>
      <c r="P81" s="17"/>
      <c r="Q81" s="17"/>
    </row>
    <row r="82" spans="1:17">
      <c r="A82" s="72"/>
      <c r="B82" s="95"/>
      <c r="C82" s="811" t="s">
        <v>5052</v>
      </c>
      <c r="D82" s="17"/>
      <c r="E82" s="317">
        <v>107191778</v>
      </c>
      <c r="F82" s="2988">
        <v>116334310</v>
      </c>
      <c r="G82" s="17"/>
      <c r="H82" s="3052"/>
      <c r="I82" s="3052"/>
      <c r="J82" s="17"/>
      <c r="K82" s="17"/>
      <c r="L82" s="17"/>
      <c r="M82" s="17"/>
      <c r="N82" s="17"/>
      <c r="O82" s="17"/>
      <c r="P82" s="17"/>
      <c r="Q82" s="17"/>
    </row>
    <row r="83" spans="1:17">
      <c r="A83" s="72"/>
      <c r="B83" s="95"/>
      <c r="C83" s="811" t="s">
        <v>5053</v>
      </c>
      <c r="D83" s="17"/>
      <c r="E83" s="317">
        <v>104952905</v>
      </c>
      <c r="F83" s="2988">
        <v>150229688</v>
      </c>
      <c r="G83" s="17"/>
      <c r="H83" s="3052"/>
      <c r="I83" s="3052"/>
      <c r="J83" s="17"/>
      <c r="K83" s="17"/>
      <c r="L83" s="17"/>
      <c r="M83" s="17"/>
      <c r="N83" s="17"/>
      <c r="O83" s="17"/>
      <c r="P83" s="17"/>
      <c r="Q83" s="17"/>
    </row>
    <row r="84" spans="1:17">
      <c r="A84" s="72"/>
      <c r="B84" s="95"/>
      <c r="C84" s="811" t="s">
        <v>5054</v>
      </c>
      <c r="D84" s="17"/>
      <c r="E84" s="317">
        <v>246031533</v>
      </c>
      <c r="F84" s="2988">
        <v>243648027</v>
      </c>
      <c r="G84" s="17"/>
      <c r="H84" s="3052"/>
      <c r="I84" s="3052"/>
      <c r="J84" s="17"/>
      <c r="K84" s="17"/>
      <c r="L84" s="17"/>
      <c r="M84" s="17"/>
      <c r="N84" s="17"/>
      <c r="O84" s="17"/>
      <c r="P84" s="17"/>
      <c r="Q84" s="17"/>
    </row>
    <row r="85" spans="1:17">
      <c r="A85" s="72"/>
      <c r="B85" s="95"/>
      <c r="C85" s="811" t="s">
        <v>5055</v>
      </c>
      <c r="D85" s="17"/>
      <c r="E85" s="317">
        <v>136957009</v>
      </c>
      <c r="F85" s="2988">
        <v>242207282</v>
      </c>
      <c r="G85" s="17"/>
      <c r="H85" s="3052"/>
      <c r="I85" s="3052"/>
      <c r="J85" s="17"/>
      <c r="K85" s="17"/>
      <c r="L85" s="17"/>
      <c r="M85" s="17"/>
      <c r="N85" s="17"/>
      <c r="O85" s="17"/>
      <c r="P85" s="17"/>
      <c r="Q85" s="17"/>
    </row>
    <row r="86" spans="1:17">
      <c r="A86" s="72"/>
      <c r="B86" s="95"/>
      <c r="C86" s="811" t="s">
        <v>2331</v>
      </c>
      <c r="D86" s="17"/>
      <c r="E86" s="317">
        <v>35910053</v>
      </c>
      <c r="F86" s="2988">
        <v>34845339</v>
      </c>
      <c r="G86" s="17"/>
      <c r="H86" s="3052"/>
      <c r="I86" s="3052"/>
      <c r="J86" s="17"/>
      <c r="K86" s="17"/>
      <c r="L86" s="17"/>
      <c r="M86" s="17"/>
      <c r="N86" s="17"/>
      <c r="O86" s="17"/>
      <c r="P86" s="17"/>
      <c r="Q86" s="17"/>
    </row>
    <row r="87" spans="1:17" ht="15.75" thickBot="1">
      <c r="A87" s="72"/>
      <c r="B87" s="95"/>
      <c r="D87" s="811" t="s">
        <v>5110</v>
      </c>
      <c r="E87" s="3091">
        <f>SUM(E80:E86)</f>
        <v>683692762</v>
      </c>
      <c r="F87" s="3092">
        <f>SUM(F80:F86)</f>
        <v>844154566</v>
      </c>
      <c r="G87" s="17"/>
      <c r="H87" s="3052"/>
      <c r="I87" s="3052"/>
      <c r="J87" s="17"/>
      <c r="K87" s="17"/>
      <c r="L87" s="17"/>
      <c r="M87" s="17"/>
      <c r="N87" s="17"/>
      <c r="O87" s="17"/>
      <c r="P87" s="17"/>
      <c r="Q87" s="17"/>
    </row>
    <row r="88" spans="1:17" ht="15.75" thickTop="1">
      <c r="A88" s="72"/>
      <c r="B88" s="95"/>
      <c r="C88" s="17"/>
      <c r="D88" s="17"/>
      <c r="E88" s="317"/>
      <c r="F88" s="311"/>
      <c r="G88" s="17"/>
      <c r="H88" s="17"/>
      <c r="I88" s="17"/>
      <c r="J88" s="17"/>
      <c r="K88" s="17"/>
      <c r="L88" s="17"/>
      <c r="M88" s="17"/>
      <c r="N88" s="17"/>
      <c r="O88" s="17"/>
      <c r="P88" s="17"/>
      <c r="Q88" s="17"/>
    </row>
    <row r="89" spans="1:17">
      <c r="A89" s="72"/>
      <c r="B89" s="95"/>
      <c r="C89" s="17"/>
      <c r="D89" s="17"/>
      <c r="E89" s="317"/>
      <c r="F89" s="311"/>
      <c r="G89" s="17"/>
      <c r="H89" s="17"/>
      <c r="I89" s="17"/>
      <c r="J89" s="17"/>
      <c r="K89" s="17"/>
      <c r="L89" s="17"/>
      <c r="M89" s="17"/>
      <c r="N89" s="17"/>
      <c r="O89" s="17"/>
      <c r="P89" s="17"/>
      <c r="Q89" s="17"/>
    </row>
    <row r="90" spans="1:17">
      <c r="A90" s="72"/>
      <c r="B90" s="95"/>
      <c r="C90" s="17"/>
      <c r="D90" s="17"/>
      <c r="E90" s="317"/>
      <c r="F90" s="311"/>
      <c r="G90" s="17"/>
      <c r="H90" s="17"/>
      <c r="I90" s="17"/>
      <c r="J90" s="17"/>
      <c r="K90" s="17"/>
      <c r="L90" s="17"/>
      <c r="M90" s="17"/>
      <c r="N90" s="17"/>
      <c r="O90" s="17"/>
      <c r="P90" s="17"/>
      <c r="Q90" s="17"/>
    </row>
    <row r="91" spans="1:17">
      <c r="A91" s="72"/>
      <c r="B91" s="95"/>
      <c r="C91" s="17"/>
      <c r="D91" s="17"/>
      <c r="E91" s="317"/>
      <c r="F91" s="311"/>
      <c r="G91" s="17"/>
      <c r="H91" s="17"/>
      <c r="I91" s="17"/>
      <c r="J91" s="17"/>
      <c r="K91" s="17"/>
      <c r="L91" s="17"/>
      <c r="M91" s="17"/>
      <c r="N91" s="17"/>
      <c r="O91" s="17"/>
      <c r="P91" s="17"/>
      <c r="Q91" s="17"/>
    </row>
    <row r="92" spans="1:17">
      <c r="A92" s="72"/>
      <c r="B92" s="95"/>
      <c r="C92" s="17"/>
      <c r="D92" s="17"/>
      <c r="E92" s="317"/>
      <c r="F92" s="311"/>
      <c r="G92" s="17"/>
      <c r="H92" s="17"/>
      <c r="I92" s="17"/>
      <c r="J92" s="17"/>
      <c r="K92" s="17"/>
      <c r="L92" s="17"/>
      <c r="M92" s="17"/>
      <c r="N92" s="17"/>
      <c r="O92" s="17"/>
      <c r="P92" s="17"/>
      <c r="Q92" s="17"/>
    </row>
    <row r="93" spans="1:17">
      <c r="A93" s="72"/>
      <c r="B93" s="95"/>
      <c r="C93" s="17"/>
      <c r="D93" s="17"/>
      <c r="E93" s="317"/>
      <c r="F93" s="311"/>
      <c r="G93" s="17"/>
      <c r="H93" s="17"/>
      <c r="I93" s="17"/>
      <c r="J93" s="17"/>
      <c r="K93" s="17"/>
      <c r="L93" s="17"/>
      <c r="M93" s="17"/>
      <c r="N93" s="17"/>
      <c r="O93" s="17"/>
      <c r="P93" s="17"/>
      <c r="Q93" s="17"/>
    </row>
    <row r="94" spans="1:17">
      <c r="A94" s="72"/>
      <c r="B94" s="95"/>
      <c r="C94" s="17"/>
      <c r="D94" s="17"/>
      <c r="E94" s="317"/>
      <c r="F94" s="311"/>
      <c r="G94" s="17"/>
      <c r="H94" s="17"/>
      <c r="I94" s="17"/>
      <c r="J94" s="17"/>
      <c r="K94" s="17"/>
      <c r="L94" s="17"/>
      <c r="M94" s="17"/>
      <c r="N94" s="17"/>
      <c r="O94" s="17"/>
      <c r="P94" s="17"/>
      <c r="Q94" s="17"/>
    </row>
    <row r="95" spans="1:17">
      <c r="A95" s="72"/>
      <c r="B95" s="95"/>
      <c r="C95" s="17"/>
      <c r="D95" s="17"/>
      <c r="E95" s="317"/>
      <c r="F95" s="311"/>
      <c r="G95" s="17"/>
      <c r="H95" s="17"/>
      <c r="I95" s="17"/>
      <c r="J95" s="17"/>
      <c r="K95" s="17"/>
      <c r="L95" s="17"/>
      <c r="M95" s="17"/>
      <c r="N95" s="17"/>
      <c r="O95" s="17"/>
      <c r="P95" s="17"/>
      <c r="Q95" s="17"/>
    </row>
    <row r="96" spans="1:17">
      <c r="A96" s="72"/>
      <c r="B96" s="95"/>
      <c r="C96" s="17"/>
      <c r="D96" s="17"/>
      <c r="E96" s="317"/>
      <c r="F96" s="311"/>
      <c r="G96" s="17"/>
      <c r="H96" s="17"/>
      <c r="I96" s="17"/>
      <c r="J96" s="17"/>
      <c r="K96" s="17"/>
      <c r="L96" s="17"/>
      <c r="M96" s="17"/>
      <c r="N96" s="17"/>
      <c r="O96" s="17"/>
      <c r="P96" s="17"/>
      <c r="Q96" s="17"/>
    </row>
    <row r="97" spans="1:17">
      <c r="A97" s="72"/>
      <c r="B97" s="95"/>
      <c r="C97" s="17"/>
      <c r="D97" s="17"/>
      <c r="E97" s="317"/>
      <c r="F97" s="311"/>
      <c r="G97" s="17"/>
      <c r="H97" s="17"/>
      <c r="I97" s="17"/>
      <c r="J97" s="17"/>
      <c r="K97" s="17"/>
      <c r="L97" s="17"/>
      <c r="M97" s="17"/>
      <c r="N97" s="17"/>
      <c r="O97" s="17"/>
      <c r="P97" s="17"/>
      <c r="Q97" s="17"/>
    </row>
    <row r="98" spans="1:17">
      <c r="A98" s="72"/>
      <c r="B98" s="95"/>
      <c r="C98" s="17"/>
      <c r="D98" s="17"/>
      <c r="E98" s="317"/>
      <c r="F98" s="311"/>
      <c r="G98" s="17"/>
      <c r="H98" s="17"/>
      <c r="I98" s="17"/>
      <c r="J98" s="17"/>
      <c r="K98" s="17"/>
      <c r="L98" s="17"/>
      <c r="M98" s="17"/>
      <c r="N98" s="17"/>
      <c r="O98" s="17"/>
      <c r="P98" s="17"/>
      <c r="Q98" s="17"/>
    </row>
    <row r="99" spans="1:17">
      <c r="A99" s="72"/>
      <c r="B99" s="95"/>
      <c r="C99" s="17"/>
      <c r="D99" s="17"/>
      <c r="E99" s="317"/>
      <c r="F99" s="311"/>
      <c r="G99" s="17"/>
      <c r="H99" s="17"/>
      <c r="I99" s="17"/>
      <c r="J99" s="17"/>
      <c r="K99" s="17"/>
      <c r="L99" s="17"/>
      <c r="M99" s="17"/>
      <c r="N99" s="17"/>
      <c r="O99" s="17"/>
      <c r="P99" s="17"/>
      <c r="Q99" s="17"/>
    </row>
    <row r="100" spans="1:17">
      <c r="A100" s="72"/>
      <c r="B100" s="95"/>
      <c r="C100" s="17"/>
      <c r="D100" s="17"/>
      <c r="E100" s="317"/>
      <c r="F100" s="311"/>
      <c r="G100" s="17"/>
      <c r="H100" s="17"/>
      <c r="I100" s="17"/>
      <c r="J100" s="17"/>
      <c r="K100" s="17"/>
      <c r="L100" s="17"/>
      <c r="M100" s="17"/>
      <c r="N100" s="17"/>
      <c r="O100" s="17"/>
      <c r="P100" s="17"/>
      <c r="Q100" s="17"/>
    </row>
    <row r="101" spans="1:17">
      <c r="A101" s="72"/>
      <c r="B101" s="95"/>
      <c r="C101" s="17"/>
      <c r="D101" s="17"/>
      <c r="E101" s="317"/>
      <c r="F101" s="311"/>
      <c r="G101" s="17"/>
      <c r="H101" s="17"/>
      <c r="I101" s="17"/>
      <c r="J101" s="17"/>
      <c r="K101" s="17"/>
      <c r="L101" s="17"/>
      <c r="M101" s="17"/>
      <c r="N101" s="17"/>
      <c r="O101" s="17"/>
      <c r="P101" s="17"/>
      <c r="Q101" s="17"/>
    </row>
    <row r="102" spans="1:17">
      <c r="A102" s="72"/>
      <c r="B102" s="95"/>
      <c r="C102" s="17"/>
      <c r="D102" s="17"/>
      <c r="E102" s="317"/>
      <c r="F102" s="311"/>
      <c r="G102" s="17"/>
      <c r="H102" s="17"/>
      <c r="I102" s="17"/>
      <c r="J102" s="17"/>
      <c r="K102" s="17"/>
      <c r="L102" s="17"/>
      <c r="M102" s="17"/>
      <c r="N102" s="17"/>
      <c r="O102" s="17"/>
      <c r="P102" s="17"/>
      <c r="Q102" s="17"/>
    </row>
    <row r="103" spans="1:17">
      <c r="A103" s="72"/>
      <c r="B103" s="95"/>
      <c r="C103" s="17"/>
      <c r="D103" s="17"/>
      <c r="E103" s="317"/>
      <c r="F103" s="311"/>
      <c r="G103" s="17"/>
      <c r="H103" s="17"/>
      <c r="I103" s="17"/>
      <c r="J103" s="17"/>
      <c r="K103" s="17"/>
      <c r="L103" s="17"/>
      <c r="M103" s="17"/>
      <c r="N103" s="17"/>
      <c r="O103" s="17"/>
      <c r="P103" s="17"/>
      <c r="Q103" s="17"/>
    </row>
    <row r="104" spans="1:17">
      <c r="A104" s="72"/>
      <c r="B104" s="95"/>
      <c r="C104" s="17"/>
      <c r="D104" s="17"/>
      <c r="E104" s="317"/>
      <c r="F104" s="311"/>
      <c r="G104" s="17"/>
      <c r="H104" s="17"/>
      <c r="I104" s="17"/>
      <c r="J104" s="17"/>
      <c r="K104" s="17"/>
      <c r="L104" s="17"/>
      <c r="M104" s="17"/>
      <c r="N104" s="17"/>
      <c r="O104" s="17"/>
      <c r="P104" s="17"/>
      <c r="Q104" s="17"/>
    </row>
    <row r="105" spans="1:17">
      <c r="A105" s="72"/>
      <c r="B105" s="95"/>
      <c r="C105" s="17"/>
      <c r="D105" s="17"/>
      <c r="E105" s="317"/>
      <c r="F105" s="311"/>
      <c r="G105" s="17"/>
      <c r="H105" s="17"/>
      <c r="I105" s="17"/>
      <c r="J105" s="17"/>
      <c r="K105" s="17"/>
      <c r="L105" s="17"/>
      <c r="M105" s="17"/>
      <c r="N105" s="17"/>
      <c r="O105" s="17"/>
      <c r="P105" s="17"/>
      <c r="Q105" s="17"/>
    </row>
    <row r="106" spans="1:17">
      <c r="A106" s="72"/>
      <c r="B106" s="95"/>
      <c r="C106" s="17"/>
      <c r="D106" s="17"/>
      <c r="E106" s="317"/>
      <c r="F106" s="311"/>
      <c r="G106" s="17"/>
      <c r="H106" s="17"/>
      <c r="I106" s="17"/>
      <c r="J106" s="17"/>
      <c r="K106" s="17"/>
      <c r="L106" s="17"/>
      <c r="M106" s="17"/>
      <c r="N106" s="17"/>
      <c r="O106" s="17"/>
      <c r="P106" s="17"/>
      <c r="Q106" s="17"/>
    </row>
    <row r="107" spans="1:17">
      <c r="A107" s="72"/>
      <c r="B107" s="95"/>
      <c r="C107" s="17"/>
      <c r="D107" s="17"/>
      <c r="E107" s="317"/>
      <c r="F107" s="311"/>
      <c r="G107" s="17"/>
      <c r="H107" s="17"/>
      <c r="I107" s="17"/>
      <c r="J107" s="17"/>
      <c r="K107" s="17"/>
      <c r="L107" s="17"/>
      <c r="M107" s="17"/>
      <c r="N107" s="17"/>
      <c r="O107" s="17"/>
      <c r="P107" s="17"/>
      <c r="Q107" s="17"/>
    </row>
    <row r="108" spans="1:17">
      <c r="A108" s="72"/>
      <c r="B108" s="95"/>
      <c r="C108" s="17"/>
      <c r="D108" s="17"/>
      <c r="E108" s="317"/>
      <c r="F108" s="311"/>
      <c r="G108" s="17"/>
      <c r="H108" s="17"/>
      <c r="I108" s="17"/>
      <c r="J108" s="17"/>
      <c r="K108" s="17"/>
      <c r="L108" s="17"/>
      <c r="M108" s="17"/>
      <c r="N108" s="17"/>
      <c r="O108" s="17"/>
      <c r="P108" s="17"/>
      <c r="Q108" s="17"/>
    </row>
    <row r="109" spans="1:17">
      <c r="A109" s="72"/>
      <c r="B109" s="95"/>
      <c r="C109" s="17"/>
      <c r="D109" s="17"/>
      <c r="E109" s="317"/>
      <c r="F109" s="311"/>
      <c r="G109" s="17"/>
      <c r="H109" s="17"/>
      <c r="I109" s="17"/>
      <c r="J109" s="17"/>
      <c r="K109" s="17"/>
      <c r="L109" s="17"/>
      <c r="M109" s="17"/>
      <c r="N109" s="17"/>
      <c r="O109" s="17"/>
      <c r="P109" s="17"/>
      <c r="Q109" s="17"/>
    </row>
    <row r="110" spans="1:17">
      <c r="A110" s="72"/>
      <c r="B110" s="95"/>
      <c r="C110" s="17"/>
      <c r="D110" s="17"/>
      <c r="E110" s="317"/>
      <c r="F110" s="311"/>
      <c r="G110" s="17"/>
      <c r="H110" s="17"/>
      <c r="I110" s="17"/>
      <c r="J110" s="17"/>
      <c r="K110" s="17"/>
      <c r="L110" s="17"/>
      <c r="M110" s="17"/>
      <c r="N110" s="17"/>
      <c r="O110" s="17"/>
      <c r="P110" s="17"/>
      <c r="Q110" s="17"/>
    </row>
    <row r="111" spans="1:17">
      <c r="A111" s="72"/>
      <c r="B111" s="95"/>
      <c r="C111" s="17"/>
      <c r="D111" s="17"/>
      <c r="E111" s="317"/>
      <c r="F111" s="311"/>
      <c r="G111" s="17"/>
      <c r="H111" s="17"/>
      <c r="I111" s="17"/>
      <c r="J111" s="17"/>
      <c r="K111" s="17"/>
      <c r="L111" s="17"/>
      <c r="M111" s="17"/>
      <c r="N111" s="17"/>
      <c r="O111" s="17"/>
      <c r="P111" s="17"/>
      <c r="Q111" s="17"/>
    </row>
    <row r="112" spans="1:17">
      <c r="A112" s="72"/>
      <c r="B112" s="95"/>
      <c r="C112" s="17"/>
      <c r="D112" s="17"/>
      <c r="E112" s="317"/>
      <c r="F112" s="311"/>
      <c r="G112" s="17"/>
      <c r="H112" s="17"/>
      <c r="I112" s="17"/>
      <c r="J112" s="17"/>
      <c r="K112" s="17"/>
      <c r="L112" s="17"/>
      <c r="M112" s="17"/>
      <c r="N112" s="17"/>
      <c r="O112" s="17"/>
      <c r="P112" s="17"/>
      <c r="Q112" s="17"/>
    </row>
    <row r="113" spans="1:17">
      <c r="A113" s="72"/>
      <c r="B113" s="95"/>
      <c r="C113" s="17"/>
      <c r="D113" s="17"/>
      <c r="E113" s="317"/>
      <c r="F113" s="311"/>
      <c r="G113" s="17"/>
      <c r="H113" s="17"/>
      <c r="I113" s="17"/>
      <c r="J113" s="17"/>
      <c r="K113" s="17"/>
      <c r="L113" s="17"/>
      <c r="M113" s="17"/>
      <c r="N113" s="17"/>
      <c r="O113" s="17"/>
      <c r="P113" s="17"/>
      <c r="Q113" s="17"/>
    </row>
    <row r="114" spans="1:17">
      <c r="A114" s="72"/>
      <c r="B114" s="95"/>
      <c r="C114" s="17"/>
      <c r="D114" s="17"/>
      <c r="E114" s="317"/>
      <c r="F114" s="311"/>
      <c r="G114" s="17"/>
      <c r="H114" s="17"/>
      <c r="I114" s="17"/>
      <c r="J114" s="17"/>
      <c r="K114" s="17"/>
      <c r="L114" s="17"/>
      <c r="M114" s="17"/>
      <c r="N114" s="17"/>
      <c r="O114" s="17"/>
      <c r="P114" s="17"/>
      <c r="Q114" s="17"/>
    </row>
    <row r="115" spans="1:17">
      <c r="A115" s="72"/>
      <c r="B115" s="95"/>
      <c r="C115" s="17"/>
      <c r="D115" s="17"/>
      <c r="E115" s="317"/>
      <c r="F115" s="311"/>
      <c r="G115" s="17"/>
      <c r="H115" s="17"/>
      <c r="I115" s="17"/>
      <c r="J115" s="17"/>
      <c r="K115" s="17"/>
      <c r="L115" s="17"/>
      <c r="M115" s="17"/>
      <c r="N115" s="17"/>
      <c r="O115" s="17"/>
      <c r="P115" s="17"/>
      <c r="Q115" s="17"/>
    </row>
    <row r="116" spans="1:17">
      <c r="A116" s="72"/>
      <c r="B116" s="95"/>
      <c r="C116" s="17"/>
      <c r="D116" s="17"/>
      <c r="E116" s="317"/>
      <c r="F116" s="311"/>
      <c r="G116" s="17"/>
      <c r="H116" s="17"/>
      <c r="I116" s="17"/>
      <c r="J116" s="17"/>
      <c r="K116" s="17"/>
      <c r="L116" s="17"/>
      <c r="M116" s="17"/>
      <c r="N116" s="17"/>
      <c r="O116" s="17"/>
      <c r="P116" s="17"/>
      <c r="Q116" s="17"/>
    </row>
    <row r="117" spans="1:17">
      <c r="A117" s="72"/>
      <c r="B117" s="95"/>
      <c r="C117" s="17"/>
      <c r="D117" s="17"/>
      <c r="E117" s="317"/>
      <c r="F117" s="311"/>
      <c r="G117" s="17"/>
      <c r="H117" s="17"/>
      <c r="I117" s="17"/>
      <c r="J117" s="17"/>
      <c r="K117" s="17"/>
      <c r="L117" s="17"/>
      <c r="M117" s="17"/>
      <c r="N117" s="17"/>
      <c r="O117" s="17"/>
      <c r="P117" s="17"/>
      <c r="Q117" s="17"/>
    </row>
    <row r="118" spans="1:17">
      <c r="A118" s="72"/>
      <c r="B118" s="95"/>
      <c r="C118" s="17"/>
      <c r="D118" s="17"/>
      <c r="E118" s="317"/>
      <c r="F118" s="311"/>
      <c r="G118" s="17"/>
      <c r="H118" s="17"/>
      <c r="I118" s="17"/>
      <c r="J118" s="17"/>
      <c r="K118" s="17"/>
      <c r="L118" s="17"/>
      <c r="M118" s="17"/>
      <c r="N118" s="17"/>
      <c r="O118" s="17"/>
      <c r="P118" s="17"/>
      <c r="Q118" s="17"/>
    </row>
    <row r="119" spans="1:17">
      <c r="A119" s="72"/>
      <c r="B119" s="95"/>
      <c r="C119" s="17"/>
      <c r="D119" s="17"/>
      <c r="E119" s="317"/>
      <c r="F119" s="311"/>
      <c r="G119" s="17"/>
      <c r="H119" s="17"/>
      <c r="I119" s="17"/>
      <c r="J119" s="17"/>
      <c r="K119" s="17"/>
      <c r="L119" s="17"/>
      <c r="M119" s="17"/>
      <c r="N119" s="17"/>
      <c r="O119" s="17"/>
      <c r="P119" s="17"/>
      <c r="Q119" s="17"/>
    </row>
    <row r="120" spans="1:17">
      <c r="A120" s="72"/>
      <c r="B120" s="95"/>
      <c r="C120" s="17"/>
      <c r="D120" s="17"/>
      <c r="E120" s="317"/>
      <c r="F120" s="311"/>
      <c r="G120" s="17"/>
      <c r="H120" s="17"/>
      <c r="I120" s="17"/>
      <c r="J120" s="17"/>
      <c r="K120" s="17"/>
      <c r="L120" s="17"/>
      <c r="M120" s="17"/>
      <c r="N120" s="17"/>
      <c r="O120" s="17"/>
      <c r="P120" s="17"/>
      <c r="Q120" s="17"/>
    </row>
    <row r="121" spans="1:17">
      <c r="A121" s="72"/>
      <c r="B121" s="95"/>
      <c r="C121" s="17"/>
      <c r="D121" s="17"/>
      <c r="E121" s="317"/>
      <c r="F121" s="311"/>
      <c r="G121" s="17"/>
      <c r="H121" s="17"/>
      <c r="I121" s="17"/>
      <c r="J121" s="17"/>
      <c r="K121" s="17"/>
      <c r="L121" s="17"/>
      <c r="M121" s="17"/>
      <c r="N121" s="17"/>
      <c r="O121" s="17"/>
      <c r="P121" s="17"/>
      <c r="Q121" s="17"/>
    </row>
    <row r="122" spans="1:17">
      <c r="A122" s="72"/>
      <c r="B122" s="95"/>
      <c r="C122" s="17"/>
      <c r="D122" s="17"/>
      <c r="E122" s="317"/>
      <c r="F122" s="311"/>
      <c r="G122" s="17"/>
      <c r="H122" s="17"/>
      <c r="I122" s="17"/>
      <c r="J122" s="17"/>
      <c r="K122" s="17"/>
      <c r="L122" s="17"/>
      <c r="M122" s="17"/>
      <c r="N122" s="17"/>
      <c r="O122" s="17"/>
      <c r="P122" s="17"/>
      <c r="Q122" s="17"/>
    </row>
    <row r="123" spans="1:17">
      <c r="A123" s="72"/>
      <c r="B123" s="95"/>
      <c r="C123" s="17"/>
      <c r="D123" s="17"/>
      <c r="E123" s="317"/>
      <c r="F123" s="311"/>
      <c r="G123" s="17"/>
      <c r="H123" s="17"/>
      <c r="I123" s="17"/>
      <c r="J123" s="17"/>
      <c r="K123" s="17"/>
      <c r="L123" s="17"/>
      <c r="M123" s="17"/>
      <c r="N123" s="17"/>
      <c r="O123" s="17"/>
      <c r="P123" s="17"/>
      <c r="Q123" s="17"/>
    </row>
    <row r="124" spans="1:17">
      <c r="A124" s="72"/>
      <c r="B124" s="95"/>
      <c r="C124" s="17"/>
      <c r="D124" s="17"/>
      <c r="E124" s="317"/>
      <c r="F124" s="311"/>
      <c r="G124" s="17"/>
      <c r="H124" s="17"/>
      <c r="I124" s="17"/>
      <c r="J124" s="17"/>
      <c r="K124" s="17"/>
      <c r="L124" s="17"/>
      <c r="M124" s="17"/>
      <c r="N124" s="17"/>
      <c r="O124" s="17"/>
      <c r="P124" s="17"/>
      <c r="Q124" s="17"/>
    </row>
    <row r="125" spans="1:17">
      <c r="A125" s="72"/>
      <c r="B125" s="95"/>
      <c r="C125" s="17"/>
      <c r="D125" s="17"/>
      <c r="E125" s="317"/>
      <c r="F125" s="311"/>
      <c r="G125" s="17"/>
      <c r="H125" s="17"/>
      <c r="I125" s="17"/>
      <c r="J125" s="17"/>
      <c r="K125" s="17"/>
      <c r="L125" s="17"/>
      <c r="M125" s="17"/>
      <c r="N125" s="17"/>
      <c r="O125" s="17"/>
      <c r="P125" s="17"/>
      <c r="Q125" s="17"/>
    </row>
    <row r="126" spans="1:17">
      <c r="A126" s="72"/>
      <c r="B126" s="95"/>
      <c r="C126" s="17"/>
      <c r="D126" s="17"/>
      <c r="E126" s="317"/>
      <c r="F126" s="311"/>
      <c r="G126" s="17"/>
      <c r="H126" s="17"/>
      <c r="I126" s="17"/>
      <c r="J126" s="17"/>
      <c r="K126" s="17"/>
      <c r="L126" s="17"/>
      <c r="M126" s="17"/>
      <c r="N126" s="17"/>
      <c r="O126" s="17"/>
      <c r="P126" s="17"/>
      <c r="Q126" s="17"/>
    </row>
    <row r="127" spans="1:17">
      <c r="A127" s="72"/>
      <c r="B127" s="95"/>
      <c r="C127" s="17"/>
      <c r="D127" s="17"/>
      <c r="E127" s="317"/>
      <c r="F127" s="311"/>
      <c r="G127" s="17"/>
      <c r="H127" s="17"/>
      <c r="I127" s="17"/>
      <c r="J127" s="17"/>
      <c r="K127" s="17"/>
      <c r="L127" s="17"/>
      <c r="M127" s="17"/>
      <c r="N127" s="17"/>
      <c r="O127" s="17"/>
      <c r="P127" s="17"/>
      <c r="Q127" s="17"/>
    </row>
    <row r="128" spans="1:17">
      <c r="A128" s="72"/>
      <c r="B128" s="95"/>
      <c r="C128" s="17"/>
      <c r="D128" s="17"/>
      <c r="E128" s="317"/>
      <c r="F128" s="311"/>
      <c r="G128" s="17"/>
      <c r="H128" s="17"/>
      <c r="I128" s="17"/>
      <c r="J128" s="17"/>
      <c r="K128" s="17"/>
      <c r="L128" s="17"/>
      <c r="M128" s="17"/>
      <c r="N128" s="17"/>
      <c r="O128" s="17"/>
      <c r="P128" s="17"/>
      <c r="Q128" s="17"/>
    </row>
    <row r="129" spans="1:17">
      <c r="A129" s="72"/>
      <c r="B129" s="95"/>
      <c r="C129" s="17"/>
      <c r="D129" s="17"/>
      <c r="E129" s="317"/>
      <c r="F129" s="311"/>
      <c r="G129" s="17"/>
      <c r="H129" s="17"/>
      <c r="I129" s="17"/>
      <c r="J129" s="17"/>
      <c r="K129" s="17"/>
      <c r="L129" s="17"/>
      <c r="M129" s="17"/>
      <c r="N129" s="17"/>
      <c r="O129" s="17"/>
      <c r="P129" s="17"/>
      <c r="Q129" s="17"/>
    </row>
    <row r="130" spans="1:17">
      <c r="A130" s="72"/>
      <c r="B130" s="95"/>
      <c r="C130" s="17"/>
      <c r="D130" s="17"/>
      <c r="E130" s="317"/>
      <c r="F130" s="311"/>
      <c r="G130" s="17"/>
      <c r="H130" s="17"/>
      <c r="I130" s="17"/>
      <c r="J130" s="17"/>
      <c r="K130" s="17"/>
      <c r="L130" s="17"/>
      <c r="M130" s="17"/>
      <c r="N130" s="17"/>
      <c r="O130" s="17"/>
      <c r="P130" s="17"/>
      <c r="Q130" s="17"/>
    </row>
    <row r="131" spans="1:17">
      <c r="A131" s="72"/>
      <c r="B131" s="95"/>
      <c r="C131" s="17"/>
      <c r="D131" s="17"/>
      <c r="E131" s="317"/>
      <c r="F131" s="311"/>
      <c r="G131" s="17"/>
      <c r="H131" s="17"/>
      <c r="I131" s="17"/>
      <c r="J131" s="17"/>
      <c r="K131" s="17"/>
      <c r="L131" s="17"/>
      <c r="M131" s="17"/>
      <c r="N131" s="17"/>
      <c r="O131" s="17"/>
      <c r="P131" s="17"/>
      <c r="Q131" s="17"/>
    </row>
    <row r="132" spans="1:17">
      <c r="A132" s="72"/>
      <c r="B132" s="95"/>
      <c r="C132" s="17"/>
      <c r="D132" s="17"/>
      <c r="E132" s="317"/>
      <c r="F132" s="311"/>
      <c r="G132" s="17"/>
      <c r="H132" s="17"/>
      <c r="I132" s="17"/>
      <c r="J132" s="17"/>
      <c r="K132" s="17"/>
      <c r="L132" s="17"/>
      <c r="M132" s="17"/>
      <c r="N132" s="17"/>
      <c r="O132" s="17"/>
      <c r="P132" s="17"/>
      <c r="Q132" s="17"/>
    </row>
    <row r="133" spans="1:17">
      <c r="A133" s="72"/>
      <c r="B133" s="95"/>
      <c r="C133" s="17"/>
      <c r="D133" s="17"/>
      <c r="E133" s="317"/>
      <c r="F133" s="311"/>
      <c r="G133" s="17"/>
      <c r="H133" s="17"/>
      <c r="I133" s="17"/>
      <c r="J133" s="17"/>
      <c r="K133" s="17"/>
      <c r="L133" s="17"/>
      <c r="M133" s="17"/>
      <c r="N133" s="17"/>
      <c r="O133" s="17"/>
      <c r="P133" s="17"/>
      <c r="Q133" s="17"/>
    </row>
    <row r="134" spans="1:17" ht="15.75" thickBot="1">
      <c r="A134" s="109"/>
      <c r="B134" s="324"/>
      <c r="C134" s="110"/>
      <c r="D134" s="110"/>
      <c r="E134" s="339"/>
      <c r="F134" s="340"/>
      <c r="G134" s="17"/>
      <c r="H134" s="17"/>
      <c r="I134" s="17"/>
      <c r="J134" s="17"/>
      <c r="K134" s="17"/>
      <c r="L134" s="17"/>
      <c r="M134" s="17"/>
      <c r="N134" s="17"/>
      <c r="O134" s="17"/>
      <c r="P134" s="17"/>
      <c r="Q134" s="17"/>
    </row>
    <row r="135" spans="1:17">
      <c r="A135" s="17"/>
      <c r="B135" s="17"/>
      <c r="C135" s="17"/>
      <c r="D135" s="17"/>
      <c r="E135" s="17"/>
      <c r="F135" s="17"/>
      <c r="G135" s="17"/>
      <c r="H135" s="17"/>
      <c r="I135" s="17"/>
      <c r="J135" s="17"/>
      <c r="K135" s="17"/>
      <c r="L135" s="17"/>
      <c r="M135" s="17"/>
      <c r="N135" s="17"/>
      <c r="O135" s="17"/>
      <c r="P135" s="17"/>
      <c r="Q135" s="17"/>
    </row>
    <row r="136" spans="1:17">
      <c r="A136" s="69" t="s">
        <v>585</v>
      </c>
      <c r="B136" s="69"/>
      <c r="C136" s="69"/>
      <c r="D136" s="69"/>
      <c r="E136" s="69"/>
      <c r="F136" s="69" t="s">
        <v>584</v>
      </c>
      <c r="G136" s="17"/>
      <c r="H136" s="17"/>
      <c r="I136" s="17"/>
      <c r="J136" s="17"/>
      <c r="K136" s="17"/>
      <c r="L136" s="17"/>
      <c r="M136" s="17"/>
      <c r="N136" s="17"/>
      <c r="O136" s="17"/>
      <c r="P136" s="17"/>
      <c r="Q136" s="17"/>
    </row>
  </sheetData>
  <printOptions horizontalCentered="1"/>
  <pageMargins left="0.5" right="0.5" top="0.5" bottom="0.5" header="0.5" footer="0.5"/>
  <pageSetup scale="67" orientation="portrait" r:id="rId1"/>
  <headerFooter alignWithMargins="0"/>
  <rowBreaks count="1" manualBreakCount="1">
    <brk id="6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T187"/>
  <sheetViews>
    <sheetView defaultGridColor="0" topLeftCell="D1" colorId="22" zoomScale="60" zoomScaleNormal="60" zoomScaleSheetLayoutView="80" workbookViewId="0">
      <selection activeCell="E3" sqref="E3"/>
    </sheetView>
  </sheetViews>
  <sheetFormatPr defaultColWidth="9.6640625" defaultRowHeight="15"/>
  <cols>
    <col min="1" max="1" width="5.6640625" style="9" customWidth="1"/>
    <col min="2" max="2" width="46.88671875" style="9" customWidth="1"/>
    <col min="3" max="3" width="22.21875" style="9" customWidth="1"/>
    <col min="4" max="4" width="18.109375" style="9" customWidth="1"/>
    <col min="5" max="5" width="19" style="9" customWidth="1"/>
    <col min="6" max="6" width="2.6640625" style="9" customWidth="1"/>
    <col min="7" max="7" width="17.6640625" style="9" customWidth="1"/>
    <col min="8" max="8" width="32.77734375" style="9" customWidth="1"/>
    <col min="9" max="9" width="21" style="9" customWidth="1"/>
    <col min="10" max="10" width="13.44140625" style="9" customWidth="1"/>
    <col min="11" max="11" width="11.5546875" style="9" customWidth="1"/>
    <col min="12" max="12" width="14.44140625" style="9" customWidth="1"/>
    <col min="13" max="13" width="5.109375" style="9" customWidth="1"/>
    <col min="14" max="16384" width="9.6640625" style="9"/>
  </cols>
  <sheetData>
    <row r="1" spans="1:20">
      <c r="A1" s="29" t="s">
        <v>1800</v>
      </c>
      <c r="B1" s="226"/>
      <c r="C1" s="66" t="s">
        <v>3294</v>
      </c>
      <c r="D1" s="227" t="s">
        <v>1802</v>
      </c>
      <c r="E1" s="67" t="s">
        <v>1803</v>
      </c>
      <c r="F1" s="29" t="s">
        <v>1800</v>
      </c>
      <c r="G1" s="66"/>
      <c r="H1" s="226"/>
      <c r="I1" s="66" t="s">
        <v>3294</v>
      </c>
      <c r="J1" s="228" t="s">
        <v>1802</v>
      </c>
      <c r="K1" s="226"/>
      <c r="L1" s="66" t="s">
        <v>1803</v>
      </c>
      <c r="M1" s="67"/>
      <c r="N1" s="17"/>
      <c r="O1" s="17"/>
      <c r="P1" s="17"/>
      <c r="Q1" s="17"/>
      <c r="R1" s="17"/>
      <c r="S1" s="17"/>
      <c r="T1" s="17"/>
    </row>
    <row r="2" spans="1:20">
      <c r="A2" s="72" t="str">
        <f>'Data Sheet'!$C$25</f>
        <v xml:space="preserve">The Brooklyn Union Gas Company d/b/a National Grid New York </v>
      </c>
      <c r="B2" s="81"/>
      <c r="C2" s="17" t="s">
        <v>1819</v>
      </c>
      <c r="D2" s="78" t="s">
        <v>3313</v>
      </c>
      <c r="E2" s="73"/>
      <c r="F2" s="72" t="str">
        <f>'Data Sheet'!$C$25</f>
        <v xml:space="preserve">The Brooklyn Union Gas Company d/b/a National Grid New York </v>
      </c>
      <c r="G2" s="17"/>
      <c r="H2" s="81"/>
      <c r="I2" s="17" t="s">
        <v>1819</v>
      </c>
      <c r="J2" s="95" t="s">
        <v>3313</v>
      </c>
      <c r="K2" s="81"/>
      <c r="L2" s="17"/>
      <c r="M2" s="73"/>
      <c r="N2" s="17"/>
      <c r="O2" s="17"/>
      <c r="P2" s="17"/>
      <c r="Q2" s="17"/>
      <c r="R2" s="17"/>
      <c r="S2" s="17"/>
      <c r="T2" s="17"/>
    </row>
    <row r="3" spans="1:20" ht="15" customHeight="1">
      <c r="A3" s="74"/>
      <c r="B3" s="115"/>
      <c r="C3" s="115" t="s">
        <v>2996</v>
      </c>
      <c r="D3" s="3086" t="str">
        <f>'Data Sheet'!$C$40</f>
        <v xml:space="preserve"> March 29, 2017</v>
      </c>
      <c r="E3" s="108" t="str">
        <f>'Data Sheet'!$C$38</f>
        <v xml:space="preserve"> December 31, 2016</v>
      </c>
      <c r="F3" s="74"/>
      <c r="G3" s="77"/>
      <c r="H3" s="115"/>
      <c r="I3" s="77" t="s">
        <v>2996</v>
      </c>
      <c r="J3" s="3088" t="str">
        <f>'Data Sheet'!$C$40</f>
        <v xml:space="preserve"> March 29, 2017</v>
      </c>
      <c r="K3" s="115"/>
      <c r="L3" s="102" t="str">
        <f>'Data Sheet'!$C$38</f>
        <v xml:space="preserve"> December 31, 2016</v>
      </c>
      <c r="M3" s="76"/>
      <c r="N3" s="17"/>
      <c r="O3" s="694"/>
      <c r="P3" s="17"/>
      <c r="Q3" s="17"/>
      <c r="R3" s="17"/>
      <c r="S3" s="17"/>
      <c r="T3" s="17"/>
    </row>
    <row r="4" spans="1:20" ht="15" customHeight="1">
      <c r="A4" s="259"/>
      <c r="B4" s="230" t="s">
        <v>586</v>
      </c>
      <c r="C4" s="230"/>
      <c r="D4" s="230"/>
      <c r="E4" s="231"/>
      <c r="F4" s="259"/>
      <c r="G4" s="230" t="s">
        <v>587</v>
      </c>
      <c r="H4" s="230"/>
      <c r="I4" s="230"/>
      <c r="J4" s="230"/>
      <c r="K4" s="230"/>
      <c r="L4" s="230"/>
      <c r="M4" s="231"/>
      <c r="N4" s="17"/>
      <c r="O4" s="17"/>
      <c r="P4" s="17"/>
      <c r="Q4" s="17"/>
      <c r="R4" s="17"/>
      <c r="S4" s="17"/>
      <c r="T4" s="17"/>
    </row>
    <row r="5" spans="1:20">
      <c r="A5" s="693"/>
      <c r="B5" s="397"/>
      <c r="C5" s="397"/>
      <c r="D5" s="397"/>
      <c r="E5" s="713"/>
      <c r="F5" s="72"/>
      <c r="G5" s="17"/>
      <c r="H5" s="17"/>
      <c r="I5" s="17"/>
      <c r="J5" s="17"/>
      <c r="K5" s="17"/>
      <c r="L5" s="17"/>
      <c r="M5" s="73"/>
      <c r="N5" s="17"/>
      <c r="O5" s="17"/>
      <c r="P5" s="17"/>
      <c r="Q5" s="17"/>
      <c r="R5" s="17"/>
      <c r="S5" s="17"/>
      <c r="T5" s="17"/>
    </row>
    <row r="6" spans="1:20">
      <c r="A6" s="3302" t="s">
        <v>3862</v>
      </c>
      <c r="B6" s="3303"/>
      <c r="C6" s="3303"/>
      <c r="D6" s="3303"/>
      <c r="E6" s="3300"/>
      <c r="F6" s="3302" t="s">
        <v>588</v>
      </c>
      <c r="G6" s="3299"/>
      <c r="H6" s="3299"/>
      <c r="I6" s="3299"/>
      <c r="J6" s="3299"/>
      <c r="K6" s="3299"/>
      <c r="L6" s="3299"/>
      <c r="M6" s="234"/>
      <c r="N6" s="17"/>
      <c r="O6" s="17"/>
      <c r="P6" s="17"/>
      <c r="Q6" s="17"/>
      <c r="R6" s="17"/>
      <c r="S6" s="17"/>
      <c r="T6" s="17"/>
    </row>
    <row r="7" spans="1:20">
      <c r="A7" s="3302" t="s">
        <v>3863</v>
      </c>
      <c r="B7" s="3303"/>
      <c r="C7" s="3303"/>
      <c r="D7" s="3303"/>
      <c r="E7" s="3300"/>
      <c r="F7" s="3302" t="s">
        <v>3866</v>
      </c>
      <c r="G7" s="3299"/>
      <c r="H7" s="3299"/>
      <c r="I7" s="3299"/>
      <c r="J7" s="3299"/>
      <c r="K7" s="3299"/>
      <c r="L7" s="3299"/>
      <c r="M7" s="234"/>
      <c r="N7" s="17"/>
      <c r="O7" s="17"/>
      <c r="P7" s="17"/>
      <c r="Q7" s="17"/>
      <c r="R7" s="17"/>
      <c r="S7" s="17"/>
      <c r="T7" s="17"/>
    </row>
    <row r="8" spans="1:20">
      <c r="A8" s="3302" t="s">
        <v>3865</v>
      </c>
      <c r="B8" s="3303"/>
      <c r="C8" s="3303"/>
      <c r="D8" s="3303"/>
      <c r="E8" s="3300"/>
      <c r="F8" s="3302" t="s">
        <v>931</v>
      </c>
      <c r="G8" s="3299"/>
      <c r="H8" s="3299"/>
      <c r="I8" s="3299"/>
      <c r="J8" s="3299"/>
      <c r="K8" s="3299"/>
      <c r="L8" s="3299"/>
      <c r="M8" s="234"/>
      <c r="N8" s="17"/>
      <c r="O8" s="17"/>
      <c r="P8" s="17"/>
      <c r="Q8" s="17"/>
      <c r="R8" s="17"/>
      <c r="S8" s="17"/>
      <c r="T8" s="17"/>
    </row>
    <row r="9" spans="1:20">
      <c r="A9" s="3302" t="s">
        <v>3864</v>
      </c>
      <c r="B9" s="3303"/>
      <c r="C9" s="3303"/>
      <c r="D9" s="3303"/>
      <c r="E9" s="3300"/>
      <c r="F9" s="3302" t="s">
        <v>3867</v>
      </c>
      <c r="G9" s="3299"/>
      <c r="H9" s="3299"/>
      <c r="I9" s="3299"/>
      <c r="J9" s="3299"/>
      <c r="K9" s="3299"/>
      <c r="L9" s="3299"/>
      <c r="M9" s="234"/>
      <c r="N9" s="17"/>
      <c r="O9" s="17"/>
      <c r="P9" s="17"/>
      <c r="Q9" s="17"/>
      <c r="R9" s="17"/>
      <c r="S9" s="17"/>
      <c r="T9" s="17"/>
    </row>
    <row r="10" spans="1:20">
      <c r="A10" s="3302" t="s">
        <v>932</v>
      </c>
      <c r="B10" s="3303"/>
      <c r="C10" s="3303"/>
      <c r="D10" s="3303"/>
      <c r="E10" s="3300"/>
      <c r="F10" s="3302" t="s">
        <v>3868</v>
      </c>
      <c r="G10" s="3299"/>
      <c r="H10" s="3299"/>
      <c r="I10" s="3299"/>
      <c r="J10" s="3299"/>
      <c r="K10" s="3299"/>
      <c r="L10" s="3299"/>
      <c r="M10" s="234"/>
      <c r="N10" s="17"/>
      <c r="O10" s="17"/>
      <c r="P10" s="17"/>
      <c r="Q10" s="17"/>
      <c r="R10" s="17"/>
      <c r="S10" s="17"/>
      <c r="T10" s="17"/>
    </row>
    <row r="11" spans="1:20">
      <c r="A11" s="3302" t="s">
        <v>933</v>
      </c>
      <c r="B11" s="3303"/>
      <c r="C11" s="3303"/>
      <c r="D11" s="3303"/>
      <c r="E11" s="3300"/>
      <c r="F11" s="72"/>
      <c r="G11" s="17"/>
      <c r="H11" s="17"/>
      <c r="I11" s="17"/>
      <c r="J11" s="17"/>
      <c r="K11" s="17"/>
      <c r="L11" s="17"/>
      <c r="M11" s="73"/>
      <c r="N11" s="17"/>
      <c r="O11" s="17"/>
      <c r="P11" s="17"/>
      <c r="Q11" s="17"/>
      <c r="R11" s="17"/>
      <c r="S11" s="17"/>
      <c r="T11" s="17"/>
    </row>
    <row r="12" spans="1:20">
      <c r="A12" s="3302" t="s">
        <v>934</v>
      </c>
      <c r="B12" s="3303"/>
      <c r="C12" s="3303"/>
      <c r="D12" s="3303"/>
      <c r="E12" s="3300"/>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37"/>
      <c r="B14" s="95"/>
      <c r="C14" s="648" t="s">
        <v>1787</v>
      </c>
      <c r="D14" s="649" t="s">
        <v>935</v>
      </c>
      <c r="E14" s="405" t="s">
        <v>936</v>
      </c>
      <c r="F14" s="3350" t="s">
        <v>937</v>
      </c>
      <c r="G14" s="3351"/>
      <c r="H14" s="3352"/>
      <c r="I14" s="95"/>
      <c r="J14" s="17" t="s">
        <v>938</v>
      </c>
      <c r="K14" s="17"/>
      <c r="L14" s="17"/>
      <c r="M14" s="83"/>
      <c r="N14" s="17"/>
      <c r="O14" s="17"/>
      <c r="P14" s="17"/>
      <c r="Q14" s="17"/>
      <c r="R14" s="17"/>
      <c r="S14" s="17"/>
      <c r="T14" s="17"/>
    </row>
    <row r="15" spans="1:20">
      <c r="A15" s="237"/>
      <c r="B15" s="289" t="s">
        <v>939</v>
      </c>
      <c r="C15" s="649" t="s">
        <v>940</v>
      </c>
      <c r="D15" s="649" t="s">
        <v>941</v>
      </c>
      <c r="E15" s="405" t="s">
        <v>942</v>
      </c>
      <c r="F15" s="3353" t="s">
        <v>943</v>
      </c>
      <c r="G15" s="3310"/>
      <c r="H15" s="3354"/>
      <c r="I15" s="102"/>
      <c r="J15" s="77"/>
      <c r="K15" s="77"/>
      <c r="L15" s="77"/>
      <c r="M15" s="83"/>
      <c r="N15" s="17"/>
      <c r="O15" s="17"/>
      <c r="P15" s="17"/>
      <c r="Q15" s="17"/>
      <c r="R15" s="17"/>
      <c r="S15" s="17"/>
      <c r="T15" s="17"/>
    </row>
    <row r="16" spans="1:20">
      <c r="A16" s="237"/>
      <c r="B16" s="289" t="s">
        <v>944</v>
      </c>
      <c r="C16" s="649" t="s">
        <v>945</v>
      </c>
      <c r="D16" s="649" t="s">
        <v>946</v>
      </c>
      <c r="E16" s="405" t="s">
        <v>2518</v>
      </c>
      <c r="F16" s="3353" t="s">
        <v>947</v>
      </c>
      <c r="G16" s="3310"/>
      <c r="H16" s="3354"/>
      <c r="I16" s="95" t="s">
        <v>948</v>
      </c>
      <c r="J16" s="17"/>
      <c r="K16" s="95" t="s">
        <v>949</v>
      </c>
      <c r="L16" s="17"/>
      <c r="M16" s="83"/>
      <c r="N16" s="17"/>
      <c r="O16" s="17"/>
      <c r="P16" s="17"/>
      <c r="Q16" s="17"/>
      <c r="R16" s="17"/>
      <c r="S16" s="17"/>
      <c r="T16" s="17"/>
    </row>
    <row r="17" spans="1:20">
      <c r="A17" s="237"/>
      <c r="B17" s="95"/>
      <c r="C17" s="649" t="s">
        <v>950</v>
      </c>
      <c r="D17" s="649" t="s">
        <v>951</v>
      </c>
      <c r="E17" s="73"/>
      <c r="F17" s="3353" t="s">
        <v>952</v>
      </c>
      <c r="G17" s="3310"/>
      <c r="H17" s="3354"/>
      <c r="I17" s="95" t="s">
        <v>953</v>
      </c>
      <c r="J17" s="17"/>
      <c r="K17" s="95" t="s">
        <v>954</v>
      </c>
      <c r="L17" s="17"/>
      <c r="M17" s="83"/>
      <c r="N17" s="17"/>
      <c r="O17" s="17"/>
      <c r="P17" s="17"/>
      <c r="Q17" s="17"/>
      <c r="R17" s="17"/>
      <c r="S17" s="17"/>
      <c r="T17" s="17"/>
    </row>
    <row r="18" spans="1:20">
      <c r="A18" s="237"/>
      <c r="B18" s="95"/>
      <c r="C18" s="78"/>
      <c r="D18" s="78"/>
      <c r="E18" s="73"/>
      <c r="F18" s="74"/>
      <c r="G18" s="77"/>
      <c r="H18" s="17"/>
      <c r="I18" s="102"/>
      <c r="J18" s="77"/>
      <c r="K18" s="102"/>
      <c r="L18" s="77"/>
      <c r="M18" s="108"/>
      <c r="N18" s="17"/>
      <c r="O18" s="17"/>
      <c r="P18" s="17"/>
      <c r="Q18" s="17"/>
      <c r="R18" s="17"/>
      <c r="S18" s="17"/>
      <c r="T18" s="17"/>
    </row>
    <row r="19" spans="1:20">
      <c r="A19" s="237" t="s">
        <v>1729</v>
      </c>
      <c r="B19" s="95"/>
      <c r="C19" s="78"/>
      <c r="D19" s="78"/>
      <c r="E19" s="73"/>
      <c r="F19" s="87"/>
      <c r="G19" s="663" t="s">
        <v>955</v>
      </c>
      <c r="H19" s="665" t="s">
        <v>1841</v>
      </c>
      <c r="I19" s="289" t="s">
        <v>955</v>
      </c>
      <c r="J19" s="289" t="s">
        <v>956</v>
      </c>
      <c r="K19" s="289" t="s">
        <v>955</v>
      </c>
      <c r="L19" s="289" t="s">
        <v>1841</v>
      </c>
      <c r="M19" s="236" t="s">
        <v>1729</v>
      </c>
      <c r="N19" s="17"/>
      <c r="O19" s="17"/>
      <c r="P19" s="17"/>
      <c r="Q19" s="17"/>
      <c r="R19" s="17"/>
      <c r="S19" s="17"/>
      <c r="T19" s="17"/>
    </row>
    <row r="20" spans="1:20">
      <c r="A20" s="238" t="s">
        <v>1732</v>
      </c>
      <c r="B20" s="327" t="s">
        <v>3024</v>
      </c>
      <c r="C20" s="661" t="s">
        <v>3025</v>
      </c>
      <c r="D20" s="661" t="s">
        <v>3026</v>
      </c>
      <c r="E20" s="533" t="s">
        <v>3027</v>
      </c>
      <c r="F20" s="74"/>
      <c r="G20" s="662" t="s">
        <v>2347</v>
      </c>
      <c r="H20" s="327" t="s">
        <v>2348</v>
      </c>
      <c r="I20" s="327" t="s">
        <v>2349</v>
      </c>
      <c r="J20" s="327" t="s">
        <v>2350</v>
      </c>
      <c r="K20" s="327" t="s">
        <v>2351</v>
      </c>
      <c r="L20" s="327" t="s">
        <v>2352</v>
      </c>
      <c r="M20" s="239" t="s">
        <v>1732</v>
      </c>
      <c r="N20" s="17"/>
      <c r="O20" s="17"/>
      <c r="P20" s="17"/>
      <c r="Q20" s="17"/>
      <c r="R20" s="17"/>
      <c r="S20" s="17"/>
      <c r="T20" s="17"/>
    </row>
    <row r="21" spans="1:20">
      <c r="A21" s="237">
        <v>1</v>
      </c>
      <c r="B21" s="296" t="s">
        <v>957</v>
      </c>
      <c r="C21" s="341"/>
      <c r="D21" s="342"/>
      <c r="E21" s="343"/>
      <c r="F21" s="344"/>
      <c r="G21" s="345"/>
      <c r="H21" s="346"/>
      <c r="I21" s="341"/>
      <c r="J21" s="341"/>
      <c r="K21" s="341"/>
      <c r="L21" s="341"/>
      <c r="M21" s="347">
        <v>1</v>
      </c>
      <c r="N21" s="306"/>
      <c r="O21" s="306"/>
      <c r="P21" s="17"/>
      <c r="Q21" s="17"/>
      <c r="R21" s="17"/>
      <c r="S21" s="17"/>
      <c r="T21" s="17"/>
    </row>
    <row r="22" spans="1:20">
      <c r="A22" s="237">
        <v>2</v>
      </c>
      <c r="B22" s="95"/>
      <c r="C22" s="307"/>
      <c r="D22" s="348"/>
      <c r="E22" s="349"/>
      <c r="F22" s="350"/>
      <c r="G22" s="306"/>
      <c r="H22" s="312"/>
      <c r="I22" s="307"/>
      <c r="J22" s="312"/>
      <c r="K22" s="307"/>
      <c r="L22" s="312"/>
      <c r="M22" s="347">
        <v>2</v>
      </c>
      <c r="N22" s="306"/>
      <c r="O22" s="306"/>
      <c r="P22" s="17"/>
      <c r="Q22" s="17"/>
      <c r="R22" s="17"/>
      <c r="S22" s="17"/>
      <c r="T22" s="17"/>
    </row>
    <row r="23" spans="1:20">
      <c r="A23" s="237">
        <v>3</v>
      </c>
      <c r="B23" s="95" t="s">
        <v>4896</v>
      </c>
      <c r="C23" s="307">
        <v>100</v>
      </c>
      <c r="D23" s="348">
        <v>0.01</v>
      </c>
      <c r="E23" s="352"/>
      <c r="F23" s="350"/>
      <c r="G23" s="306">
        <v>100</v>
      </c>
      <c r="H23" s="307">
        <v>1</v>
      </c>
      <c r="I23" s="307"/>
      <c r="J23" s="307"/>
      <c r="K23" s="307"/>
      <c r="L23" s="307"/>
      <c r="M23" s="347">
        <v>3</v>
      </c>
      <c r="N23" s="306"/>
      <c r="O23" s="306"/>
      <c r="P23" s="17"/>
      <c r="Q23" s="17"/>
      <c r="R23" s="17"/>
      <c r="S23" s="17"/>
      <c r="T23" s="17"/>
    </row>
    <row r="24" spans="1:20">
      <c r="A24" s="237">
        <v>4</v>
      </c>
      <c r="B24" s="95"/>
      <c r="C24" s="307"/>
      <c r="D24" s="351"/>
      <c r="E24" s="352"/>
      <c r="F24" s="350"/>
      <c r="G24" s="306"/>
      <c r="H24" s="307"/>
      <c r="I24" s="307"/>
      <c r="J24" s="307"/>
      <c r="K24" s="307"/>
      <c r="L24" s="307"/>
      <c r="M24" s="347">
        <v>4</v>
      </c>
      <c r="N24" s="306"/>
      <c r="O24" s="306"/>
      <c r="P24" s="17"/>
      <c r="Q24" s="17"/>
      <c r="R24" s="17"/>
      <c r="S24" s="17"/>
      <c r="T24" s="17"/>
    </row>
    <row r="25" spans="1:20">
      <c r="A25" s="237">
        <v>5</v>
      </c>
      <c r="B25" s="95"/>
      <c r="C25" s="307"/>
      <c r="D25" s="351"/>
      <c r="E25" s="352"/>
      <c r="F25" s="350"/>
      <c r="G25" s="306"/>
      <c r="H25" s="307"/>
      <c r="I25" s="307"/>
      <c r="J25" s="307"/>
      <c r="K25" s="307"/>
      <c r="L25" s="307"/>
      <c r="M25" s="347">
        <v>5</v>
      </c>
      <c r="N25" s="306"/>
      <c r="O25" s="306"/>
      <c r="P25" s="17"/>
      <c r="Q25" s="17"/>
      <c r="R25" s="17"/>
      <c r="S25" s="17"/>
      <c r="T25" s="17"/>
    </row>
    <row r="26" spans="1:20">
      <c r="A26" s="237">
        <v>6</v>
      </c>
      <c r="B26" s="95"/>
      <c r="C26" s="307"/>
      <c r="D26" s="351"/>
      <c r="E26" s="352"/>
      <c r="F26" s="350"/>
      <c r="G26" s="306"/>
      <c r="H26" s="307"/>
      <c r="I26" s="307"/>
      <c r="J26" s="307"/>
      <c r="K26" s="307"/>
      <c r="L26" s="307"/>
      <c r="M26" s="347">
        <v>6</v>
      </c>
      <c r="N26" s="306"/>
      <c r="O26" s="306"/>
      <c r="P26" s="17"/>
      <c r="Q26" s="17"/>
      <c r="R26" s="17"/>
      <c r="S26" s="17"/>
      <c r="T26" s="17"/>
    </row>
    <row r="27" spans="1:20">
      <c r="A27" s="237">
        <v>7</v>
      </c>
      <c r="B27" s="95"/>
      <c r="C27" s="307"/>
      <c r="D27" s="351"/>
      <c r="E27" s="352"/>
      <c r="F27" s="350"/>
      <c r="G27" s="306"/>
      <c r="H27" s="307"/>
      <c r="I27" s="307"/>
      <c r="J27" s="307"/>
      <c r="K27" s="307"/>
      <c r="L27" s="307"/>
      <c r="M27" s="347">
        <v>7</v>
      </c>
      <c r="N27" s="306"/>
      <c r="O27" s="306"/>
      <c r="P27" s="17"/>
      <c r="Q27" s="17"/>
      <c r="R27" s="17"/>
      <c r="S27" s="17"/>
      <c r="T27" s="17"/>
    </row>
    <row r="28" spans="1:20">
      <c r="A28" s="237">
        <v>8</v>
      </c>
      <c r="B28" s="95"/>
      <c r="C28" s="307"/>
      <c r="D28" s="351"/>
      <c r="E28" s="352"/>
      <c r="F28" s="350"/>
      <c r="G28" s="306"/>
      <c r="H28" s="307"/>
      <c r="I28" s="307"/>
      <c r="J28" s="307"/>
      <c r="K28" s="307"/>
      <c r="L28" s="307"/>
      <c r="M28" s="347">
        <v>8</v>
      </c>
      <c r="N28" s="306"/>
      <c r="O28" s="306"/>
      <c r="P28" s="17"/>
      <c r="Q28" s="17"/>
      <c r="R28" s="17"/>
      <c r="S28" s="17"/>
      <c r="T28" s="17"/>
    </row>
    <row r="29" spans="1:20">
      <c r="A29" s="237">
        <v>9</v>
      </c>
      <c r="B29" s="95"/>
      <c r="C29" s="307"/>
      <c r="D29" s="351"/>
      <c r="E29" s="352"/>
      <c r="F29" s="350"/>
      <c r="G29" s="306"/>
      <c r="H29" s="307"/>
      <c r="I29" s="307"/>
      <c r="J29" s="307"/>
      <c r="K29" s="307"/>
      <c r="L29" s="307"/>
      <c r="M29" s="347">
        <v>9</v>
      </c>
      <c r="N29" s="306"/>
      <c r="O29" s="306"/>
      <c r="P29" s="17"/>
      <c r="Q29" s="17"/>
      <c r="R29" s="17"/>
      <c r="S29" s="17"/>
      <c r="T29" s="17"/>
    </row>
    <row r="30" spans="1:20">
      <c r="A30" s="237">
        <v>10</v>
      </c>
      <c r="B30" s="95"/>
      <c r="C30" s="307"/>
      <c r="D30" s="351"/>
      <c r="E30" s="352"/>
      <c r="F30" s="350"/>
      <c r="G30" s="306"/>
      <c r="H30" s="307"/>
      <c r="I30" s="307"/>
      <c r="J30" s="307"/>
      <c r="K30" s="307"/>
      <c r="L30" s="307"/>
      <c r="M30" s="347">
        <v>10</v>
      </c>
      <c r="N30" s="306"/>
      <c r="O30" s="306"/>
      <c r="P30" s="17"/>
      <c r="Q30" s="17"/>
      <c r="R30" s="17"/>
      <c r="S30" s="17"/>
      <c r="T30" s="17"/>
    </row>
    <row r="31" spans="1:20">
      <c r="A31" s="237">
        <v>11</v>
      </c>
      <c r="B31" s="95"/>
      <c r="C31" s="307"/>
      <c r="D31" s="351"/>
      <c r="E31" s="352"/>
      <c r="F31" s="350"/>
      <c r="G31" s="306"/>
      <c r="H31" s="307"/>
      <c r="I31" s="307"/>
      <c r="J31" s="307"/>
      <c r="K31" s="307"/>
      <c r="L31" s="307"/>
      <c r="M31" s="347">
        <v>11</v>
      </c>
      <c r="N31" s="306"/>
      <c r="O31" s="306"/>
      <c r="P31" s="17"/>
      <c r="Q31" s="17"/>
      <c r="R31" s="17"/>
      <c r="S31" s="17"/>
      <c r="T31" s="17"/>
    </row>
    <row r="32" spans="1:20">
      <c r="A32" s="237">
        <v>12</v>
      </c>
      <c r="B32" s="95"/>
      <c r="C32" s="307"/>
      <c r="D32" s="351"/>
      <c r="E32" s="352"/>
      <c r="F32" s="350"/>
      <c r="G32" s="306"/>
      <c r="H32" s="307"/>
      <c r="I32" s="307"/>
      <c r="J32" s="307"/>
      <c r="K32" s="307"/>
      <c r="L32" s="307"/>
      <c r="M32" s="347">
        <v>12</v>
      </c>
      <c r="N32" s="306"/>
      <c r="O32" s="306"/>
      <c r="P32" s="17"/>
      <c r="Q32" s="17"/>
      <c r="R32" s="17"/>
      <c r="S32" s="17"/>
      <c r="T32" s="17"/>
    </row>
    <row r="33" spans="1:20">
      <c r="A33" s="237">
        <v>13</v>
      </c>
      <c r="B33" s="95"/>
      <c r="C33" s="307"/>
      <c r="D33" s="351"/>
      <c r="E33" s="352"/>
      <c r="F33" s="350"/>
      <c r="G33" s="306"/>
      <c r="H33" s="307"/>
      <c r="I33" s="307"/>
      <c r="J33" s="307"/>
      <c r="K33" s="307"/>
      <c r="L33" s="307"/>
      <c r="M33" s="347">
        <v>13</v>
      </c>
      <c r="N33" s="306"/>
      <c r="O33" s="306"/>
      <c r="P33" s="17"/>
      <c r="Q33" s="17"/>
      <c r="R33" s="17"/>
      <c r="S33" s="17"/>
      <c r="T33" s="17"/>
    </row>
    <row r="34" spans="1:20">
      <c r="A34" s="237">
        <v>14</v>
      </c>
      <c r="B34" s="95"/>
      <c r="C34" s="307"/>
      <c r="D34" s="351"/>
      <c r="E34" s="352"/>
      <c r="F34" s="350"/>
      <c r="G34" s="306"/>
      <c r="H34" s="307"/>
      <c r="I34" s="307"/>
      <c r="J34" s="307"/>
      <c r="K34" s="307"/>
      <c r="L34" s="307"/>
      <c r="M34" s="347">
        <v>14</v>
      </c>
      <c r="N34" s="306"/>
      <c r="O34" s="306"/>
      <c r="P34" s="17"/>
      <c r="Q34" s="17"/>
      <c r="R34" s="17"/>
      <c r="S34" s="17"/>
      <c r="T34" s="17"/>
    </row>
    <row r="35" spans="1:20">
      <c r="A35" s="237">
        <v>15</v>
      </c>
      <c r="B35" s="95"/>
      <c r="C35" s="307"/>
      <c r="D35" s="351"/>
      <c r="E35" s="352"/>
      <c r="F35" s="72"/>
      <c r="G35" s="306"/>
      <c r="H35" s="307"/>
      <c r="I35" s="95"/>
      <c r="J35" s="307"/>
      <c r="K35" s="307"/>
      <c r="L35" s="307"/>
      <c r="M35" s="236">
        <v>15</v>
      </c>
      <c r="N35" s="17"/>
      <c r="O35" s="17"/>
      <c r="P35" s="17"/>
      <c r="Q35" s="17"/>
      <c r="R35" s="17"/>
      <c r="S35" s="17"/>
      <c r="T35" s="17"/>
    </row>
    <row r="36" spans="1:20">
      <c r="A36" s="237">
        <v>16</v>
      </c>
      <c r="B36" s="95"/>
      <c r="C36" s="307"/>
      <c r="D36" s="351"/>
      <c r="E36" s="352"/>
      <c r="F36" s="350"/>
      <c r="G36" s="306"/>
      <c r="H36" s="307"/>
      <c r="I36" s="307"/>
      <c r="J36" s="307"/>
      <c r="K36" s="307"/>
      <c r="L36" s="307"/>
      <c r="M36" s="347">
        <v>16</v>
      </c>
      <c r="N36" s="306"/>
      <c r="O36" s="306"/>
      <c r="P36" s="17"/>
      <c r="Q36" s="17"/>
      <c r="R36" s="17"/>
      <c r="S36" s="17"/>
      <c r="T36" s="17"/>
    </row>
    <row r="37" spans="1:20">
      <c r="A37" s="237">
        <v>17</v>
      </c>
      <c r="B37" s="95"/>
      <c r="C37" s="307"/>
      <c r="D37" s="351"/>
      <c r="E37" s="352"/>
      <c r="F37" s="72"/>
      <c r="G37" s="306"/>
      <c r="H37" s="307"/>
      <c r="I37" s="95"/>
      <c r="J37" s="307"/>
      <c r="K37" s="307"/>
      <c r="L37" s="307"/>
      <c r="M37" s="347">
        <v>17</v>
      </c>
      <c r="N37" s="17"/>
      <c r="O37" s="17"/>
      <c r="P37" s="17"/>
      <c r="Q37" s="17"/>
      <c r="R37" s="17"/>
      <c r="S37" s="17"/>
      <c r="T37" s="17"/>
    </row>
    <row r="38" spans="1:20">
      <c r="A38" s="237">
        <v>18</v>
      </c>
      <c r="B38" s="95"/>
      <c r="C38" s="307"/>
      <c r="D38" s="351"/>
      <c r="E38" s="352"/>
      <c r="F38" s="350"/>
      <c r="G38" s="306"/>
      <c r="H38" s="307"/>
      <c r="I38" s="307"/>
      <c r="J38" s="307"/>
      <c r="K38" s="307"/>
      <c r="L38" s="307"/>
      <c r="M38" s="347">
        <v>18</v>
      </c>
      <c r="N38" s="306"/>
      <c r="O38" s="306"/>
      <c r="P38" s="17"/>
      <c r="Q38" s="17"/>
      <c r="R38" s="17"/>
      <c r="S38" s="17"/>
      <c r="T38" s="17"/>
    </row>
    <row r="39" spans="1:20">
      <c r="A39" s="237">
        <v>19</v>
      </c>
      <c r="B39" s="95"/>
      <c r="C39" s="317"/>
      <c r="D39" s="351"/>
      <c r="E39" s="352"/>
      <c r="F39" s="350"/>
      <c r="G39" s="353"/>
      <c r="H39" s="307"/>
      <c r="I39" s="307"/>
      <c r="J39" s="307"/>
      <c r="K39" s="307"/>
      <c r="L39" s="307"/>
      <c r="M39" s="347">
        <v>19</v>
      </c>
      <c r="N39" s="306"/>
      <c r="O39" s="306"/>
      <c r="P39" s="17"/>
      <c r="Q39" s="17"/>
      <c r="R39" s="17"/>
      <c r="S39" s="17"/>
      <c r="T39" s="17"/>
    </row>
    <row r="40" spans="1:20">
      <c r="A40" s="237">
        <v>20</v>
      </c>
      <c r="B40" s="289" t="s">
        <v>2332</v>
      </c>
      <c r="C40" s="266">
        <f>SUM(C21:C39)</f>
        <v>100</v>
      </c>
      <c r="D40" s="317"/>
      <c r="E40" s="352"/>
      <c r="F40" s="354"/>
      <c r="G40" s="267">
        <f t="shared" ref="G40:L40" si="0">SUM(G21:G39)</f>
        <v>100</v>
      </c>
      <c r="H40" s="263">
        <f t="shared" si="0"/>
        <v>1</v>
      </c>
      <c r="I40" s="266">
        <f t="shared" si="0"/>
        <v>0</v>
      </c>
      <c r="J40" s="263">
        <f t="shared" si="0"/>
        <v>0</v>
      </c>
      <c r="K40" s="266">
        <f t="shared" si="0"/>
        <v>0</v>
      </c>
      <c r="L40" s="263">
        <f t="shared" si="0"/>
        <v>0</v>
      </c>
      <c r="M40" s="347">
        <v>20</v>
      </c>
      <c r="N40" s="306"/>
      <c r="O40" s="306"/>
      <c r="P40" s="17"/>
      <c r="Q40" s="17"/>
      <c r="R40" s="17"/>
      <c r="S40" s="17"/>
      <c r="T40" s="17"/>
    </row>
    <row r="41" spans="1:20">
      <c r="A41" s="237">
        <v>21</v>
      </c>
      <c r="B41" s="355"/>
      <c r="C41" s="356"/>
      <c r="D41" s="357"/>
      <c r="E41" s="358"/>
      <c r="F41" s="359"/>
      <c r="G41" s="360"/>
      <c r="H41" s="356"/>
      <c r="I41" s="356"/>
      <c r="J41" s="356"/>
      <c r="K41" s="356"/>
      <c r="L41" s="356"/>
      <c r="M41" s="347">
        <v>21</v>
      </c>
      <c r="N41" s="306"/>
      <c r="O41" s="306"/>
      <c r="P41" s="17"/>
      <c r="Q41" s="17"/>
      <c r="R41" s="17"/>
      <c r="S41" s="17"/>
      <c r="T41" s="17"/>
    </row>
    <row r="42" spans="1:20">
      <c r="A42" s="237">
        <v>22</v>
      </c>
      <c r="B42" s="296" t="s">
        <v>958</v>
      </c>
      <c r="C42" s="341"/>
      <c r="D42" s="342"/>
      <c r="E42" s="361"/>
      <c r="F42" s="344"/>
      <c r="G42" s="345"/>
      <c r="H42" s="341"/>
      <c r="I42" s="341"/>
      <c r="J42" s="341"/>
      <c r="K42" s="341"/>
      <c r="L42" s="341"/>
      <c r="M42" s="347">
        <v>22</v>
      </c>
      <c r="N42" s="306"/>
      <c r="O42" s="306"/>
      <c r="P42" s="17"/>
      <c r="Q42" s="17"/>
      <c r="R42" s="17"/>
      <c r="S42" s="17"/>
      <c r="T42" s="17"/>
    </row>
    <row r="43" spans="1:20">
      <c r="A43" s="237">
        <v>23</v>
      </c>
      <c r="B43" s="95"/>
      <c r="C43" s="307"/>
      <c r="D43" s="348"/>
      <c r="E43" s="311"/>
      <c r="F43" s="350"/>
      <c r="G43" s="306"/>
      <c r="H43" s="312"/>
      <c r="I43" s="307"/>
      <c r="J43" s="312"/>
      <c r="K43" s="307"/>
      <c r="L43" s="312"/>
      <c r="M43" s="347">
        <v>23</v>
      </c>
      <c r="N43" s="306"/>
      <c r="O43" s="306"/>
      <c r="P43" s="17"/>
      <c r="Q43" s="17"/>
      <c r="R43" s="17"/>
      <c r="S43" s="17"/>
      <c r="T43" s="17"/>
    </row>
    <row r="44" spans="1:20">
      <c r="A44" s="237">
        <v>24</v>
      </c>
      <c r="B44" s="2054" t="s">
        <v>1766</v>
      </c>
      <c r="C44" s="2054">
        <v>1</v>
      </c>
      <c r="D44" s="348">
        <v>1</v>
      </c>
      <c r="E44" s="311"/>
      <c r="F44" s="350"/>
      <c r="G44" s="306">
        <v>1</v>
      </c>
      <c r="H44" s="312">
        <v>1</v>
      </c>
      <c r="I44" s="307"/>
      <c r="J44" s="307"/>
      <c r="K44" s="307"/>
      <c r="L44" s="307"/>
      <c r="M44" s="347">
        <v>24</v>
      </c>
      <c r="N44" s="306"/>
      <c r="O44" s="306"/>
      <c r="P44" s="17"/>
      <c r="Q44" s="17"/>
      <c r="R44" s="17"/>
      <c r="S44" s="17"/>
      <c r="T44" s="17"/>
    </row>
    <row r="45" spans="1:20">
      <c r="A45" s="237">
        <v>25</v>
      </c>
      <c r="B45" s="307"/>
      <c r="C45" s="307"/>
      <c r="D45" s="348"/>
      <c r="E45" s="311"/>
      <c r="F45" s="350"/>
      <c r="G45" s="306"/>
      <c r="H45" s="307"/>
      <c r="I45" s="307"/>
      <c r="J45" s="307"/>
      <c r="K45" s="307"/>
      <c r="L45" s="307"/>
      <c r="M45" s="347">
        <v>25</v>
      </c>
      <c r="N45" s="306"/>
      <c r="O45" s="306"/>
      <c r="P45" s="17"/>
      <c r="Q45" s="17"/>
      <c r="R45" s="17"/>
      <c r="S45" s="17"/>
      <c r="T45" s="17"/>
    </row>
    <row r="46" spans="1:20">
      <c r="A46" s="237">
        <v>26</v>
      </c>
      <c r="B46" s="307"/>
      <c r="C46" s="307"/>
      <c r="D46" s="348"/>
      <c r="E46" s="311"/>
      <c r="F46" s="350"/>
      <c r="G46" s="306"/>
      <c r="H46" s="307"/>
      <c r="I46" s="307"/>
      <c r="J46" s="307"/>
      <c r="K46" s="307"/>
      <c r="L46" s="307"/>
      <c r="M46" s="347">
        <v>26</v>
      </c>
      <c r="N46" s="306"/>
      <c r="O46" s="306"/>
      <c r="P46" s="17"/>
      <c r="Q46" s="17"/>
      <c r="R46" s="17"/>
      <c r="S46" s="17"/>
      <c r="T46" s="17"/>
    </row>
    <row r="47" spans="1:20">
      <c r="A47" s="237">
        <v>27</v>
      </c>
      <c r="B47" s="307"/>
      <c r="C47" s="307"/>
      <c r="D47" s="317"/>
      <c r="E47" s="311"/>
      <c r="F47" s="350"/>
      <c r="G47" s="306"/>
      <c r="H47" s="307"/>
      <c r="I47" s="307"/>
      <c r="J47" s="307"/>
      <c r="K47" s="307"/>
      <c r="L47" s="307"/>
      <c r="M47" s="347">
        <v>27</v>
      </c>
      <c r="N47" s="306"/>
      <c r="O47" s="306"/>
      <c r="P47" s="17"/>
      <c r="Q47" s="17"/>
      <c r="R47" s="17"/>
      <c r="S47" s="17"/>
      <c r="T47" s="17"/>
    </row>
    <row r="48" spans="1:20">
      <c r="A48" s="237">
        <v>28</v>
      </c>
      <c r="B48" s="307"/>
      <c r="C48" s="307"/>
      <c r="D48" s="317"/>
      <c r="E48" s="311"/>
      <c r="F48" s="350"/>
      <c r="G48" s="306"/>
      <c r="H48" s="307"/>
      <c r="I48" s="307"/>
      <c r="J48" s="307"/>
      <c r="K48" s="307"/>
      <c r="L48" s="307"/>
      <c r="M48" s="347">
        <v>28</v>
      </c>
      <c r="N48" s="306"/>
      <c r="O48" s="306"/>
      <c r="P48" s="17"/>
      <c r="Q48" s="17"/>
      <c r="R48" s="17"/>
      <c r="S48" s="17"/>
      <c r="T48" s="17"/>
    </row>
    <row r="49" spans="1:20">
      <c r="A49" s="237">
        <v>29</v>
      </c>
      <c r="B49" s="307"/>
      <c r="C49" s="307"/>
      <c r="D49" s="317"/>
      <c r="E49" s="311"/>
      <c r="F49" s="350"/>
      <c r="G49" s="306"/>
      <c r="H49" s="307"/>
      <c r="I49" s="307"/>
      <c r="J49" s="307"/>
      <c r="K49" s="307"/>
      <c r="L49" s="307"/>
      <c r="M49" s="347">
        <v>29</v>
      </c>
      <c r="N49" s="306"/>
      <c r="O49" s="306"/>
      <c r="P49" s="17"/>
      <c r="Q49" s="17"/>
      <c r="R49" s="17"/>
      <c r="S49" s="17"/>
      <c r="T49" s="17"/>
    </row>
    <row r="50" spans="1:20">
      <c r="A50" s="237">
        <v>30</v>
      </c>
      <c r="B50" s="307"/>
      <c r="C50" s="307"/>
      <c r="D50" s="317"/>
      <c r="E50" s="311"/>
      <c r="F50" s="350"/>
      <c r="G50" s="306"/>
      <c r="H50" s="307"/>
      <c r="I50" s="307"/>
      <c r="J50" s="307"/>
      <c r="K50" s="307"/>
      <c r="L50" s="307"/>
      <c r="M50" s="236">
        <v>30</v>
      </c>
      <c r="N50" s="17"/>
      <c r="O50" s="17"/>
      <c r="P50" s="17"/>
      <c r="Q50" s="17"/>
      <c r="R50" s="17"/>
      <c r="S50" s="17"/>
      <c r="T50" s="17"/>
    </row>
    <row r="51" spans="1:20">
      <c r="A51" s="237">
        <v>31</v>
      </c>
      <c r="B51" s="307"/>
      <c r="C51" s="307"/>
      <c r="D51" s="317"/>
      <c r="E51" s="311"/>
      <c r="F51" s="350"/>
      <c r="G51" s="306"/>
      <c r="H51" s="307"/>
      <c r="I51" s="307"/>
      <c r="J51" s="307"/>
      <c r="K51" s="307"/>
      <c r="L51" s="307"/>
      <c r="M51" s="236">
        <v>31</v>
      </c>
      <c r="N51" s="17"/>
      <c r="O51" s="17"/>
      <c r="P51" s="17"/>
      <c r="Q51" s="17"/>
      <c r="R51" s="17"/>
      <c r="S51" s="17"/>
      <c r="T51" s="17"/>
    </row>
    <row r="52" spans="1:20">
      <c r="A52" s="237">
        <v>32</v>
      </c>
      <c r="B52" s="307"/>
      <c r="C52" s="307"/>
      <c r="D52" s="317"/>
      <c r="E52" s="311"/>
      <c r="F52" s="350"/>
      <c r="G52" s="306"/>
      <c r="H52" s="307"/>
      <c r="I52" s="307"/>
      <c r="J52" s="307"/>
      <c r="K52" s="307"/>
      <c r="L52" s="307"/>
      <c r="M52" s="236">
        <v>32</v>
      </c>
      <c r="N52" s="17"/>
      <c r="O52" s="17"/>
      <c r="P52" s="17"/>
      <c r="Q52" s="17"/>
      <c r="R52" s="17"/>
      <c r="S52" s="17"/>
      <c r="T52" s="17"/>
    </row>
    <row r="53" spans="1:20">
      <c r="A53" s="237">
        <v>33</v>
      </c>
      <c r="B53" s="307"/>
      <c r="C53" s="307"/>
      <c r="D53" s="317"/>
      <c r="E53" s="311"/>
      <c r="F53" s="350"/>
      <c r="G53" s="306"/>
      <c r="H53" s="307"/>
      <c r="I53" s="307"/>
      <c r="J53" s="307"/>
      <c r="K53" s="307"/>
      <c r="L53" s="307"/>
      <c r="M53" s="236">
        <v>33</v>
      </c>
      <c r="N53" s="17"/>
      <c r="O53" s="17"/>
      <c r="P53" s="17"/>
      <c r="Q53" s="17"/>
      <c r="R53" s="17"/>
      <c r="S53" s="17"/>
      <c r="T53" s="17"/>
    </row>
    <row r="54" spans="1:20">
      <c r="A54" s="237">
        <v>34</v>
      </c>
      <c r="B54" s="307"/>
      <c r="C54" s="307"/>
      <c r="D54" s="317"/>
      <c r="E54" s="311"/>
      <c r="F54" s="350"/>
      <c r="G54" s="306"/>
      <c r="H54" s="307"/>
      <c r="I54" s="307"/>
      <c r="J54" s="307"/>
      <c r="K54" s="307"/>
      <c r="L54" s="307"/>
      <c r="M54" s="236">
        <v>34</v>
      </c>
      <c r="N54" s="17"/>
      <c r="O54" s="17"/>
      <c r="P54" s="17"/>
      <c r="Q54" s="17"/>
      <c r="R54" s="17"/>
      <c r="S54" s="17"/>
      <c r="T54" s="17"/>
    </row>
    <row r="55" spans="1:20">
      <c r="A55" s="237">
        <v>35</v>
      </c>
      <c r="B55" s="307"/>
      <c r="C55" s="307"/>
      <c r="D55" s="317"/>
      <c r="E55" s="311"/>
      <c r="F55" s="350"/>
      <c r="G55" s="306"/>
      <c r="H55" s="307"/>
      <c r="I55" s="307"/>
      <c r="J55" s="307"/>
      <c r="K55" s="307"/>
      <c r="L55" s="307"/>
      <c r="M55" s="236">
        <v>35</v>
      </c>
      <c r="N55" s="17"/>
      <c r="O55" s="17"/>
      <c r="P55" s="17"/>
      <c r="Q55" s="17"/>
      <c r="R55" s="17"/>
      <c r="S55" s="17"/>
      <c r="T55" s="17"/>
    </row>
    <row r="56" spans="1:20">
      <c r="A56" s="237">
        <v>36</v>
      </c>
      <c r="B56" s="307"/>
      <c r="C56" s="307"/>
      <c r="D56" s="317"/>
      <c r="E56" s="311"/>
      <c r="F56" s="350"/>
      <c r="G56" s="306"/>
      <c r="H56" s="307"/>
      <c r="I56" s="307"/>
      <c r="J56" s="307"/>
      <c r="K56" s="307"/>
      <c r="L56" s="307"/>
      <c r="M56" s="236">
        <v>36</v>
      </c>
      <c r="N56" s="17"/>
      <c r="O56" s="17"/>
      <c r="P56" s="17"/>
      <c r="Q56" s="17"/>
      <c r="R56" s="17"/>
      <c r="S56" s="17"/>
      <c r="T56" s="17"/>
    </row>
    <row r="57" spans="1:20">
      <c r="A57" s="237">
        <v>37</v>
      </c>
      <c r="B57" s="307"/>
      <c r="C57" s="307"/>
      <c r="D57" s="317"/>
      <c r="E57" s="311"/>
      <c r="F57" s="350"/>
      <c r="G57" s="306"/>
      <c r="H57" s="307"/>
      <c r="I57" s="307"/>
      <c r="J57" s="307"/>
      <c r="K57" s="307"/>
      <c r="L57" s="307"/>
      <c r="M57" s="236">
        <v>37</v>
      </c>
      <c r="N57" s="17"/>
      <c r="O57" s="17"/>
      <c r="P57" s="17"/>
      <c r="Q57" s="17"/>
      <c r="R57" s="17"/>
      <c r="S57" s="17"/>
      <c r="T57" s="17"/>
    </row>
    <row r="58" spans="1:20">
      <c r="A58" s="237">
        <v>38</v>
      </c>
      <c r="B58" s="307"/>
      <c r="C58" s="307"/>
      <c r="D58" s="317"/>
      <c r="E58" s="311"/>
      <c r="F58" s="350"/>
      <c r="G58" s="306"/>
      <c r="H58" s="307"/>
      <c r="I58" s="307"/>
      <c r="J58" s="307"/>
      <c r="K58" s="307"/>
      <c r="L58" s="307"/>
      <c r="M58" s="236">
        <v>38</v>
      </c>
      <c r="N58" s="17"/>
      <c r="O58" s="17"/>
      <c r="P58" s="17"/>
      <c r="Q58" s="17"/>
      <c r="R58" s="17"/>
      <c r="S58" s="17"/>
      <c r="T58" s="17"/>
    </row>
    <row r="59" spans="1:20">
      <c r="A59" s="237">
        <v>39</v>
      </c>
      <c r="B59" s="307"/>
      <c r="C59" s="307"/>
      <c r="D59" s="317"/>
      <c r="E59" s="311"/>
      <c r="F59" s="350"/>
      <c r="G59" s="306"/>
      <c r="H59" s="307"/>
      <c r="I59" s="307"/>
      <c r="J59" s="307"/>
      <c r="K59" s="307"/>
      <c r="L59" s="307"/>
      <c r="M59" s="236">
        <v>39</v>
      </c>
      <c r="N59" s="17"/>
      <c r="O59" s="17"/>
      <c r="P59" s="17"/>
      <c r="Q59" s="17"/>
      <c r="R59" s="17"/>
      <c r="S59" s="17"/>
      <c r="T59" s="17"/>
    </row>
    <row r="60" spans="1:20">
      <c r="A60" s="237">
        <v>40</v>
      </c>
      <c r="B60" s="307"/>
      <c r="C60" s="307"/>
      <c r="D60" s="317"/>
      <c r="E60" s="311"/>
      <c r="F60" s="350"/>
      <c r="G60" s="306"/>
      <c r="H60" s="307"/>
      <c r="I60" s="307"/>
      <c r="J60" s="307"/>
      <c r="K60" s="307"/>
      <c r="L60" s="307"/>
      <c r="M60" s="236">
        <v>40</v>
      </c>
      <c r="N60" s="17"/>
      <c r="O60" s="17"/>
      <c r="P60" s="17"/>
      <c r="Q60" s="17"/>
      <c r="R60" s="17"/>
      <c r="S60" s="17"/>
      <c r="T60" s="17"/>
    </row>
    <row r="61" spans="1:20">
      <c r="A61" s="237">
        <v>41</v>
      </c>
      <c r="B61" s="289" t="s">
        <v>2332</v>
      </c>
      <c r="C61" s="266">
        <f>SUM(C42:C60)</f>
        <v>1</v>
      </c>
      <c r="D61" s="351"/>
      <c r="E61" s="352"/>
      <c r="F61" s="259"/>
      <c r="G61" s="267">
        <f t="shared" ref="G61:L61" si="1">SUM(G42:G60)</f>
        <v>1</v>
      </c>
      <c r="H61" s="263">
        <f t="shared" si="1"/>
        <v>1</v>
      </c>
      <c r="I61" s="266">
        <f t="shared" si="1"/>
        <v>0</v>
      </c>
      <c r="J61" s="263">
        <f t="shared" si="1"/>
        <v>0</v>
      </c>
      <c r="K61" s="266">
        <f t="shared" si="1"/>
        <v>0</v>
      </c>
      <c r="L61" s="263">
        <f t="shared" si="1"/>
        <v>0</v>
      </c>
      <c r="M61" s="236">
        <v>41</v>
      </c>
      <c r="N61" s="17"/>
      <c r="O61" s="17"/>
      <c r="P61" s="17"/>
      <c r="Q61" s="17"/>
      <c r="R61" s="17"/>
      <c r="S61" s="17"/>
      <c r="T61" s="17"/>
    </row>
    <row r="62" spans="1:20" ht="15.75" thickBot="1">
      <c r="A62" s="332">
        <v>42</v>
      </c>
      <c r="B62" s="286"/>
      <c r="C62" s="286"/>
      <c r="D62" s="362"/>
      <c r="E62" s="363"/>
      <c r="F62" s="364"/>
      <c r="G62" s="287"/>
      <c r="H62" s="286"/>
      <c r="I62" s="286"/>
      <c r="J62" s="286"/>
      <c r="K62" s="286"/>
      <c r="L62" s="286"/>
      <c r="M62" s="256">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3312" t="s">
        <v>959</v>
      </c>
      <c r="B64" s="3312"/>
      <c r="C64" s="17"/>
      <c r="D64" s="17"/>
      <c r="E64" s="17"/>
      <c r="F64" s="3312" t="str">
        <f>A64</f>
        <v>FERC FORM NO. 1 (ED. 12- 91) NYPSC-Modified-96</v>
      </c>
      <c r="G64" s="3312"/>
      <c r="H64" s="3312"/>
      <c r="I64" s="3312"/>
      <c r="J64" s="17"/>
      <c r="K64" s="17"/>
      <c r="L64" s="17"/>
      <c r="M64" s="17"/>
      <c r="N64" s="17"/>
      <c r="O64" s="17"/>
      <c r="P64" s="17"/>
      <c r="Q64" s="17"/>
      <c r="R64" s="17"/>
      <c r="S64" s="17"/>
      <c r="T64" s="17"/>
    </row>
    <row r="65" spans="1:20">
      <c r="A65" s="69" t="s">
        <v>960</v>
      </c>
      <c r="B65" s="69"/>
      <c r="C65" s="69"/>
      <c r="D65" s="69"/>
      <c r="E65" s="69"/>
      <c r="F65" s="69" t="s">
        <v>961</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67" fitToWidth="2" orientation="portrait" r:id="rId1"/>
  <headerFooter alignWithMargins="0"/>
  <colBreaks count="1" manualBreakCount="1">
    <brk id="5" max="6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pageSetUpPr fitToPage="1"/>
  </sheetPr>
  <dimension ref="A1:K81"/>
  <sheetViews>
    <sheetView defaultGridColor="0" topLeftCell="A49" colorId="22" zoomScale="80" zoomScaleNormal="80" zoomScaleSheetLayoutView="80" workbookViewId="0">
      <selection activeCell="H63" sqref="H63"/>
    </sheetView>
  </sheetViews>
  <sheetFormatPr defaultColWidth="9.6640625" defaultRowHeight="15"/>
  <cols>
    <col min="1" max="1" width="2.6640625" style="9" customWidth="1"/>
    <col min="2" max="2" width="4.6640625" style="9" customWidth="1"/>
    <col min="3" max="3" width="45.44140625" style="9" customWidth="1"/>
    <col min="4" max="4" width="20.88671875" style="9" customWidth="1"/>
    <col min="5" max="5" width="15.6640625" style="9" customWidth="1"/>
    <col min="6" max="6" width="19" style="9" customWidth="1"/>
    <col min="7" max="7" width="9.6640625" style="9"/>
    <col min="8" max="8" width="21.109375" style="9" customWidth="1"/>
    <col min="9" max="10" width="9.6640625" style="9"/>
    <col min="11" max="11" width="15.109375" style="9" bestFit="1" customWidth="1"/>
    <col min="12" max="16384" width="9.6640625" style="9"/>
  </cols>
  <sheetData>
    <row r="1" spans="1:6">
      <c r="A1" s="29" t="s">
        <v>1800</v>
      </c>
      <c r="B1" s="66"/>
      <c r="C1" s="226"/>
      <c r="D1" s="227" t="s">
        <v>3294</v>
      </c>
      <c r="E1" s="227" t="s">
        <v>1802</v>
      </c>
      <c r="F1" s="258" t="s">
        <v>1803</v>
      </c>
    </row>
    <row r="2" spans="1:6">
      <c r="A2" s="72" t="str">
        <f>'Data Sheet'!$C$25</f>
        <v xml:space="preserve">The Brooklyn Union Gas Company d/b/a National Grid New York </v>
      </c>
      <c r="B2" s="17"/>
      <c r="C2" s="81"/>
      <c r="D2" s="78" t="s">
        <v>1819</v>
      </c>
      <c r="E2" s="78" t="s">
        <v>3313</v>
      </c>
      <c r="F2" s="83"/>
    </row>
    <row r="3" spans="1:6" ht="15" customHeight="1">
      <c r="A3" s="74"/>
      <c r="B3" s="77"/>
      <c r="C3" s="115"/>
      <c r="D3" s="86" t="s">
        <v>2996</v>
      </c>
      <c r="E3" s="702" t="str">
        <f>'Data Sheet'!$C$40</f>
        <v xml:space="preserve"> March 29, 2017</v>
      </c>
      <c r="F3" s="108" t="str">
        <f>'Data Sheet'!$C$38</f>
        <v xml:space="preserve"> December 31, 2016</v>
      </c>
    </row>
    <row r="4" spans="1:6" ht="15" customHeight="1">
      <c r="A4" s="259"/>
      <c r="B4" s="230" t="s">
        <v>962</v>
      </c>
      <c r="C4" s="230"/>
      <c r="D4" s="230"/>
      <c r="E4" s="230"/>
      <c r="F4" s="231"/>
    </row>
    <row r="5" spans="1:6">
      <c r="A5" s="72"/>
      <c r="B5" s="3355" t="s">
        <v>882</v>
      </c>
      <c r="C5" s="3355"/>
      <c r="D5" s="3355"/>
      <c r="E5" s="3355"/>
      <c r="F5" s="3356"/>
    </row>
    <row r="6" spans="1:6">
      <c r="A6" s="72"/>
      <c r="B6" s="3312" t="s">
        <v>2368</v>
      </c>
      <c r="C6" s="3312"/>
      <c r="D6" s="3312"/>
      <c r="E6" s="3312"/>
      <c r="F6" s="3313"/>
    </row>
    <row r="7" spans="1:6">
      <c r="A7" s="72"/>
      <c r="B7" s="3312" t="s">
        <v>2369</v>
      </c>
      <c r="C7" s="3312"/>
      <c r="D7" s="3312"/>
      <c r="E7" s="3312"/>
      <c r="F7" s="3313"/>
    </row>
    <row r="8" spans="1:6">
      <c r="A8" s="72"/>
      <c r="B8" s="3312" t="s">
        <v>2370</v>
      </c>
      <c r="C8" s="3312"/>
      <c r="D8" s="3312"/>
      <c r="E8" s="3312"/>
      <c r="F8" s="3313"/>
    </row>
    <row r="9" spans="1:6">
      <c r="A9" s="72"/>
      <c r="B9" s="3312" t="s">
        <v>1326</v>
      </c>
      <c r="C9" s="3312"/>
      <c r="D9" s="3312"/>
      <c r="E9" s="3312"/>
      <c r="F9" s="3313"/>
    </row>
    <row r="10" spans="1:6">
      <c r="A10" s="72"/>
      <c r="B10" s="3312" t="s">
        <v>883</v>
      </c>
      <c r="C10" s="3312"/>
      <c r="D10" s="3312"/>
      <c r="E10" s="3312"/>
      <c r="F10" s="3313"/>
    </row>
    <row r="11" spans="1:6">
      <c r="A11" s="72"/>
      <c r="B11" s="3312" t="s">
        <v>1327</v>
      </c>
      <c r="C11" s="3312"/>
      <c r="D11" s="3312"/>
      <c r="E11" s="3312"/>
      <c r="F11" s="3313"/>
    </row>
    <row r="12" spans="1:6">
      <c r="A12" s="72"/>
      <c r="B12" s="3312" t="s">
        <v>884</v>
      </c>
      <c r="C12" s="3312"/>
      <c r="D12" s="3312"/>
      <c r="E12" s="3312"/>
      <c r="F12" s="3313"/>
    </row>
    <row r="13" spans="1:6">
      <c r="A13" s="72"/>
      <c r="B13" s="3312" t="s">
        <v>1328</v>
      </c>
      <c r="C13" s="3312"/>
      <c r="D13" s="3312"/>
      <c r="E13" s="3312"/>
      <c r="F13" s="3313"/>
    </row>
    <row r="14" spans="1:6">
      <c r="A14" s="72"/>
      <c r="B14" s="3312" t="s">
        <v>1329</v>
      </c>
      <c r="C14" s="3312"/>
      <c r="D14" s="3312"/>
      <c r="E14" s="3312"/>
      <c r="F14" s="3313"/>
    </row>
    <row r="15" spans="1:6">
      <c r="A15" s="72"/>
      <c r="B15" s="3312" t="s">
        <v>885</v>
      </c>
      <c r="C15" s="3312"/>
      <c r="D15" s="3312"/>
      <c r="E15" s="3312"/>
      <c r="F15" s="3313"/>
    </row>
    <row r="16" spans="1:6">
      <c r="A16" s="72"/>
      <c r="B16" s="3312" t="s">
        <v>1330</v>
      </c>
      <c r="C16" s="3312"/>
      <c r="D16" s="3312"/>
      <c r="E16" s="3312"/>
      <c r="F16" s="3313"/>
    </row>
    <row r="17" spans="1:6">
      <c r="A17" s="72"/>
      <c r="B17" s="3312" t="s">
        <v>1331</v>
      </c>
      <c r="C17" s="3312"/>
      <c r="D17" s="3312"/>
      <c r="E17" s="3312"/>
      <c r="F17" s="3313"/>
    </row>
    <row r="18" spans="1:6">
      <c r="A18" s="72"/>
      <c r="B18" s="3312" t="s">
        <v>886</v>
      </c>
      <c r="C18" s="3312"/>
      <c r="D18" s="3312"/>
      <c r="E18" s="3312"/>
      <c r="F18" s="3313"/>
    </row>
    <row r="19" spans="1:6">
      <c r="A19" s="72"/>
      <c r="B19" s="3312" t="s">
        <v>1332</v>
      </c>
      <c r="C19" s="3312"/>
      <c r="D19" s="3312"/>
      <c r="E19" s="3312"/>
      <c r="F19" s="3313"/>
    </row>
    <row r="20" spans="1:6">
      <c r="A20" s="72"/>
      <c r="B20" s="3312" t="s">
        <v>1333</v>
      </c>
      <c r="C20" s="3312"/>
      <c r="D20" s="3312"/>
      <c r="E20" s="3312"/>
      <c r="F20" s="3313"/>
    </row>
    <row r="21" spans="1:6">
      <c r="A21" s="72"/>
      <c r="B21" s="17"/>
      <c r="C21" s="17"/>
      <c r="D21" s="17"/>
      <c r="E21" s="17"/>
      <c r="F21" s="73"/>
    </row>
    <row r="22" spans="1:6">
      <c r="A22" s="87"/>
      <c r="B22" s="88" t="s">
        <v>1729</v>
      </c>
      <c r="C22" s="519" t="s">
        <v>1783</v>
      </c>
      <c r="D22" s="337"/>
      <c r="E22" s="337"/>
      <c r="F22" s="330" t="s">
        <v>1841</v>
      </c>
    </row>
    <row r="23" spans="1:6">
      <c r="A23" s="74"/>
      <c r="B23" s="77" t="s">
        <v>1732</v>
      </c>
      <c r="C23" s="313" t="s">
        <v>3024</v>
      </c>
      <c r="D23" s="75"/>
      <c r="E23" s="75"/>
      <c r="F23" s="239" t="s">
        <v>3025</v>
      </c>
    </row>
    <row r="24" spans="1:6">
      <c r="A24" s="72"/>
      <c r="B24" s="81">
        <v>1</v>
      </c>
      <c r="C24" s="292" t="s">
        <v>1334</v>
      </c>
      <c r="D24" s="17"/>
      <c r="E24" s="17"/>
      <c r="F24" s="282"/>
    </row>
    <row r="25" spans="1:6">
      <c r="A25" s="72"/>
      <c r="B25" s="81">
        <v>2</v>
      </c>
      <c r="C25" s="17"/>
      <c r="D25" s="17"/>
      <c r="E25" s="17"/>
      <c r="F25" s="281"/>
    </row>
    <row r="26" spans="1:6">
      <c r="A26" s="72"/>
      <c r="B26" s="81">
        <v>3</v>
      </c>
      <c r="C26" s="17"/>
      <c r="D26" s="17"/>
      <c r="E26" s="17"/>
      <c r="F26" s="282"/>
    </row>
    <row r="27" spans="1:6">
      <c r="A27" s="72"/>
      <c r="B27" s="81">
        <v>4</v>
      </c>
      <c r="C27" s="17"/>
      <c r="D27" s="17"/>
      <c r="E27" s="406"/>
      <c r="F27" s="282"/>
    </row>
    <row r="28" spans="1:6">
      <c r="A28" s="72"/>
      <c r="B28" s="81">
        <v>5</v>
      </c>
      <c r="C28" s="17"/>
      <c r="D28" s="17"/>
      <c r="E28" s="306"/>
      <c r="F28" s="282"/>
    </row>
    <row r="29" spans="1:6">
      <c r="A29" s="72"/>
      <c r="B29" s="81">
        <v>6</v>
      </c>
      <c r="C29" s="17"/>
      <c r="D29" s="17"/>
      <c r="E29" s="306"/>
      <c r="F29" s="282"/>
    </row>
    <row r="30" spans="1:6">
      <c r="A30" s="72"/>
      <c r="B30" s="81">
        <v>7</v>
      </c>
      <c r="C30" s="17"/>
      <c r="D30" s="17"/>
      <c r="E30" s="306"/>
      <c r="F30" s="282"/>
    </row>
    <row r="31" spans="1:6">
      <c r="A31" s="72"/>
      <c r="B31" s="81">
        <v>8</v>
      </c>
      <c r="C31" s="17"/>
      <c r="D31" s="290" t="s">
        <v>1191</v>
      </c>
      <c r="E31" s="306"/>
      <c r="F31" s="262">
        <f>SUM(F25:F30)</f>
        <v>0</v>
      </c>
    </row>
    <row r="32" spans="1:6">
      <c r="A32" s="72"/>
      <c r="B32" s="81">
        <v>9</v>
      </c>
      <c r="C32" s="17"/>
      <c r="D32" s="17"/>
      <c r="E32" s="17"/>
      <c r="F32" s="282"/>
    </row>
    <row r="33" spans="1:11">
      <c r="A33" s="72"/>
      <c r="B33" s="81">
        <v>10</v>
      </c>
      <c r="C33" s="292" t="s">
        <v>1335</v>
      </c>
      <c r="D33" s="17"/>
      <c r="E33" s="306"/>
      <c r="F33" s="282"/>
    </row>
    <row r="34" spans="1:11">
      <c r="A34" s="72"/>
      <c r="B34" s="81">
        <v>11</v>
      </c>
      <c r="C34" s="17"/>
      <c r="D34" s="17"/>
      <c r="E34" s="306"/>
      <c r="F34" s="281"/>
    </row>
    <row r="35" spans="1:11">
      <c r="A35" s="72"/>
      <c r="B35" s="81">
        <v>12</v>
      </c>
      <c r="C35" s="17"/>
      <c r="D35" s="17"/>
      <c r="E35" s="306"/>
      <c r="F35" s="282"/>
    </row>
    <row r="36" spans="1:11">
      <c r="A36" s="72"/>
      <c r="B36" s="81">
        <v>13</v>
      </c>
      <c r="C36" s="17"/>
      <c r="D36" s="17"/>
      <c r="E36" s="306"/>
      <c r="F36" s="282"/>
    </row>
    <row r="37" spans="1:11">
      <c r="A37" s="72"/>
      <c r="B37" s="81">
        <v>14</v>
      </c>
      <c r="C37" s="17"/>
      <c r="D37" s="17"/>
      <c r="E37" s="306"/>
      <c r="F37" s="282"/>
    </row>
    <row r="38" spans="1:11">
      <c r="A38" s="72"/>
      <c r="B38" s="81">
        <v>15</v>
      </c>
      <c r="C38" s="17"/>
      <c r="D38" s="17"/>
      <c r="E38" s="306"/>
      <c r="F38" s="282"/>
    </row>
    <row r="39" spans="1:11">
      <c r="A39" s="72"/>
      <c r="B39" s="81">
        <v>16</v>
      </c>
      <c r="C39" s="17"/>
      <c r="D39" s="17"/>
      <c r="E39" s="306"/>
      <c r="F39" s="282"/>
    </row>
    <row r="40" spans="1:11">
      <c r="A40" s="72"/>
      <c r="B40" s="81">
        <v>17</v>
      </c>
      <c r="C40" s="17"/>
      <c r="D40" s="290" t="s">
        <v>1191</v>
      </c>
      <c r="E40" s="306"/>
      <c r="F40" s="262">
        <f>SUM(F34:F39)</f>
        <v>0</v>
      </c>
    </row>
    <row r="41" spans="1:11">
      <c r="A41" s="72"/>
      <c r="B41" s="81">
        <v>18</v>
      </c>
      <c r="C41" s="17"/>
      <c r="D41" s="17"/>
      <c r="E41" s="306"/>
      <c r="F41" s="282"/>
    </row>
    <row r="42" spans="1:11">
      <c r="A42" s="72"/>
      <c r="B42" s="81">
        <v>19</v>
      </c>
      <c r="C42" s="292" t="s">
        <v>1336</v>
      </c>
      <c r="D42" s="17"/>
      <c r="E42" s="306"/>
      <c r="F42" s="282"/>
    </row>
    <row r="43" spans="1:11">
      <c r="A43" s="72"/>
      <c r="B43" s="81">
        <v>20</v>
      </c>
      <c r="C43" s="17"/>
      <c r="D43" s="17"/>
      <c r="E43" s="306"/>
      <c r="F43" s="282"/>
    </row>
    <row r="44" spans="1:11">
      <c r="A44" s="72"/>
      <c r="B44" s="81">
        <v>21</v>
      </c>
      <c r="C44" s="17"/>
      <c r="D44" s="290" t="s">
        <v>1191</v>
      </c>
      <c r="E44" s="306"/>
      <c r="F44" s="262">
        <f>SUM(F43:F43)</f>
        <v>0</v>
      </c>
    </row>
    <row r="45" spans="1:11">
      <c r="A45" s="72"/>
      <c r="B45" s="81">
        <v>22</v>
      </c>
      <c r="C45" s="17"/>
      <c r="D45" s="17"/>
      <c r="E45" s="306"/>
      <c r="F45" s="282"/>
    </row>
    <row r="46" spans="1:11">
      <c r="A46" s="72"/>
      <c r="B46" s="81">
        <v>23</v>
      </c>
      <c r="C46" s="292" t="s">
        <v>1337</v>
      </c>
      <c r="D46" s="17"/>
      <c r="E46" s="306"/>
      <c r="F46" s="282"/>
    </row>
    <row r="47" spans="1:11">
      <c r="A47" s="72"/>
      <c r="B47" s="81">
        <v>24</v>
      </c>
      <c r="C47" s="2932" t="s">
        <v>5180</v>
      </c>
      <c r="D47" s="17"/>
      <c r="E47" s="306"/>
      <c r="F47" s="282">
        <v>-127600000</v>
      </c>
      <c r="K47" s="2870"/>
    </row>
    <row r="48" spans="1:11">
      <c r="A48" s="72"/>
      <c r="B48" s="81">
        <v>25</v>
      </c>
      <c r="C48" s="2932" t="s">
        <v>5002</v>
      </c>
      <c r="D48" s="17"/>
      <c r="E48" s="306"/>
      <c r="F48" s="282">
        <v>-22500000</v>
      </c>
      <c r="K48" s="2870"/>
    </row>
    <row r="49" spans="1:11">
      <c r="A49" s="72"/>
      <c r="B49" s="81">
        <v>26</v>
      </c>
      <c r="C49" s="2932" t="s">
        <v>5003</v>
      </c>
      <c r="D49" s="17"/>
      <c r="E49" s="306"/>
      <c r="F49" s="282">
        <v>-9931696</v>
      </c>
      <c r="K49" s="2870"/>
    </row>
    <row r="50" spans="1:11">
      <c r="A50" s="72"/>
      <c r="B50" s="81">
        <v>27</v>
      </c>
      <c r="C50" s="2932" t="s">
        <v>5004</v>
      </c>
      <c r="D50" s="17"/>
      <c r="E50" s="306"/>
      <c r="F50" s="282">
        <v>-11011000</v>
      </c>
      <c r="K50" s="2870"/>
    </row>
    <row r="51" spans="1:11">
      <c r="A51" s="72"/>
      <c r="B51" s="81">
        <v>28</v>
      </c>
      <c r="C51" s="2911" t="s">
        <v>5181</v>
      </c>
      <c r="D51" s="17"/>
      <c r="E51" s="306"/>
      <c r="F51" s="282">
        <v>-7900000</v>
      </c>
      <c r="K51" s="2870"/>
    </row>
    <row r="52" spans="1:11">
      <c r="A52" s="72"/>
      <c r="B52" s="81">
        <v>29</v>
      </c>
      <c r="C52" s="2911" t="s">
        <v>5005</v>
      </c>
      <c r="D52" s="17"/>
      <c r="E52" s="306"/>
      <c r="F52" s="282">
        <v>-8496479</v>
      </c>
      <c r="K52" s="2870"/>
    </row>
    <row r="53" spans="1:11">
      <c r="A53" s="72"/>
      <c r="B53" s="81">
        <v>30</v>
      </c>
      <c r="C53" s="2911" t="s">
        <v>5006</v>
      </c>
      <c r="D53" s="17"/>
      <c r="E53" s="17"/>
      <c r="F53" s="282">
        <v>51890880</v>
      </c>
      <c r="K53" s="2870"/>
    </row>
    <row r="54" spans="1:11">
      <c r="A54" s="72"/>
      <c r="B54" s="81">
        <v>31</v>
      </c>
      <c r="C54" s="2911" t="s">
        <v>5007</v>
      </c>
      <c r="D54" s="17"/>
      <c r="E54" s="17"/>
      <c r="F54" s="282">
        <v>-1264128</v>
      </c>
      <c r="K54" s="2870"/>
    </row>
    <row r="55" spans="1:11">
      <c r="A55" s="72"/>
      <c r="B55" s="81">
        <v>32</v>
      </c>
      <c r="C55" s="2932" t="s">
        <v>5008</v>
      </c>
      <c r="D55" s="17"/>
      <c r="E55" s="17"/>
      <c r="F55" s="282">
        <v>1908962</v>
      </c>
      <c r="K55" s="2870"/>
    </row>
    <row r="56" spans="1:11">
      <c r="A56" s="72"/>
      <c r="B56" s="81">
        <v>33</v>
      </c>
      <c r="C56" s="2932" t="s">
        <v>5009</v>
      </c>
      <c r="D56" s="17"/>
      <c r="E56" s="17"/>
      <c r="F56" s="282">
        <v>40540355</v>
      </c>
      <c r="K56" s="2870"/>
    </row>
    <row r="57" spans="1:11">
      <c r="A57" s="72"/>
      <c r="B57" s="81">
        <v>34</v>
      </c>
      <c r="C57" s="17"/>
      <c r="D57" s="290" t="s">
        <v>1191</v>
      </c>
      <c r="E57" s="17"/>
      <c r="F57" s="262">
        <f>SUM(F47:F56)</f>
        <v>-94363106</v>
      </c>
      <c r="K57" s="2870"/>
    </row>
    <row r="58" spans="1:11">
      <c r="A58" s="72"/>
      <c r="B58" s="81">
        <v>35</v>
      </c>
      <c r="C58" s="17"/>
      <c r="D58" s="17"/>
      <c r="E58" s="17"/>
      <c r="F58" s="282"/>
      <c r="K58" s="2870"/>
    </row>
    <row r="59" spans="1:11">
      <c r="A59" s="72"/>
      <c r="B59" s="81">
        <v>36</v>
      </c>
      <c r="C59" s="17"/>
      <c r="D59" s="17"/>
      <c r="E59" s="17"/>
      <c r="F59" s="282"/>
    </row>
    <row r="60" spans="1:11">
      <c r="A60" s="72"/>
      <c r="B60" s="81">
        <v>37</v>
      </c>
      <c r="C60" s="17"/>
      <c r="D60" s="17"/>
      <c r="E60" s="17"/>
      <c r="F60" s="282"/>
    </row>
    <row r="61" spans="1:11">
      <c r="A61" s="72"/>
      <c r="B61" s="81">
        <v>38</v>
      </c>
      <c r="C61" s="17"/>
      <c r="D61" s="17"/>
      <c r="E61" s="17"/>
      <c r="F61" s="282"/>
    </row>
    <row r="62" spans="1:11">
      <c r="A62" s="72"/>
      <c r="B62" s="81">
        <v>39</v>
      </c>
      <c r="C62" s="17"/>
      <c r="D62" s="17"/>
      <c r="E62" s="17"/>
      <c r="F62" s="282"/>
    </row>
    <row r="63" spans="1:11" ht="15.75" thickBot="1">
      <c r="A63" s="297"/>
      <c r="B63" s="254">
        <v>40</v>
      </c>
      <c r="C63" s="273" t="s">
        <v>172</v>
      </c>
      <c r="D63" s="273"/>
      <c r="E63" s="271"/>
      <c r="F63" s="270">
        <f>F31+F40+F44+F57</f>
        <v>-94363106</v>
      </c>
      <c r="H63" s="2573"/>
    </row>
    <row r="65" spans="1:6">
      <c r="B65" s="3357" t="s">
        <v>1338</v>
      </c>
      <c r="C65" s="3357"/>
      <c r="D65" s="3357"/>
    </row>
    <row r="66" spans="1:6">
      <c r="A66" s="17"/>
      <c r="B66" s="3310" t="s">
        <v>3639</v>
      </c>
      <c r="C66" s="3310"/>
      <c r="D66" s="3310"/>
      <c r="E66" s="3310"/>
      <c r="F66" s="3310"/>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mergeCells count="18">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5" bottom="0.5" header="0.5" footer="0.5"/>
  <pageSetup scale="7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59999389629810485"/>
  </sheetPr>
  <dimension ref="A1:AX60"/>
  <sheetViews>
    <sheetView defaultGridColor="0" view="pageBreakPreview" colorId="22" zoomScale="80" zoomScaleNormal="90" zoomScaleSheetLayoutView="80" workbookViewId="0">
      <selection activeCell="B21" sqref="B21"/>
    </sheetView>
  </sheetViews>
  <sheetFormatPr defaultColWidth="9.6640625" defaultRowHeight="15"/>
  <cols>
    <col min="1" max="1" width="4.6640625" style="1566" customWidth="1"/>
    <col min="2" max="2" width="35.6640625" style="1566" customWidth="1"/>
    <col min="3" max="3" width="21.5546875" style="1566" customWidth="1"/>
    <col min="4" max="4" width="20.6640625" style="1566" customWidth="1"/>
    <col min="5" max="5" width="17.5546875" style="1566" customWidth="1"/>
    <col min="6" max="16384" width="9.6640625" style="1566"/>
  </cols>
  <sheetData>
    <row r="1" spans="1:50">
      <c r="A1" s="2516" t="s">
        <v>3640</v>
      </c>
      <c r="B1" s="2517"/>
      <c r="C1" s="2518" t="s">
        <v>3294</v>
      </c>
      <c r="D1" s="2519" t="s">
        <v>1802</v>
      </c>
      <c r="E1" s="2520" t="s">
        <v>1803</v>
      </c>
      <c r="F1" s="1589"/>
      <c r="G1" s="1589"/>
      <c r="H1" s="1589"/>
      <c r="I1" s="1589"/>
      <c r="J1" s="1589"/>
      <c r="K1" s="1589"/>
      <c r="L1" s="158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c r="AN1" s="1589"/>
      <c r="AO1" s="1589"/>
      <c r="AP1" s="1589"/>
      <c r="AQ1" s="1589"/>
      <c r="AR1" s="1589"/>
      <c r="AS1" s="1589"/>
      <c r="AT1" s="1589"/>
      <c r="AU1" s="1589"/>
      <c r="AV1" s="1589"/>
      <c r="AW1" s="1589"/>
      <c r="AX1" s="1589"/>
    </row>
    <row r="2" spans="1:50">
      <c r="A2" s="2521" t="str">
        <f>'Data Sheet'!$C$25</f>
        <v xml:space="preserve">The Brooklyn Union Gas Company d/b/a National Grid New York </v>
      </c>
      <c r="B2" s="2522"/>
      <c r="C2" s="2523" t="s">
        <v>1819</v>
      </c>
      <c r="D2" s="2524" t="s">
        <v>3313</v>
      </c>
      <c r="E2" s="2525" t="s">
        <v>1789</v>
      </c>
      <c r="F2" s="1589"/>
      <c r="G2" s="1589"/>
      <c r="H2" s="1589"/>
      <c r="I2" s="1589"/>
      <c r="J2" s="1589"/>
      <c r="K2" s="1589"/>
      <c r="L2" s="1589"/>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89"/>
      <c r="AN2" s="1589"/>
      <c r="AO2" s="1589"/>
      <c r="AP2" s="1589"/>
      <c r="AQ2" s="1589"/>
      <c r="AR2" s="1589"/>
      <c r="AS2" s="1589"/>
      <c r="AT2" s="1589"/>
      <c r="AU2" s="1589"/>
      <c r="AV2" s="1589"/>
      <c r="AW2" s="1589"/>
      <c r="AX2" s="1589"/>
    </row>
    <row r="3" spans="1:50" ht="15" customHeight="1">
      <c r="A3" s="2526"/>
      <c r="B3" s="2527"/>
      <c r="C3" s="2528" t="s">
        <v>407</v>
      </c>
      <c r="D3" s="2529" t="str">
        <f>'Data Sheet'!$C$40</f>
        <v xml:space="preserve"> March 29, 2017</v>
      </c>
      <c r="E3" s="2530" t="str">
        <f>'Data Sheet'!$C$38</f>
        <v xml:space="preserve"> December 31, 2016</v>
      </c>
      <c r="F3" s="1589"/>
      <c r="G3" s="1589"/>
      <c r="H3" s="1589"/>
      <c r="I3" s="1589"/>
      <c r="J3" s="1589"/>
      <c r="K3" s="1589"/>
      <c r="L3" s="1589"/>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c r="AK3" s="1589"/>
      <c r="AL3" s="1589"/>
      <c r="AM3" s="1589"/>
      <c r="AN3" s="1589"/>
      <c r="AO3" s="1589"/>
      <c r="AP3" s="1589"/>
      <c r="AQ3" s="1589"/>
      <c r="AR3" s="1589"/>
      <c r="AS3" s="1589"/>
      <c r="AT3" s="1589"/>
      <c r="AU3" s="1589"/>
      <c r="AV3" s="1589"/>
      <c r="AW3" s="1589"/>
      <c r="AX3" s="1589"/>
    </row>
    <row r="4" spans="1:50">
      <c r="A4" s="1936" t="s">
        <v>3301</v>
      </c>
      <c r="B4" s="1842"/>
      <c r="C4" s="1842"/>
      <c r="D4" s="1842"/>
      <c r="E4" s="1843"/>
      <c r="F4" s="1589"/>
      <c r="G4" s="1589"/>
      <c r="H4" s="1589"/>
      <c r="I4" s="1589"/>
      <c r="J4" s="1589"/>
      <c r="K4" s="1589"/>
      <c r="L4" s="1589"/>
      <c r="M4" s="1589"/>
      <c r="N4" s="1589"/>
      <c r="O4" s="1589"/>
      <c r="P4" s="1589"/>
      <c r="Q4" s="1589"/>
      <c r="R4" s="1589"/>
      <c r="S4" s="1589"/>
      <c r="T4" s="1589"/>
      <c r="U4" s="1589"/>
      <c r="V4" s="1589"/>
      <c r="W4" s="1589"/>
      <c r="X4" s="1589"/>
      <c r="Y4" s="1589"/>
      <c r="Z4" s="1589"/>
      <c r="AA4" s="1589"/>
      <c r="AB4" s="1589"/>
      <c r="AC4" s="1589"/>
      <c r="AD4" s="1589"/>
      <c r="AE4" s="1589"/>
      <c r="AF4" s="1589"/>
      <c r="AG4" s="1589"/>
      <c r="AH4" s="1589"/>
      <c r="AI4" s="1589"/>
      <c r="AJ4" s="1589"/>
      <c r="AK4" s="1589"/>
      <c r="AL4" s="1589"/>
      <c r="AM4" s="1589"/>
      <c r="AN4" s="1589"/>
      <c r="AO4" s="1589"/>
      <c r="AP4" s="1589"/>
      <c r="AQ4" s="1589"/>
      <c r="AR4" s="1589"/>
      <c r="AS4" s="1589"/>
      <c r="AT4" s="1589"/>
      <c r="AU4" s="1589"/>
      <c r="AV4" s="1589"/>
      <c r="AW4" s="1589"/>
      <c r="AX4" s="1589"/>
    </row>
    <row r="5" spans="1:50">
      <c r="A5" s="3358" t="s">
        <v>3302</v>
      </c>
      <c r="B5" s="3359"/>
      <c r="C5" s="3359"/>
      <c r="D5" s="3359"/>
      <c r="E5" s="193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row>
    <row r="6" spans="1:50">
      <c r="A6" s="3360" t="s">
        <v>887</v>
      </c>
      <c r="B6" s="3361"/>
      <c r="C6" s="3361"/>
      <c r="D6" s="3361"/>
      <c r="E6" s="1939"/>
      <c r="F6" s="1589"/>
      <c r="G6" s="1589"/>
      <c r="H6" s="1589"/>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row>
    <row r="7" spans="1:50">
      <c r="A7" s="3360" t="s">
        <v>119</v>
      </c>
      <c r="B7" s="3361"/>
      <c r="C7" s="3361"/>
      <c r="D7" s="3361"/>
      <c r="E7" s="1939"/>
      <c r="F7" s="1589"/>
      <c r="G7" s="1589"/>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589"/>
      <c r="AU7" s="1589"/>
      <c r="AV7" s="1589"/>
      <c r="AW7" s="1589"/>
      <c r="AX7" s="1589"/>
    </row>
    <row r="8" spans="1:50">
      <c r="A8" s="3370" t="s">
        <v>120</v>
      </c>
      <c r="B8" s="3371"/>
      <c r="C8" s="3371"/>
      <c r="D8" s="3371"/>
      <c r="E8" s="1569"/>
      <c r="F8" s="1589"/>
      <c r="G8" s="1589"/>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row>
    <row r="9" spans="1:50">
      <c r="A9" s="1567"/>
      <c r="B9" s="1589"/>
      <c r="C9" s="1589"/>
      <c r="D9" s="1589"/>
      <c r="E9" s="1569"/>
      <c r="F9" s="1589"/>
      <c r="G9" s="1589"/>
      <c r="H9" s="1589"/>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row>
    <row r="10" spans="1:50">
      <c r="A10" s="1578"/>
      <c r="B10" s="1941"/>
      <c r="C10" s="1604"/>
      <c r="D10" s="1604"/>
      <c r="E10" s="2194" t="s">
        <v>1837</v>
      </c>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c r="AT10" s="1589"/>
      <c r="AU10" s="1589"/>
      <c r="AV10" s="1589"/>
      <c r="AW10" s="1589"/>
      <c r="AX10" s="1589"/>
    </row>
    <row r="11" spans="1:50">
      <c r="A11" s="1595" t="s">
        <v>1729</v>
      </c>
      <c r="B11" s="3364" t="s">
        <v>3300</v>
      </c>
      <c r="C11" s="3365"/>
      <c r="D11" s="3366"/>
      <c r="E11" s="1943" t="s">
        <v>2518</v>
      </c>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row>
    <row r="12" spans="1:50">
      <c r="A12" s="1944" t="s">
        <v>1732</v>
      </c>
      <c r="B12" s="3367" t="s">
        <v>3024</v>
      </c>
      <c r="C12" s="3368"/>
      <c r="D12" s="3369"/>
      <c r="E12" s="1946" t="s">
        <v>3025</v>
      </c>
      <c r="F12" s="1589"/>
      <c r="G12" s="1589"/>
      <c r="H12" s="1589"/>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row>
    <row r="13" spans="1:50">
      <c r="A13" s="1595" t="s">
        <v>1737</v>
      </c>
      <c r="B13" s="1837"/>
      <c r="C13" s="1589"/>
      <c r="D13" s="1589"/>
      <c r="E13" s="2021"/>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c r="AT13" s="1589"/>
      <c r="AU13" s="1589"/>
      <c r="AV13" s="1589"/>
      <c r="AW13" s="1589"/>
      <c r="AX13" s="1589"/>
    </row>
    <row r="14" spans="1:50">
      <c r="A14" s="1595" t="s">
        <v>1738</v>
      </c>
      <c r="B14" s="1837" t="s">
        <v>4741</v>
      </c>
      <c r="C14" s="1589"/>
      <c r="D14" s="1589"/>
      <c r="E14" s="2022"/>
      <c r="F14" s="1589"/>
      <c r="G14" s="1589"/>
      <c r="H14" s="1589"/>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row>
    <row r="15" spans="1:50">
      <c r="A15" s="1595" t="s">
        <v>1739</v>
      </c>
      <c r="B15" s="1837"/>
      <c r="C15" s="1589"/>
      <c r="D15" s="1589"/>
      <c r="E15" s="2022"/>
      <c r="F15" s="1589"/>
      <c r="G15" s="1589"/>
      <c r="H15" s="1589"/>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row>
    <row r="16" spans="1:50">
      <c r="A16" s="1595" t="s">
        <v>1740</v>
      </c>
      <c r="B16" s="1837"/>
      <c r="C16" s="1589"/>
      <c r="D16" s="1589"/>
      <c r="E16" s="2022"/>
      <c r="F16" s="1589"/>
      <c r="G16" s="1589"/>
      <c r="H16" s="1589"/>
      <c r="I16" s="1589"/>
      <c r="J16" s="1589"/>
      <c r="K16" s="1589"/>
      <c r="L16" s="1589"/>
      <c r="M16" s="1589"/>
      <c r="N16" s="1589"/>
      <c r="O16" s="1589"/>
      <c r="P16" s="1589"/>
      <c r="Q16" s="1589"/>
      <c r="R16" s="1589"/>
      <c r="S16" s="1589"/>
      <c r="T16" s="1589"/>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c r="AT16" s="1589"/>
      <c r="AU16" s="1589"/>
      <c r="AV16" s="1589"/>
      <c r="AW16" s="1589"/>
      <c r="AX16" s="1589"/>
    </row>
    <row r="17" spans="1:50">
      <c r="A17" s="1595" t="s">
        <v>1741</v>
      </c>
      <c r="B17" s="1837"/>
      <c r="C17" s="1589"/>
      <c r="D17" s="1589"/>
      <c r="E17" s="2022"/>
      <c r="F17" s="1589"/>
      <c r="G17" s="1589"/>
      <c r="H17" s="1589"/>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row>
    <row r="18" spans="1:50">
      <c r="A18" s="1595" t="s">
        <v>1742</v>
      </c>
      <c r="B18" s="1837"/>
      <c r="C18" s="1589"/>
      <c r="D18" s="1589"/>
      <c r="E18" s="2022"/>
      <c r="F18" s="1589"/>
      <c r="G18" s="1589"/>
      <c r="H18" s="1589"/>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row>
    <row r="19" spans="1:50">
      <c r="A19" s="1595" t="s">
        <v>1743</v>
      </c>
      <c r="B19" s="1837"/>
      <c r="C19" s="1589"/>
      <c r="D19" s="1589"/>
      <c r="E19" s="2022"/>
      <c r="F19" s="1589"/>
      <c r="G19" s="1589"/>
      <c r="H19" s="1589"/>
      <c r="I19" s="1589"/>
      <c r="J19" s="1589"/>
      <c r="K19" s="1589"/>
      <c r="L19" s="158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1589"/>
      <c r="AN19" s="1589"/>
      <c r="AO19" s="1589"/>
      <c r="AP19" s="1589"/>
      <c r="AQ19" s="1589"/>
      <c r="AR19" s="1589"/>
      <c r="AS19" s="1589"/>
      <c r="AT19" s="1589"/>
      <c r="AU19" s="1589"/>
      <c r="AV19" s="1589"/>
      <c r="AW19" s="1589"/>
      <c r="AX19" s="1589"/>
    </row>
    <row r="20" spans="1:50">
      <c r="A20" s="1595" t="s">
        <v>1744</v>
      </c>
      <c r="B20" s="1837"/>
      <c r="C20" s="1589"/>
      <c r="D20" s="1589"/>
      <c r="E20" s="2022"/>
      <c r="F20" s="1589"/>
      <c r="G20" s="1589"/>
      <c r="H20" s="1589"/>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row>
    <row r="21" spans="1:50">
      <c r="A21" s="1595" t="s">
        <v>1745</v>
      </c>
      <c r="B21" s="1837"/>
      <c r="C21" s="1589"/>
      <c r="D21" s="1589"/>
      <c r="E21" s="2022"/>
      <c r="F21" s="1589"/>
      <c r="G21" s="1589"/>
      <c r="H21" s="1589"/>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row>
    <row r="22" spans="1:50">
      <c r="A22" s="1595" t="s">
        <v>1746</v>
      </c>
      <c r="B22" s="1837"/>
      <c r="C22" s="1589"/>
      <c r="D22" s="1589"/>
      <c r="E22" s="2022"/>
      <c r="F22" s="1589"/>
      <c r="G22" s="1589"/>
      <c r="H22" s="1589"/>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1589"/>
      <c r="AM22" s="1589"/>
      <c r="AN22" s="1589"/>
      <c r="AO22" s="1589"/>
      <c r="AP22" s="1589"/>
      <c r="AQ22" s="1589"/>
      <c r="AR22" s="1589"/>
      <c r="AS22" s="1589"/>
      <c r="AT22" s="1589"/>
      <c r="AU22" s="1589"/>
      <c r="AV22" s="1589"/>
      <c r="AW22" s="1589"/>
      <c r="AX22" s="1589"/>
    </row>
    <row r="23" spans="1:50">
      <c r="A23" s="1595" t="s">
        <v>1747</v>
      </c>
      <c r="B23" s="1837"/>
      <c r="C23" s="1589"/>
      <c r="D23" s="1589"/>
      <c r="E23" s="2022"/>
      <c r="F23" s="1589"/>
      <c r="G23" s="1589"/>
      <c r="H23" s="1589"/>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row>
    <row r="24" spans="1:50">
      <c r="A24" s="1595" t="s">
        <v>1748</v>
      </c>
      <c r="B24" s="1837"/>
      <c r="C24" s="1589"/>
      <c r="D24" s="1589"/>
      <c r="E24" s="2022"/>
      <c r="F24" s="1589"/>
      <c r="G24" s="1589"/>
      <c r="H24" s="1589"/>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row>
    <row r="25" spans="1:50">
      <c r="A25" s="1595" t="s">
        <v>1749</v>
      </c>
      <c r="B25" s="1837"/>
      <c r="C25" s="1589"/>
      <c r="D25" s="1589"/>
      <c r="E25" s="2022"/>
      <c r="F25" s="1589"/>
      <c r="G25" s="1589"/>
      <c r="H25" s="1589"/>
      <c r="I25" s="1589"/>
      <c r="J25" s="1589"/>
      <c r="K25" s="1589"/>
      <c r="L25" s="158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1589"/>
      <c r="AM25" s="1589"/>
      <c r="AN25" s="1589"/>
      <c r="AO25" s="1589"/>
      <c r="AP25" s="1589"/>
      <c r="AQ25" s="1589"/>
      <c r="AR25" s="1589"/>
      <c r="AS25" s="1589"/>
      <c r="AT25" s="1589"/>
      <c r="AU25" s="1589"/>
      <c r="AV25" s="1589"/>
      <c r="AW25" s="1589"/>
      <c r="AX25" s="1589"/>
    </row>
    <row r="26" spans="1:50">
      <c r="A26" s="1595" t="s">
        <v>1750</v>
      </c>
      <c r="B26" s="1837"/>
      <c r="C26" s="1589"/>
      <c r="D26" s="1589"/>
      <c r="E26" s="2022"/>
      <c r="F26" s="1589"/>
      <c r="G26" s="1589"/>
      <c r="H26" s="1589"/>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row>
    <row r="27" spans="1:50">
      <c r="A27" s="1595" t="s">
        <v>1751</v>
      </c>
      <c r="B27" s="1837"/>
      <c r="C27" s="1589"/>
      <c r="D27" s="1589"/>
      <c r="E27" s="2022"/>
      <c r="F27" s="1589"/>
      <c r="G27" s="1589"/>
      <c r="H27" s="1589"/>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row>
    <row r="28" spans="1:50">
      <c r="A28" s="1595" t="s">
        <v>1752</v>
      </c>
      <c r="B28" s="1837"/>
      <c r="C28" s="1589"/>
      <c r="D28" s="1589"/>
      <c r="E28" s="2022"/>
      <c r="F28" s="1589"/>
      <c r="G28" s="1589"/>
      <c r="H28" s="1589"/>
      <c r="I28" s="1589"/>
      <c r="J28" s="1589"/>
      <c r="K28" s="1589"/>
      <c r="L28" s="1589"/>
      <c r="M28" s="1589"/>
      <c r="N28" s="1589"/>
      <c r="O28" s="1589"/>
      <c r="P28" s="1589"/>
      <c r="Q28" s="1589"/>
      <c r="R28" s="1589"/>
      <c r="S28" s="1589"/>
      <c r="T28" s="1589"/>
      <c r="U28" s="1589"/>
      <c r="V28" s="1589"/>
      <c r="W28" s="1589"/>
      <c r="X28" s="1589"/>
      <c r="Y28" s="1589"/>
      <c r="Z28" s="1589"/>
      <c r="AA28" s="1589"/>
      <c r="AB28" s="1589"/>
      <c r="AC28" s="1589"/>
      <c r="AD28" s="1589"/>
      <c r="AE28" s="1589"/>
      <c r="AF28" s="1589"/>
      <c r="AG28" s="1589"/>
      <c r="AH28" s="1589"/>
      <c r="AI28" s="1589"/>
      <c r="AJ28" s="1589"/>
      <c r="AK28" s="1589"/>
      <c r="AL28" s="1589"/>
      <c r="AM28" s="1589"/>
      <c r="AN28" s="1589"/>
      <c r="AO28" s="1589"/>
      <c r="AP28" s="1589"/>
      <c r="AQ28" s="1589"/>
      <c r="AR28" s="1589"/>
      <c r="AS28" s="1589"/>
      <c r="AT28" s="1589"/>
      <c r="AU28" s="1589"/>
      <c r="AV28" s="1589"/>
      <c r="AW28" s="1589"/>
      <c r="AX28" s="1589"/>
    </row>
    <row r="29" spans="1:50">
      <c r="A29" s="1595" t="s">
        <v>1753</v>
      </c>
      <c r="B29" s="1837"/>
      <c r="C29" s="1589"/>
      <c r="D29" s="1589"/>
      <c r="E29" s="2022"/>
      <c r="F29" s="1589"/>
      <c r="G29" s="1589"/>
      <c r="H29" s="1589"/>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row>
    <row r="30" spans="1:50">
      <c r="A30" s="1595" t="s">
        <v>1754</v>
      </c>
      <c r="B30" s="1837"/>
      <c r="C30" s="1589"/>
      <c r="D30" s="1589"/>
      <c r="E30" s="2022"/>
      <c r="F30" s="1589"/>
      <c r="G30" s="1589"/>
      <c r="H30" s="1589"/>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row>
    <row r="31" spans="1:50">
      <c r="A31" s="1595" t="s">
        <v>1755</v>
      </c>
      <c r="B31" s="1837"/>
      <c r="C31" s="1589"/>
      <c r="D31" s="1589"/>
      <c r="E31" s="2022"/>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1589"/>
      <c r="AO31" s="1589"/>
      <c r="AP31" s="1589"/>
      <c r="AQ31" s="1589"/>
      <c r="AR31" s="1589"/>
      <c r="AS31" s="1589"/>
      <c r="AT31" s="1589"/>
      <c r="AU31" s="1589"/>
      <c r="AV31" s="1589"/>
      <c r="AW31" s="1589"/>
      <c r="AX31" s="1589"/>
    </row>
    <row r="32" spans="1:50">
      <c r="A32" s="1595" t="s">
        <v>1756</v>
      </c>
      <c r="B32" s="1837"/>
      <c r="C32" s="1589"/>
      <c r="D32" s="1589"/>
      <c r="E32" s="2022"/>
      <c r="F32" s="1589"/>
      <c r="G32" s="1589"/>
      <c r="H32" s="1589"/>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row>
    <row r="33" spans="1:50">
      <c r="A33" s="2824">
        <v>21</v>
      </c>
      <c r="B33" s="1837"/>
      <c r="C33" s="1589"/>
      <c r="D33" s="1589"/>
      <c r="E33" s="2022"/>
      <c r="F33" s="1589"/>
      <c r="G33" s="1589"/>
      <c r="H33" s="1589"/>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row>
    <row r="34" spans="1:50">
      <c r="A34" s="2824">
        <v>22</v>
      </c>
      <c r="B34" s="1837"/>
      <c r="C34" s="1589"/>
      <c r="D34" s="1589"/>
      <c r="E34" s="2022"/>
      <c r="F34" s="1589"/>
      <c r="G34" s="1589"/>
      <c r="H34" s="1589"/>
      <c r="I34" s="1589"/>
      <c r="J34" s="1589"/>
      <c r="K34" s="1589"/>
      <c r="L34" s="158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89"/>
      <c r="AJ34" s="1589"/>
      <c r="AK34" s="1589"/>
      <c r="AL34" s="1589"/>
      <c r="AM34" s="1589"/>
      <c r="AN34" s="1589"/>
      <c r="AO34" s="1589"/>
      <c r="AP34" s="1589"/>
      <c r="AQ34" s="1589"/>
      <c r="AR34" s="1589"/>
      <c r="AS34" s="1589"/>
      <c r="AT34" s="1589"/>
      <c r="AU34" s="1589"/>
      <c r="AV34" s="1589"/>
      <c r="AW34" s="1589"/>
      <c r="AX34" s="1589"/>
    </row>
    <row r="35" spans="1:50">
      <c r="A35" s="2824">
        <v>23</v>
      </c>
      <c r="B35" s="1837"/>
      <c r="C35" s="1589"/>
      <c r="D35" s="1589"/>
      <c r="E35" s="2022"/>
      <c r="F35" s="1589"/>
      <c r="G35" s="1589"/>
      <c r="H35" s="1589"/>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row>
    <row r="36" spans="1:50">
      <c r="A36" s="2824">
        <v>24</v>
      </c>
      <c r="B36" s="1837"/>
      <c r="C36" s="1589"/>
      <c r="D36" s="1589"/>
      <c r="E36" s="2022"/>
      <c r="F36" s="1589"/>
      <c r="G36" s="1589"/>
      <c r="H36" s="1589"/>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row>
    <row r="37" spans="1:50">
      <c r="A37" s="2824">
        <v>25</v>
      </c>
      <c r="B37" s="1837"/>
      <c r="C37" s="1589"/>
      <c r="D37" s="1589"/>
      <c r="E37" s="2022"/>
      <c r="F37" s="1589"/>
      <c r="G37" s="1589"/>
      <c r="H37" s="1589"/>
      <c r="I37" s="1589"/>
      <c r="J37" s="1589"/>
      <c r="K37" s="1589"/>
      <c r="L37" s="158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9"/>
      <c r="AJ37" s="1589"/>
      <c r="AK37" s="1589"/>
      <c r="AL37" s="1589"/>
      <c r="AM37" s="1589"/>
      <c r="AN37" s="1589"/>
      <c r="AO37" s="1589"/>
      <c r="AP37" s="1589"/>
      <c r="AQ37" s="1589"/>
      <c r="AR37" s="1589"/>
      <c r="AS37" s="1589"/>
      <c r="AT37" s="1589"/>
      <c r="AU37" s="1589"/>
      <c r="AV37" s="1589"/>
      <c r="AW37" s="1589"/>
      <c r="AX37" s="1589"/>
    </row>
    <row r="38" spans="1:50">
      <c r="A38" s="2824">
        <v>26</v>
      </c>
      <c r="B38" s="1837"/>
      <c r="C38" s="1589"/>
      <c r="D38" s="1589"/>
      <c r="E38" s="2022"/>
      <c r="F38" s="1589"/>
      <c r="G38" s="1589"/>
      <c r="H38" s="1589"/>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row>
    <row r="39" spans="1:50">
      <c r="A39" s="2824">
        <v>27</v>
      </c>
      <c r="B39" s="1837"/>
      <c r="C39" s="1589"/>
      <c r="D39" s="1589"/>
      <c r="E39" s="2022"/>
      <c r="F39" s="1589"/>
      <c r="G39" s="1589"/>
      <c r="H39" s="1589"/>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row>
    <row r="40" spans="1:50">
      <c r="A40" s="2824">
        <v>28</v>
      </c>
      <c r="B40" s="1837"/>
      <c r="C40" s="1589"/>
      <c r="D40" s="1589"/>
      <c r="E40" s="2022"/>
      <c r="F40" s="1589"/>
      <c r="G40" s="1589"/>
      <c r="H40" s="1589"/>
      <c r="I40" s="1589"/>
      <c r="J40" s="1589"/>
      <c r="K40" s="1589"/>
      <c r="L40" s="1589"/>
      <c r="M40" s="1589"/>
      <c r="N40" s="1589"/>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89"/>
      <c r="AJ40" s="1589"/>
      <c r="AK40" s="1589"/>
      <c r="AL40" s="1589"/>
      <c r="AM40" s="1589"/>
      <c r="AN40" s="1589"/>
      <c r="AO40" s="1589"/>
      <c r="AP40" s="1589"/>
      <c r="AQ40" s="1589"/>
      <c r="AR40" s="1589"/>
      <c r="AS40" s="1589"/>
      <c r="AT40" s="1589"/>
      <c r="AU40" s="1589"/>
      <c r="AV40" s="1589"/>
      <c r="AW40" s="1589"/>
      <c r="AX40" s="1589"/>
    </row>
    <row r="41" spans="1:50">
      <c r="A41" s="2824">
        <v>29</v>
      </c>
      <c r="B41" s="1837"/>
      <c r="C41" s="1589"/>
      <c r="D41" s="1589"/>
      <c r="E41" s="2022"/>
      <c r="F41" s="1589"/>
      <c r="G41" s="1589"/>
      <c r="H41" s="1589"/>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row>
    <row r="42" spans="1:50">
      <c r="A42" s="2824">
        <v>30</v>
      </c>
      <c r="B42" s="1837"/>
      <c r="C42" s="1589"/>
      <c r="D42" s="1589"/>
      <c r="E42" s="2022"/>
      <c r="F42" s="1589"/>
      <c r="G42" s="1589"/>
      <c r="H42" s="1589"/>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row>
    <row r="43" spans="1:50">
      <c r="A43" s="2824">
        <v>31</v>
      </c>
      <c r="B43" s="1837"/>
      <c r="C43" s="1589"/>
      <c r="D43" s="1589"/>
      <c r="E43" s="2022"/>
      <c r="F43" s="1589"/>
      <c r="G43" s="1589"/>
      <c r="H43" s="1589"/>
      <c r="I43" s="1589"/>
      <c r="J43" s="1589"/>
      <c r="K43" s="1589"/>
      <c r="L43" s="1589"/>
      <c r="M43" s="1589"/>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89"/>
      <c r="AJ43" s="1589"/>
      <c r="AK43" s="1589"/>
      <c r="AL43" s="1589"/>
      <c r="AM43" s="1589"/>
      <c r="AN43" s="1589"/>
      <c r="AO43" s="1589"/>
      <c r="AP43" s="1589"/>
      <c r="AQ43" s="1589"/>
      <c r="AR43" s="1589"/>
      <c r="AS43" s="1589"/>
      <c r="AT43" s="1589"/>
      <c r="AU43" s="1589"/>
      <c r="AV43" s="1589"/>
      <c r="AW43" s="1589"/>
      <c r="AX43" s="1589"/>
    </row>
    <row r="44" spans="1:50">
      <c r="A44" s="2824">
        <v>32</v>
      </c>
      <c r="B44" s="1837"/>
      <c r="C44" s="1589"/>
      <c r="D44" s="1589"/>
      <c r="E44" s="2022"/>
      <c r="F44" s="1589"/>
      <c r="G44" s="1589"/>
      <c r="H44" s="1589"/>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row>
    <row r="45" spans="1:50">
      <c r="A45" s="2824">
        <v>33</v>
      </c>
      <c r="B45" s="1837"/>
      <c r="C45" s="1589"/>
      <c r="D45" s="1589"/>
      <c r="E45" s="2022"/>
      <c r="F45" s="1589"/>
      <c r="G45" s="1589"/>
      <c r="H45" s="1589"/>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row>
    <row r="46" spans="1:50">
      <c r="A46" s="2824">
        <v>34</v>
      </c>
      <c r="B46" s="1837"/>
      <c r="C46" s="1589"/>
      <c r="D46" s="1589"/>
      <c r="E46" s="2022"/>
      <c r="F46" s="1589"/>
      <c r="G46" s="1589"/>
      <c r="H46" s="1589"/>
      <c r="I46" s="1589"/>
      <c r="J46" s="1589"/>
      <c r="K46" s="1589"/>
      <c r="L46" s="158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1589"/>
      <c r="AN46" s="1589"/>
      <c r="AO46" s="1589"/>
      <c r="AP46" s="1589"/>
      <c r="AQ46" s="1589"/>
      <c r="AR46" s="1589"/>
      <c r="AS46" s="1589"/>
      <c r="AT46" s="1589"/>
      <c r="AU46" s="1589"/>
      <c r="AV46" s="1589"/>
      <c r="AW46" s="1589"/>
      <c r="AX46" s="1589"/>
    </row>
    <row r="47" spans="1:50">
      <c r="A47" s="2824">
        <v>35</v>
      </c>
      <c r="B47" s="1837"/>
      <c r="C47" s="1589"/>
      <c r="D47" s="1589"/>
      <c r="E47" s="2022"/>
      <c r="F47" s="1589"/>
      <c r="G47" s="1589"/>
      <c r="H47" s="1589"/>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row>
    <row r="48" spans="1:50">
      <c r="A48" s="2824">
        <v>36</v>
      </c>
      <c r="B48" s="1837"/>
      <c r="C48" s="1589"/>
      <c r="D48" s="1589"/>
      <c r="E48" s="2022"/>
      <c r="F48" s="1589"/>
      <c r="G48" s="1589"/>
      <c r="H48" s="1589"/>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row>
    <row r="49" spans="1:50">
      <c r="A49" s="2824">
        <v>37</v>
      </c>
      <c r="B49" s="1837"/>
      <c r="C49" s="1589"/>
      <c r="D49" s="1589"/>
      <c r="E49" s="2022"/>
      <c r="F49" s="1589"/>
      <c r="G49" s="1589"/>
      <c r="H49" s="1589"/>
      <c r="I49" s="1589"/>
      <c r="J49" s="1589"/>
      <c r="K49" s="1589"/>
      <c r="L49" s="158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1589"/>
      <c r="AN49" s="1589"/>
      <c r="AO49" s="1589"/>
      <c r="AP49" s="1589"/>
      <c r="AQ49" s="1589"/>
      <c r="AR49" s="1589"/>
      <c r="AS49" s="1589"/>
      <c r="AT49" s="1589"/>
      <c r="AU49" s="1589"/>
      <c r="AV49" s="1589"/>
      <c r="AW49" s="1589"/>
      <c r="AX49" s="1589"/>
    </row>
    <row r="50" spans="1:50">
      <c r="A50" s="2824">
        <v>38</v>
      </c>
      <c r="B50" s="1837"/>
      <c r="C50" s="1589"/>
      <c r="D50" s="1589"/>
      <c r="E50" s="2022"/>
      <c r="F50" s="1589"/>
      <c r="G50" s="1589"/>
      <c r="H50" s="1589"/>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row>
    <row r="51" spans="1:50">
      <c r="A51" s="2824">
        <v>39</v>
      </c>
      <c r="B51" s="1837"/>
      <c r="C51" s="1589"/>
      <c r="D51" s="1589"/>
      <c r="E51" s="2022"/>
      <c r="F51" s="1589"/>
      <c r="G51" s="1589"/>
      <c r="H51" s="1589"/>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row>
    <row r="52" spans="1:50">
      <c r="A52" s="2824">
        <v>40</v>
      </c>
      <c r="B52" s="1837"/>
      <c r="C52" s="1589"/>
      <c r="D52" s="1589"/>
      <c r="E52" s="2022"/>
      <c r="F52" s="1589"/>
      <c r="G52" s="1589"/>
      <c r="H52" s="1589"/>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row>
    <row r="53" spans="1:50">
      <c r="A53" s="2824">
        <v>41</v>
      </c>
      <c r="B53" s="1837"/>
      <c r="C53" s="1589"/>
      <c r="D53" s="1589"/>
      <c r="E53" s="2022"/>
      <c r="F53" s="1589"/>
      <c r="G53" s="1589"/>
      <c r="H53" s="1589"/>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row>
    <row r="54" spans="1:50">
      <c r="A54" s="2824">
        <v>42</v>
      </c>
      <c r="B54" s="1837"/>
      <c r="C54" s="1589"/>
      <c r="D54" s="1589"/>
      <c r="E54" s="2022"/>
      <c r="F54" s="1589"/>
      <c r="G54" s="1589"/>
      <c r="H54" s="1589"/>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row>
    <row r="55" spans="1:50">
      <c r="A55" s="2824">
        <v>43</v>
      </c>
      <c r="B55" s="1837"/>
      <c r="C55" s="1589"/>
      <c r="D55" s="1589"/>
      <c r="E55" s="2022"/>
      <c r="F55" s="1589"/>
      <c r="G55" s="1589"/>
      <c r="H55" s="1589"/>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row>
    <row r="56" spans="1:50">
      <c r="A56" s="1595">
        <v>44</v>
      </c>
      <c r="B56" s="1837"/>
      <c r="C56" s="1589"/>
      <c r="D56" s="1589"/>
      <c r="E56" s="2022"/>
      <c r="F56" s="1589"/>
      <c r="G56" s="1589"/>
      <c r="H56" s="1589"/>
      <c r="I56" s="1589"/>
      <c r="J56" s="1589"/>
      <c r="K56" s="1589"/>
      <c r="L56" s="1589"/>
      <c r="M56" s="1589"/>
      <c r="N56" s="1589"/>
      <c r="O56" s="1589"/>
      <c r="P56" s="1589"/>
      <c r="Q56" s="1589"/>
      <c r="R56" s="1589"/>
      <c r="S56" s="1589"/>
      <c r="T56" s="1589"/>
      <c r="U56" s="1589"/>
      <c r="V56" s="1589"/>
      <c r="W56" s="1589"/>
      <c r="X56" s="1589"/>
      <c r="Y56" s="1589"/>
      <c r="Z56" s="1589"/>
      <c r="AA56" s="1589"/>
      <c r="AB56" s="1589"/>
      <c r="AC56" s="1589"/>
      <c r="AD56" s="1589"/>
      <c r="AE56" s="1589"/>
      <c r="AF56" s="1589"/>
      <c r="AG56" s="1589"/>
      <c r="AH56" s="1589"/>
      <c r="AI56" s="1589"/>
      <c r="AJ56" s="1589"/>
      <c r="AK56" s="1589"/>
      <c r="AL56" s="1589"/>
      <c r="AM56" s="1589"/>
      <c r="AN56" s="1589"/>
      <c r="AO56" s="1589"/>
      <c r="AP56" s="1589"/>
      <c r="AQ56" s="1589"/>
      <c r="AR56" s="1589"/>
      <c r="AS56" s="1589"/>
      <c r="AT56" s="1589"/>
      <c r="AU56" s="1589"/>
      <c r="AV56" s="1589"/>
      <c r="AW56" s="1589"/>
      <c r="AX56" s="1589"/>
    </row>
    <row r="57" spans="1:50" ht="15.75" thickBot="1">
      <c r="A57" s="2205">
        <v>45</v>
      </c>
      <c r="B57" s="2016"/>
      <c r="C57" s="2016" t="s">
        <v>172</v>
      </c>
      <c r="D57" s="2016"/>
      <c r="E57" s="2012">
        <f>SUM(E13:E56)</f>
        <v>0</v>
      </c>
    </row>
    <row r="58" spans="1:50">
      <c r="A58" s="1589"/>
      <c r="B58" s="1589"/>
      <c r="C58" s="1589"/>
      <c r="D58" s="1589"/>
      <c r="E58" s="1589"/>
    </row>
    <row r="59" spans="1:50">
      <c r="A59" s="3362" t="s">
        <v>4678</v>
      </c>
      <c r="B59" s="3362"/>
      <c r="C59" s="1589"/>
      <c r="D59" s="1589"/>
      <c r="E59" s="2018" t="s">
        <v>3303</v>
      </c>
    </row>
    <row r="60" spans="1:50">
      <c r="A60" s="3363" t="s">
        <v>3304</v>
      </c>
      <c r="B60" s="3363"/>
      <c r="C60" s="3363"/>
      <c r="D60" s="3363"/>
      <c r="E60" s="3363"/>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view="pageBreakPreview" topLeftCell="A43" colorId="22" zoomScale="60" zoomScaleNormal="80" workbookViewId="0">
      <selection activeCell="B54" sqref="B54"/>
    </sheetView>
  </sheetViews>
  <sheetFormatPr defaultColWidth="9.6640625" defaultRowHeight="15"/>
  <cols>
    <col min="1" max="1" width="20.6640625" style="9" customWidth="1"/>
    <col min="2" max="2" width="75.6640625" style="9" customWidth="1"/>
    <col min="3" max="3" width="9.6640625" style="9"/>
    <col min="4" max="5" width="16.6640625" style="9" customWidth="1"/>
    <col min="6" max="6" width="20.44140625" style="9" customWidth="1"/>
    <col min="7" max="16384" width="9.6640625" style="9"/>
  </cols>
  <sheetData>
    <row r="1" spans="1:5" ht="15.75" thickBot="1">
      <c r="A1" s="17" t="s">
        <v>5191</v>
      </c>
    </row>
    <row r="2" spans="1:5">
      <c r="A2" s="29"/>
      <c r="B2" s="66"/>
      <c r="C2" s="66"/>
      <c r="D2" s="66"/>
      <c r="E2" s="67"/>
    </row>
    <row r="3" spans="1:5" ht="16.149999999999999" customHeight="1">
      <c r="A3" s="3189" t="s">
        <v>1781</v>
      </c>
      <c r="B3" s="3190"/>
      <c r="C3" s="3190"/>
      <c r="D3" s="3190"/>
      <c r="E3" s="3191"/>
    </row>
    <row r="4" spans="1:5" ht="16.149999999999999" customHeight="1">
      <c r="A4" s="72"/>
      <c r="B4" s="17"/>
      <c r="C4" s="17"/>
      <c r="D4" s="17"/>
      <c r="E4" s="73"/>
    </row>
    <row r="5" spans="1:5" ht="48.6" customHeight="1">
      <c r="A5" s="3186" t="s">
        <v>1782</v>
      </c>
      <c r="B5" s="3187"/>
      <c r="C5" s="3187"/>
      <c r="D5" s="3187"/>
      <c r="E5" s="3188"/>
    </row>
    <row r="6" spans="1:5" ht="15.75" thickBot="1">
      <c r="A6" s="72"/>
      <c r="B6" s="17"/>
      <c r="C6" s="17"/>
      <c r="D6" s="17"/>
      <c r="E6" s="73"/>
    </row>
    <row r="7" spans="1:5">
      <c r="A7" s="3163"/>
      <c r="B7" s="66"/>
      <c r="C7" s="66"/>
      <c r="D7" s="3163"/>
      <c r="E7" s="67"/>
    </row>
    <row r="8" spans="1:5">
      <c r="A8" s="378" t="s">
        <v>1783</v>
      </c>
      <c r="B8" s="3164" t="s">
        <v>1784</v>
      </c>
      <c r="C8" s="69"/>
      <c r="D8" s="378" t="s">
        <v>1785</v>
      </c>
      <c r="E8" s="405" t="s">
        <v>1786</v>
      </c>
    </row>
    <row r="9" spans="1:5">
      <c r="A9" s="3165" t="s">
        <v>1787</v>
      </c>
      <c r="B9" s="17"/>
      <c r="C9" s="17"/>
      <c r="D9" s="3165" t="s">
        <v>1787</v>
      </c>
      <c r="E9" s="3166" t="s">
        <v>1787</v>
      </c>
    </row>
    <row r="10" spans="1:5" ht="15.75" thickBot="1">
      <c r="A10" s="3167"/>
      <c r="B10" s="110"/>
      <c r="C10" s="110"/>
      <c r="D10" s="3167"/>
      <c r="E10" s="111"/>
    </row>
    <row r="11" spans="1:5">
      <c r="A11" s="3168"/>
      <c r="B11" s="531"/>
      <c r="C11" s="531"/>
      <c r="D11" s="3169"/>
      <c r="E11" s="3170"/>
    </row>
    <row r="12" spans="1:5">
      <c r="A12" s="3171">
        <v>1</v>
      </c>
      <c r="B12" s="3172" t="s">
        <v>5236</v>
      </c>
      <c r="C12" s="3172"/>
      <c r="D12" s="3173"/>
      <c r="E12" s="3174">
        <v>261</v>
      </c>
    </row>
    <row r="13" spans="1:5">
      <c r="A13" s="3168"/>
      <c r="B13" s="531"/>
      <c r="C13" s="531"/>
      <c r="D13" s="3169"/>
      <c r="E13" s="3170"/>
    </row>
    <row r="14" spans="1:5">
      <c r="A14" s="3168"/>
      <c r="B14" s="531"/>
      <c r="C14" s="531"/>
      <c r="D14" s="3169"/>
      <c r="E14" s="3170"/>
    </row>
    <row r="15" spans="1:5">
      <c r="A15" s="699"/>
      <c r="B15" s="5"/>
      <c r="C15" s="5"/>
      <c r="D15" s="714"/>
      <c r="E15" s="696"/>
    </row>
    <row r="16" spans="1:5">
      <c r="A16" s="699"/>
      <c r="B16" s="5"/>
      <c r="C16" s="5"/>
      <c r="D16" s="714"/>
      <c r="E16" s="696"/>
    </row>
    <row r="17" spans="1:5">
      <c r="A17" s="699"/>
      <c r="B17" s="5"/>
      <c r="C17" s="5"/>
      <c r="D17" s="714"/>
      <c r="E17" s="696"/>
    </row>
    <row r="18" spans="1:5">
      <c r="A18" s="699"/>
      <c r="B18" s="5"/>
      <c r="C18" s="5"/>
      <c r="D18" s="714"/>
      <c r="E18" s="696"/>
    </row>
    <row r="19" spans="1:5">
      <c r="A19" s="699"/>
      <c r="B19" s="5" t="s">
        <v>5237</v>
      </c>
      <c r="C19" s="5"/>
      <c r="D19" s="714"/>
      <c r="E19" s="696"/>
    </row>
    <row r="20" spans="1:5">
      <c r="A20" s="699"/>
      <c r="B20" s="5"/>
      <c r="C20" s="5"/>
      <c r="D20" s="714"/>
      <c r="E20" s="696"/>
    </row>
    <row r="21" spans="1:5">
      <c r="A21" s="699"/>
      <c r="B21" s="5"/>
      <c r="C21" s="5"/>
      <c r="D21" s="714"/>
      <c r="E21" s="696"/>
    </row>
    <row r="22" spans="1:5">
      <c r="A22" s="699"/>
      <c r="B22" s="5"/>
      <c r="C22" s="5"/>
      <c r="D22" s="714"/>
      <c r="E22" s="696"/>
    </row>
    <row r="23" spans="1:5">
      <c r="A23" s="699"/>
      <c r="B23" s="5"/>
      <c r="C23" s="5"/>
      <c r="D23" s="714"/>
      <c r="E23" s="696"/>
    </row>
    <row r="24" spans="1:5">
      <c r="A24" s="699"/>
      <c r="B24" s="5"/>
      <c r="C24" s="5"/>
      <c r="D24" s="714"/>
      <c r="E24" s="696"/>
    </row>
    <row r="25" spans="1:5">
      <c r="A25" s="699"/>
      <c r="B25" s="5"/>
      <c r="C25" s="5"/>
      <c r="D25" s="714"/>
      <c r="E25" s="696"/>
    </row>
    <row r="26" spans="1:5">
      <c r="A26" s="699"/>
      <c r="B26" s="5"/>
      <c r="C26" s="5"/>
      <c r="D26" s="714"/>
      <c r="E26" s="696"/>
    </row>
    <row r="27" spans="1:5">
      <c r="A27" s="699"/>
      <c r="B27" s="5"/>
      <c r="C27" s="5"/>
      <c r="D27" s="714"/>
      <c r="E27" s="696"/>
    </row>
    <row r="28" spans="1:5">
      <c r="A28" s="699"/>
      <c r="B28" s="5"/>
      <c r="C28" s="5"/>
      <c r="D28" s="714"/>
      <c r="E28" s="696"/>
    </row>
    <row r="29" spans="1:5">
      <c r="A29" s="699"/>
      <c r="B29" s="5"/>
      <c r="C29" s="5"/>
      <c r="D29" s="714"/>
      <c r="E29" s="696"/>
    </row>
    <row r="30" spans="1:5">
      <c r="A30" s="699"/>
      <c r="B30" s="5"/>
      <c r="C30" s="5"/>
      <c r="D30" s="714"/>
      <c r="E30" s="696"/>
    </row>
    <row r="31" spans="1:5">
      <c r="A31" s="699"/>
      <c r="B31" s="5"/>
      <c r="C31" s="5"/>
      <c r="D31" s="714"/>
      <c r="E31" s="696"/>
    </row>
    <row r="32" spans="1:5">
      <c r="A32" s="699"/>
      <c r="B32" s="5"/>
      <c r="C32" s="5"/>
      <c r="D32" s="714"/>
      <c r="E32" s="696"/>
    </row>
    <row r="33" spans="1:5">
      <c r="A33" s="699"/>
      <c r="B33" s="5"/>
      <c r="C33" s="5"/>
      <c r="D33" s="714"/>
      <c r="E33" s="696"/>
    </row>
    <row r="34" spans="1:5">
      <c r="A34" s="699"/>
      <c r="B34" s="5"/>
      <c r="C34" s="5"/>
      <c r="D34" s="714"/>
      <c r="E34" s="696"/>
    </row>
    <row r="35" spans="1:5">
      <c r="A35" s="699"/>
      <c r="B35" s="5"/>
      <c r="C35" s="5"/>
      <c r="D35" s="714"/>
      <c r="E35" s="696"/>
    </row>
    <row r="36" spans="1:5">
      <c r="A36" s="699"/>
      <c r="B36" s="5"/>
      <c r="C36" s="5"/>
      <c r="D36" s="714"/>
      <c r="E36" s="696"/>
    </row>
    <row r="37" spans="1:5">
      <c r="A37" s="699"/>
      <c r="B37" s="5"/>
      <c r="C37" s="5"/>
      <c r="D37" s="714"/>
      <c r="E37" s="696"/>
    </row>
    <row r="38" spans="1:5">
      <c r="A38" s="699"/>
      <c r="B38" s="5"/>
      <c r="C38" s="5"/>
      <c r="D38" s="714"/>
      <c r="E38" s="696"/>
    </row>
    <row r="39" spans="1:5">
      <c r="A39" s="699"/>
      <c r="B39" s="5"/>
      <c r="C39" s="5"/>
      <c r="D39" s="714"/>
      <c r="E39" s="696"/>
    </row>
    <row r="40" spans="1:5">
      <c r="A40" s="699"/>
      <c r="B40" s="5"/>
      <c r="C40" s="5"/>
      <c r="D40" s="714"/>
      <c r="E40" s="696"/>
    </row>
    <row r="41" spans="1:5">
      <c r="A41" s="699"/>
      <c r="B41" s="5"/>
      <c r="C41" s="5"/>
      <c r="D41" s="714"/>
      <c r="E41" s="696"/>
    </row>
    <row r="42" spans="1:5">
      <c r="A42" s="699"/>
      <c r="B42" s="5"/>
      <c r="C42" s="5"/>
      <c r="D42" s="714"/>
      <c r="E42" s="696"/>
    </row>
    <row r="43" spans="1:5">
      <c r="A43" s="699"/>
      <c r="B43" s="5"/>
      <c r="C43" s="5"/>
      <c r="D43" s="714"/>
      <c r="E43" s="696"/>
    </row>
    <row r="44" spans="1:5">
      <c r="A44" s="699"/>
      <c r="B44" s="5"/>
      <c r="C44" s="5"/>
      <c r="D44" s="714"/>
      <c r="E44" s="696"/>
    </row>
    <row r="45" spans="1:5">
      <c r="A45" s="699"/>
      <c r="B45" s="5"/>
      <c r="C45" s="5"/>
      <c r="D45" s="714"/>
      <c r="E45" s="696"/>
    </row>
    <row r="46" spans="1:5">
      <c r="A46" s="699"/>
      <c r="B46" s="5"/>
      <c r="C46" s="5"/>
      <c r="D46" s="714"/>
      <c r="E46" s="696"/>
    </row>
    <row r="47" spans="1:5">
      <c r="A47" s="699"/>
      <c r="B47" s="5"/>
      <c r="C47" s="5"/>
      <c r="D47" s="714"/>
      <c r="E47" s="696"/>
    </row>
    <row r="48" spans="1:5">
      <c r="A48" s="699"/>
      <c r="B48" s="5"/>
      <c r="C48" s="5"/>
      <c r="D48" s="714"/>
      <c r="E48" s="696"/>
    </row>
    <row r="49" spans="1:5">
      <c r="A49" s="699"/>
      <c r="B49" s="5"/>
      <c r="C49" s="5"/>
      <c r="D49" s="714"/>
      <c r="E49" s="696"/>
    </row>
    <row r="50" spans="1:5">
      <c r="A50" s="699"/>
      <c r="B50" s="5"/>
      <c r="C50" s="5"/>
      <c r="D50" s="714"/>
      <c r="E50" s="696"/>
    </row>
    <row r="51" spans="1:5">
      <c r="A51" s="699"/>
      <c r="B51" s="5"/>
      <c r="C51" s="5"/>
      <c r="D51" s="714"/>
      <c r="E51" s="696"/>
    </row>
    <row r="52" spans="1:5">
      <c r="A52" s="699"/>
      <c r="B52" s="5"/>
      <c r="C52" s="5"/>
      <c r="D52" s="714"/>
      <c r="E52" s="696"/>
    </row>
    <row r="53" spans="1:5">
      <c r="A53" s="699"/>
      <c r="B53" s="5"/>
      <c r="C53" s="5"/>
      <c r="D53" s="714"/>
      <c r="E53" s="696"/>
    </row>
    <row r="54" spans="1:5">
      <c r="A54" s="699"/>
      <c r="B54" s="5"/>
      <c r="C54" s="5"/>
      <c r="D54" s="714"/>
      <c r="E54" s="696"/>
    </row>
    <row r="55" spans="1:5">
      <c r="A55" s="699"/>
      <c r="B55" s="5"/>
      <c r="C55" s="5"/>
      <c r="D55" s="714"/>
      <c r="E55" s="696"/>
    </row>
    <row r="56" spans="1:5">
      <c r="A56" s="699"/>
      <c r="B56" s="5"/>
      <c r="C56" s="5"/>
      <c r="D56" s="714"/>
      <c r="E56" s="696"/>
    </row>
    <row r="57" spans="1:5">
      <c r="A57" s="699"/>
      <c r="B57" s="5"/>
      <c r="C57" s="5"/>
      <c r="D57" s="714"/>
      <c r="E57" s="696"/>
    </row>
    <row r="58" spans="1:5">
      <c r="A58" s="699"/>
      <c r="B58" s="5"/>
      <c r="C58" s="5"/>
      <c r="D58" s="714"/>
      <c r="E58" s="696"/>
    </row>
    <row r="59" spans="1:5">
      <c r="A59" s="699"/>
      <c r="B59" s="5"/>
      <c r="C59" s="5"/>
      <c r="D59" s="714"/>
      <c r="E59" s="696"/>
    </row>
    <row r="60" spans="1:5">
      <c r="A60" s="699"/>
      <c r="B60" s="5"/>
      <c r="C60" s="5"/>
      <c r="D60" s="714"/>
      <c r="E60" s="696"/>
    </row>
    <row r="61" spans="1:5">
      <c r="A61" s="699"/>
      <c r="B61" s="5"/>
      <c r="C61" s="5"/>
      <c r="D61" s="714"/>
      <c r="E61" s="696"/>
    </row>
    <row r="62" spans="1:5">
      <c r="A62" s="699"/>
      <c r="B62" s="5"/>
      <c r="C62" s="5"/>
      <c r="D62" s="714"/>
      <c r="E62" s="696"/>
    </row>
    <row r="63" spans="1:5">
      <c r="A63" s="699"/>
      <c r="B63" s="5"/>
      <c r="C63" s="5"/>
      <c r="D63" s="714"/>
      <c r="E63" s="696"/>
    </row>
    <row r="64" spans="1:5">
      <c r="A64" s="699"/>
      <c r="B64" s="5"/>
      <c r="C64" s="5"/>
      <c r="D64" s="714"/>
      <c r="E64" s="696"/>
    </row>
    <row r="65" spans="1:5">
      <c r="A65" s="699"/>
      <c r="B65" s="5"/>
      <c r="C65" s="5"/>
      <c r="D65" s="714"/>
      <c r="E65" s="696"/>
    </row>
    <row r="66" spans="1:5">
      <c r="A66" s="699"/>
      <c r="B66" s="5"/>
      <c r="C66" s="5"/>
      <c r="D66" s="714"/>
      <c r="E66" s="696"/>
    </row>
    <row r="67" spans="1:5">
      <c r="A67" s="699"/>
      <c r="B67" s="5"/>
      <c r="C67" s="5"/>
      <c r="D67" s="714"/>
      <c r="E67" s="696"/>
    </row>
    <row r="68" spans="1:5">
      <c r="A68" s="699"/>
      <c r="B68" s="5"/>
      <c r="C68" s="5"/>
      <c r="D68" s="714"/>
      <c r="E68" s="696"/>
    </row>
    <row r="69" spans="1:5">
      <c r="A69" s="699"/>
      <c r="B69" s="5"/>
      <c r="C69" s="5"/>
      <c r="D69" s="714"/>
      <c r="E69" s="696"/>
    </row>
    <row r="70" spans="1:5">
      <c r="A70" s="699"/>
      <c r="B70" s="5"/>
      <c r="C70" s="5"/>
      <c r="D70" s="714"/>
      <c r="E70" s="696"/>
    </row>
    <row r="71" spans="1:5">
      <c r="A71" s="699"/>
      <c r="B71" s="5"/>
      <c r="C71" s="5"/>
      <c r="D71" s="714"/>
      <c r="E71" s="696"/>
    </row>
    <row r="72" spans="1:5">
      <c r="A72" s="699"/>
      <c r="B72" s="5"/>
      <c r="C72" s="5"/>
      <c r="D72" s="714"/>
      <c r="E72" s="696"/>
    </row>
    <row r="73" spans="1:5">
      <c r="A73" s="699"/>
      <c r="B73" s="5"/>
      <c r="C73" s="5"/>
      <c r="D73" s="714"/>
      <c r="E73" s="696"/>
    </row>
    <row r="74" spans="1:5" ht="15.75" thickBot="1">
      <c r="A74" s="715"/>
      <c r="B74" s="697"/>
      <c r="C74" s="697"/>
      <c r="D74" s="716"/>
      <c r="E74" s="698"/>
    </row>
    <row r="75" spans="1:5">
      <c r="A75" s="69" t="s">
        <v>1788</v>
      </c>
      <c r="B75" s="69"/>
      <c r="C75" s="69"/>
      <c r="D75" s="69"/>
      <c r="E75" s="69"/>
    </row>
    <row r="81" spans="1:2">
      <c r="B81" s="3094"/>
    </row>
    <row r="82" spans="1:2">
      <c r="A82" s="17"/>
      <c r="B82" s="3094"/>
    </row>
    <row r="83" spans="1:2">
      <c r="B83" s="3094"/>
    </row>
    <row r="84" spans="1:2">
      <c r="B84" s="3094"/>
    </row>
    <row r="85" spans="1:2">
      <c r="B85" s="3094"/>
    </row>
    <row r="86" spans="1:2">
      <c r="B86" s="3094"/>
    </row>
    <row r="87" spans="1:2">
      <c r="B87" s="3094"/>
    </row>
    <row r="88" spans="1:2">
      <c r="B88" s="3094"/>
    </row>
  </sheetData>
  <mergeCells count="2">
    <mergeCell ref="A5:E5"/>
    <mergeCell ref="A3:E3"/>
  </mergeCells>
  <printOptions horizontalCentered="1" verticalCentered="1"/>
  <pageMargins left="0.5" right="0.5" top="0.5" bottom="0.5" header="0.5" footer="0.5"/>
  <pageSetup scale="5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CN345"/>
  <sheetViews>
    <sheetView defaultGridColor="0" topLeftCell="A142" colorId="22" zoomScale="60" zoomScaleNormal="60" zoomScaleSheetLayoutView="70" workbookViewId="0">
      <selection activeCell="N62" sqref="N62:O62"/>
    </sheetView>
  </sheetViews>
  <sheetFormatPr defaultColWidth="9.6640625" defaultRowHeight="15"/>
  <cols>
    <col min="1" max="1" width="4.6640625" style="9" customWidth="1"/>
    <col min="2" max="2" width="48.77734375" style="9" customWidth="1"/>
    <col min="3" max="3" width="21.33203125" style="9" customWidth="1"/>
    <col min="4" max="6" width="16.6640625" style="9" customWidth="1"/>
    <col min="7" max="7" width="36.33203125" style="9" customWidth="1"/>
    <col min="8" max="8" width="19.77734375" style="9" customWidth="1"/>
    <col min="9" max="9" width="16.21875" style="9" customWidth="1"/>
    <col min="10" max="10" width="18.109375" style="9" customWidth="1"/>
    <col min="11" max="11" width="16.5546875" style="9" customWidth="1"/>
    <col min="12" max="12" width="4.88671875" style="9" customWidth="1"/>
    <col min="13" max="16384" width="9.6640625" style="9"/>
  </cols>
  <sheetData>
    <row r="1" spans="1:92">
      <c r="A1" s="29" t="s">
        <v>1800</v>
      </c>
      <c r="B1" s="226"/>
      <c r="C1" s="227" t="s">
        <v>3294</v>
      </c>
      <c r="D1" s="227" t="s">
        <v>1802</v>
      </c>
      <c r="E1" s="258" t="s">
        <v>1803</v>
      </c>
      <c r="F1" s="29" t="s">
        <v>1800</v>
      </c>
      <c r="G1" s="66"/>
      <c r="H1" s="227" t="s">
        <v>3294</v>
      </c>
      <c r="I1" s="227"/>
      <c r="J1" s="227" t="s">
        <v>1802</v>
      </c>
      <c r="K1" s="228" t="s">
        <v>1803</v>
      </c>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 xml:space="preserve">The Brooklyn Union Gas Company d/b/a National Grid New York </v>
      </c>
      <c r="B2" s="81"/>
      <c r="C2" s="78" t="s">
        <v>1819</v>
      </c>
      <c r="D2" s="78" t="s">
        <v>3313</v>
      </c>
      <c r="E2" s="83"/>
      <c r="F2" s="72" t="str">
        <f>'Data Sheet'!$C$25</f>
        <v xml:space="preserve">The Brooklyn Union Gas Company d/b/a National Grid New York </v>
      </c>
      <c r="G2" s="811"/>
      <c r="H2" s="78" t="s">
        <v>1819</v>
      </c>
      <c r="I2" s="78"/>
      <c r="J2" s="78" t="s">
        <v>3313</v>
      </c>
      <c r="K2" s="95"/>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5"/>
      <c r="C3" s="86" t="s">
        <v>2996</v>
      </c>
      <c r="D3" s="702" t="str">
        <f>'Data Sheet'!$C$40</f>
        <v xml:space="preserve"> March 29, 2017</v>
      </c>
      <c r="E3" s="108" t="str">
        <f>'Data Sheet'!$C$38</f>
        <v xml:space="preserve"> December 31, 2016</v>
      </c>
      <c r="F3" s="74"/>
      <c r="G3" s="77" t="s">
        <v>1789</v>
      </c>
      <c r="H3" s="86" t="s">
        <v>2996</v>
      </c>
      <c r="I3" s="702"/>
      <c r="J3" s="3086" t="str">
        <f>'Data Sheet'!$C$40</f>
        <v xml:space="preserve"> March 29, 2017</v>
      </c>
      <c r="K3" s="811" t="str">
        <f>'Data Sheet'!$C$38</f>
        <v xml:space="preserve"> December 31, 2016</v>
      </c>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29" t="s">
        <v>3305</v>
      </c>
      <c r="B4" s="230"/>
      <c r="C4" s="230"/>
      <c r="D4" s="230"/>
      <c r="E4" s="231"/>
      <c r="F4" s="229" t="s">
        <v>3306</v>
      </c>
      <c r="G4" s="230"/>
      <c r="H4" s="230"/>
      <c r="I4" s="230"/>
      <c r="J4" s="230"/>
      <c r="K4" s="230"/>
      <c r="L4" s="231"/>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811"/>
      <c r="C5" s="811"/>
      <c r="D5" s="811"/>
      <c r="E5" s="73"/>
      <c r="F5" s="72"/>
      <c r="G5" s="811"/>
      <c r="H5" s="811"/>
      <c r="I5" s="811"/>
      <c r="J5" s="811"/>
      <c r="K5" s="811"/>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3128" t="s">
        <v>121</v>
      </c>
      <c r="B6" s="811"/>
      <c r="C6" s="811" t="s">
        <v>129</v>
      </c>
      <c r="D6" s="811"/>
      <c r="E6" s="73"/>
      <c r="F6" s="3128" t="s">
        <v>130</v>
      </c>
      <c r="G6" s="811"/>
      <c r="H6" s="811"/>
      <c r="I6" s="816" t="s">
        <v>3307</v>
      </c>
      <c r="J6" s="811"/>
      <c r="K6" s="811"/>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3128" t="s">
        <v>3308</v>
      </c>
      <c r="B7" s="811"/>
      <c r="C7" s="811" t="s">
        <v>3309</v>
      </c>
      <c r="D7" s="811"/>
      <c r="E7" s="73"/>
      <c r="F7" s="3128" t="s">
        <v>3310</v>
      </c>
      <c r="G7" s="811"/>
      <c r="H7" s="811"/>
      <c r="I7" s="816" t="s">
        <v>3311</v>
      </c>
      <c r="J7" s="811"/>
      <c r="K7" s="811"/>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3128" t="s">
        <v>3312</v>
      </c>
      <c r="B8" s="811"/>
      <c r="C8" s="811" t="s">
        <v>128</v>
      </c>
      <c r="D8" s="811"/>
      <c r="E8" s="73"/>
      <c r="F8" s="3128" t="s">
        <v>131</v>
      </c>
      <c r="G8" s="811"/>
      <c r="H8" s="811"/>
      <c r="I8" s="816" t="s">
        <v>136</v>
      </c>
      <c r="J8" s="811"/>
      <c r="K8" s="811"/>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3128" t="s">
        <v>1351</v>
      </c>
      <c r="B9" s="811"/>
      <c r="C9" s="811" t="s">
        <v>1352</v>
      </c>
      <c r="D9" s="811"/>
      <c r="E9" s="73"/>
      <c r="F9" s="3128" t="s">
        <v>1353</v>
      </c>
      <c r="G9" s="811"/>
      <c r="H9" s="811"/>
      <c r="I9" s="816" t="s">
        <v>1354</v>
      </c>
      <c r="J9" s="811"/>
      <c r="K9" s="811"/>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3128" t="s">
        <v>122</v>
      </c>
      <c r="B10" s="811"/>
      <c r="C10" s="811" t="s">
        <v>1355</v>
      </c>
      <c r="D10" s="811"/>
      <c r="E10" s="73"/>
      <c r="F10" s="3128" t="s">
        <v>1356</v>
      </c>
      <c r="G10" s="811"/>
      <c r="H10" s="811"/>
      <c r="I10" s="816" t="s">
        <v>211</v>
      </c>
      <c r="J10" s="811"/>
      <c r="K10" s="811"/>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3128" t="s">
        <v>212</v>
      </c>
      <c r="B11" s="811"/>
      <c r="C11" s="811" t="s">
        <v>127</v>
      </c>
      <c r="D11" s="811"/>
      <c r="E11" s="73"/>
      <c r="F11" s="3128" t="s">
        <v>213</v>
      </c>
      <c r="G11" s="811"/>
      <c r="H11" s="811"/>
      <c r="I11" s="816" t="s">
        <v>195</v>
      </c>
      <c r="J11" s="811"/>
      <c r="K11" s="811"/>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3128" t="s">
        <v>123</v>
      </c>
      <c r="B12" s="811"/>
      <c r="C12" s="811" t="s">
        <v>196</v>
      </c>
      <c r="D12" s="811"/>
      <c r="E12" s="73"/>
      <c r="F12" s="3128" t="s">
        <v>132</v>
      </c>
      <c r="G12" s="811"/>
      <c r="H12" s="811"/>
      <c r="I12" s="816" t="s">
        <v>135</v>
      </c>
      <c r="J12" s="811"/>
      <c r="K12" s="811"/>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3128" t="s">
        <v>2802</v>
      </c>
      <c r="B13" s="811"/>
      <c r="C13" s="811" t="s">
        <v>2803</v>
      </c>
      <c r="D13" s="811"/>
      <c r="E13" s="73"/>
      <c r="F13" s="3128" t="s">
        <v>2804</v>
      </c>
      <c r="G13" s="811"/>
      <c r="H13" s="811"/>
      <c r="I13" s="816" t="s">
        <v>2805</v>
      </c>
      <c r="J13" s="811"/>
      <c r="K13" s="811"/>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3128" t="s">
        <v>2806</v>
      </c>
      <c r="B14" s="811"/>
      <c r="C14" s="811" t="s">
        <v>2807</v>
      </c>
      <c r="D14" s="811"/>
      <c r="E14" s="73"/>
      <c r="F14" s="3128" t="s">
        <v>3314</v>
      </c>
      <c r="G14" s="811"/>
      <c r="H14" s="811"/>
      <c r="I14" s="816" t="s">
        <v>3315</v>
      </c>
      <c r="J14" s="811"/>
      <c r="K14" s="811"/>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3128" t="s">
        <v>124</v>
      </c>
      <c r="B15" s="811"/>
      <c r="C15" s="811" t="s">
        <v>3316</v>
      </c>
      <c r="D15" s="811"/>
      <c r="E15" s="73"/>
      <c r="F15" s="3128" t="s">
        <v>3317</v>
      </c>
      <c r="G15" s="811"/>
      <c r="H15" s="811"/>
      <c r="I15" s="816" t="s">
        <v>3318</v>
      </c>
      <c r="J15" s="811"/>
      <c r="K15" s="811"/>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3128" t="s">
        <v>3319</v>
      </c>
      <c r="B16" s="811"/>
      <c r="C16" s="811" t="s">
        <v>126</v>
      </c>
      <c r="D16" s="811"/>
      <c r="E16" s="73"/>
      <c r="F16" s="3128" t="s">
        <v>3320</v>
      </c>
      <c r="G16" s="811"/>
      <c r="H16" s="811"/>
      <c r="I16" s="816" t="s">
        <v>3321</v>
      </c>
      <c r="J16" s="811"/>
      <c r="K16" s="811"/>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3128" t="s">
        <v>3322</v>
      </c>
      <c r="B17" s="811"/>
      <c r="C17" s="811" t="s">
        <v>3323</v>
      </c>
      <c r="D17" s="811"/>
      <c r="E17" s="73"/>
      <c r="F17" s="3128" t="s">
        <v>3324</v>
      </c>
      <c r="G17" s="811"/>
      <c r="H17" s="811"/>
      <c r="I17" s="816" t="s">
        <v>3325</v>
      </c>
      <c r="J17" s="811"/>
      <c r="K17" s="811"/>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3128" t="s">
        <v>3326</v>
      </c>
      <c r="B18" s="811"/>
      <c r="C18" s="811" t="s">
        <v>3327</v>
      </c>
      <c r="D18" s="811"/>
      <c r="E18" s="73"/>
      <c r="F18" s="3128" t="s">
        <v>3328</v>
      </c>
      <c r="G18" s="811"/>
      <c r="H18" s="811"/>
      <c r="I18" s="816" t="s">
        <v>134</v>
      </c>
      <c r="J18" s="811"/>
      <c r="K18" s="811"/>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3128" t="s">
        <v>125</v>
      </c>
      <c r="B19" s="811"/>
      <c r="C19" s="811" t="s">
        <v>3329</v>
      </c>
      <c r="D19" s="811"/>
      <c r="E19" s="73"/>
      <c r="F19" s="3128" t="s">
        <v>133</v>
      </c>
      <c r="G19" s="811"/>
      <c r="H19" s="811"/>
      <c r="I19" s="816" t="s">
        <v>3330</v>
      </c>
      <c r="J19" s="811"/>
      <c r="K19" s="811"/>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3128" t="s">
        <v>2884</v>
      </c>
      <c r="B20" s="811"/>
      <c r="C20" s="811" t="s">
        <v>2885</v>
      </c>
      <c r="D20" s="811"/>
      <c r="E20" s="73"/>
      <c r="F20" s="72"/>
      <c r="G20" s="811"/>
      <c r="H20" s="811"/>
      <c r="I20" s="811"/>
      <c r="J20" s="811"/>
      <c r="K20" s="811"/>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3128" t="s">
        <v>2886</v>
      </c>
      <c r="B21" s="811"/>
      <c r="C21" s="811" t="s">
        <v>2887</v>
      </c>
      <c r="D21" s="811"/>
      <c r="E21" s="73"/>
      <c r="F21" s="72"/>
      <c r="G21" s="811"/>
      <c r="H21" s="811"/>
      <c r="I21" s="811"/>
      <c r="J21" s="811"/>
      <c r="K21" s="811"/>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811"/>
      <c r="C22" s="811"/>
      <c r="D22" s="811"/>
      <c r="E22" s="73"/>
      <c r="F22" s="72"/>
      <c r="G22" s="811"/>
      <c r="H22" s="811"/>
      <c r="I22" s="811"/>
      <c r="J22" s="811"/>
      <c r="K22" s="811"/>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365" t="s">
        <v>1789</v>
      </c>
      <c r="B23" s="88" t="s">
        <v>1789</v>
      </c>
      <c r="C23" s="82"/>
      <c r="D23" s="82"/>
      <c r="E23" s="85"/>
      <c r="F23" s="365" t="s">
        <v>1789</v>
      </c>
      <c r="G23" s="82"/>
      <c r="H23" s="230" t="s">
        <v>2888</v>
      </c>
      <c r="I23" s="368"/>
      <c r="J23" s="3129" t="s">
        <v>2889</v>
      </c>
      <c r="K23" s="82"/>
      <c r="L23" s="3152"/>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1789</v>
      </c>
      <c r="B24" s="811" t="s">
        <v>2890</v>
      </c>
      <c r="C24" s="81"/>
      <c r="D24" s="291" t="s">
        <v>2891</v>
      </c>
      <c r="E24" s="83" t="s">
        <v>2892</v>
      </c>
      <c r="F24" s="276" t="s">
        <v>2893</v>
      </c>
      <c r="G24" s="291" t="s">
        <v>1148</v>
      </c>
      <c r="H24" s="81"/>
      <c r="I24" s="82"/>
      <c r="J24" s="291" t="s">
        <v>2894</v>
      </c>
      <c r="K24" s="291" t="s">
        <v>2895</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276" t="s">
        <v>1729</v>
      </c>
      <c r="B25" s="811" t="s">
        <v>2896</v>
      </c>
      <c r="C25" s="81"/>
      <c r="D25" s="291" t="s">
        <v>3068</v>
      </c>
      <c r="E25" s="83" t="s">
        <v>2897</v>
      </c>
      <c r="F25" s="276" t="s">
        <v>2898</v>
      </c>
      <c r="G25" s="291" t="s">
        <v>3077</v>
      </c>
      <c r="H25" s="291" t="s">
        <v>2899</v>
      </c>
      <c r="I25" s="291" t="s">
        <v>2900</v>
      </c>
      <c r="J25" s="291" t="s">
        <v>2901</v>
      </c>
      <c r="K25" s="291" t="s">
        <v>1841</v>
      </c>
      <c r="L25" s="236" t="s">
        <v>1729</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276" t="s">
        <v>1732</v>
      </c>
      <c r="B26" s="811"/>
      <c r="C26" s="81"/>
      <c r="D26" s="291" t="s">
        <v>2902</v>
      </c>
      <c r="E26" s="83" t="s">
        <v>2903</v>
      </c>
      <c r="F26" s="80"/>
      <c r="G26" s="81"/>
      <c r="H26" s="81"/>
      <c r="I26" s="81"/>
      <c r="J26" s="291" t="s">
        <v>2904</v>
      </c>
      <c r="K26" s="81"/>
      <c r="L26" s="236" t="s">
        <v>1732</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811"/>
      <c r="C27" s="81"/>
      <c r="D27" s="81"/>
      <c r="E27" s="83"/>
      <c r="F27" s="80"/>
      <c r="G27" s="81"/>
      <c r="H27" s="81"/>
      <c r="I27" s="81"/>
      <c r="J27" s="291" t="s">
        <v>2905</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811"/>
      <c r="C28" s="81"/>
      <c r="D28" s="81"/>
      <c r="E28" s="83"/>
      <c r="F28" s="80"/>
      <c r="G28" s="81"/>
      <c r="H28" s="81"/>
      <c r="I28" s="81"/>
      <c r="J28" s="291" t="s">
        <v>2906</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817" t="s">
        <v>2907</v>
      </c>
      <c r="C29" s="115"/>
      <c r="D29" s="817" t="s">
        <v>3025</v>
      </c>
      <c r="E29" s="236" t="s">
        <v>3026</v>
      </c>
      <c r="F29" s="276" t="s">
        <v>3027</v>
      </c>
      <c r="G29" s="817" t="s">
        <v>2347</v>
      </c>
      <c r="H29" s="649" t="s">
        <v>2348</v>
      </c>
      <c r="I29" s="817" t="s">
        <v>2349</v>
      </c>
      <c r="J29" s="649" t="s">
        <v>2350</v>
      </c>
      <c r="K29" s="817" t="s">
        <v>2351</v>
      </c>
      <c r="L29" s="108"/>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35" t="s">
        <v>1737</v>
      </c>
      <c r="B30" s="369" t="s">
        <v>2908</v>
      </c>
      <c r="C30" s="82"/>
      <c r="D30" s="82"/>
      <c r="E30" s="85"/>
      <c r="F30" s="365"/>
      <c r="G30" s="82"/>
      <c r="H30" s="82"/>
      <c r="I30" s="82"/>
      <c r="J30" s="88"/>
      <c r="K30" s="84"/>
      <c r="L30" s="3153" t="s">
        <v>1737</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276" t="s">
        <v>1738</v>
      </c>
      <c r="B31" s="811"/>
      <c r="C31" s="81"/>
      <c r="D31" s="370"/>
      <c r="E31" s="73"/>
      <c r="F31" s="80"/>
      <c r="G31" s="81"/>
      <c r="H31" s="81"/>
      <c r="I31" s="370"/>
      <c r="J31" s="370"/>
      <c r="K31" s="78"/>
      <c r="L31" s="236" t="s">
        <v>1738</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276" t="s">
        <v>1739</v>
      </c>
      <c r="B32" s="3150" t="s">
        <v>4856</v>
      </c>
      <c r="C32" s="2897"/>
      <c r="D32" s="2898"/>
      <c r="E32" s="2899"/>
      <c r="F32" s="2900"/>
      <c r="G32" s="2901"/>
      <c r="H32" s="2901"/>
      <c r="I32" s="2901"/>
      <c r="J32" s="2902"/>
      <c r="K32" s="2903"/>
      <c r="L32" s="236" t="s">
        <v>1739</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276" t="s">
        <v>1740</v>
      </c>
      <c r="B33" s="3150" t="s">
        <v>4857</v>
      </c>
      <c r="C33" s="2897"/>
      <c r="D33" s="3040">
        <v>75000000</v>
      </c>
      <c r="E33" s="3147">
        <v>5393897</v>
      </c>
      <c r="F33" s="2920">
        <v>33786</v>
      </c>
      <c r="G33" s="2921">
        <v>43922</v>
      </c>
      <c r="H33" s="2921">
        <v>33786</v>
      </c>
      <c r="I33" s="2921">
        <v>43922</v>
      </c>
      <c r="J33" s="3040">
        <v>0</v>
      </c>
      <c r="K33" s="3103">
        <v>1491462</v>
      </c>
      <c r="L33" s="236" t="s">
        <v>1740</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276" t="s">
        <v>1741</v>
      </c>
      <c r="B34" s="3150" t="s">
        <v>4858</v>
      </c>
      <c r="C34" s="2897"/>
      <c r="D34" s="2916">
        <v>82000000</v>
      </c>
      <c r="E34" s="2917">
        <v>5014196</v>
      </c>
      <c r="F34" s="2920">
        <v>38657</v>
      </c>
      <c r="G34" s="2921">
        <v>45323</v>
      </c>
      <c r="H34" s="2921">
        <v>38657</v>
      </c>
      <c r="I34" s="2921">
        <v>45323</v>
      </c>
      <c r="J34" s="2916">
        <v>0</v>
      </c>
      <c r="K34" s="2919">
        <v>1252550</v>
      </c>
      <c r="L34" s="236" t="s">
        <v>1741</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276" t="s">
        <v>1742</v>
      </c>
      <c r="B35" s="3150" t="s">
        <v>4859</v>
      </c>
      <c r="C35" s="2896"/>
      <c r="D35" s="2916">
        <v>55000000</v>
      </c>
      <c r="E35" s="2917">
        <v>2675122</v>
      </c>
      <c r="F35" s="2920">
        <v>38657</v>
      </c>
      <c r="G35" s="2921">
        <v>45809</v>
      </c>
      <c r="H35" s="2921">
        <v>38657</v>
      </c>
      <c r="I35" s="2921">
        <v>45809</v>
      </c>
      <c r="J35" s="2916">
        <v>55000000</v>
      </c>
      <c r="K35" s="2919">
        <v>688236</v>
      </c>
      <c r="L35" s="236" t="s">
        <v>1742</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276" t="s">
        <v>1743</v>
      </c>
      <c r="B36" s="3150" t="s">
        <v>4860</v>
      </c>
      <c r="C36" s="2897"/>
      <c r="D36" s="2916">
        <v>100000000</v>
      </c>
      <c r="E36" s="2917">
        <v>2302620</v>
      </c>
      <c r="F36" s="2920">
        <v>33420</v>
      </c>
      <c r="G36" s="2921">
        <v>46204</v>
      </c>
      <c r="H36" s="2921">
        <v>33420</v>
      </c>
      <c r="I36" s="2921">
        <v>46204</v>
      </c>
      <c r="J36" s="2916">
        <v>0</v>
      </c>
      <c r="K36" s="2919">
        <v>1914757</v>
      </c>
      <c r="L36" s="236" t="s">
        <v>1743</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276" t="s">
        <v>1744</v>
      </c>
      <c r="B37" s="3150" t="s">
        <v>4861</v>
      </c>
      <c r="C37" s="2896"/>
      <c r="D37" s="2916">
        <v>50000000</v>
      </c>
      <c r="E37" s="2917">
        <v>1151310</v>
      </c>
      <c r="F37" s="2920">
        <v>33420</v>
      </c>
      <c r="G37" s="2921">
        <v>46204</v>
      </c>
      <c r="H37" s="2921">
        <v>33420</v>
      </c>
      <c r="I37" s="2921">
        <v>46204</v>
      </c>
      <c r="J37" s="2916">
        <v>50000000</v>
      </c>
      <c r="K37" s="2919">
        <f>405517+1</f>
        <v>405518</v>
      </c>
      <c r="L37" s="236" t="s">
        <v>1744</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276" t="s">
        <v>1745</v>
      </c>
      <c r="B38" s="3150" t="s">
        <v>4862</v>
      </c>
      <c r="C38" s="2896"/>
      <c r="D38" s="2916">
        <v>125000000</v>
      </c>
      <c r="E38" s="2917">
        <v>8124479</v>
      </c>
      <c r="F38" s="2920">
        <v>35431</v>
      </c>
      <c r="G38" s="2921">
        <v>44166</v>
      </c>
      <c r="H38" s="2921">
        <v>35431</v>
      </c>
      <c r="I38" s="2921">
        <v>44166</v>
      </c>
      <c r="J38" s="2916">
        <v>125000000</v>
      </c>
      <c r="K38" s="2919">
        <v>1015938</v>
      </c>
      <c r="L38" s="236" t="s">
        <v>1745</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276" t="s">
        <v>1746</v>
      </c>
      <c r="B39" s="3150" t="s">
        <v>5111</v>
      </c>
      <c r="C39" s="2897"/>
      <c r="D39" s="2916">
        <v>153500000</v>
      </c>
      <c r="E39" s="2917">
        <v>9430235</v>
      </c>
      <c r="F39" s="2920">
        <v>35065</v>
      </c>
      <c r="G39" s="2921">
        <v>44197</v>
      </c>
      <c r="H39" s="2921">
        <v>35065</v>
      </c>
      <c r="I39" s="2921">
        <v>44197</v>
      </c>
      <c r="J39" s="2916">
        <v>0</v>
      </c>
      <c r="K39" s="2919">
        <v>2673458</v>
      </c>
      <c r="L39" s="236" t="s">
        <v>1746</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276" t="s">
        <v>1747</v>
      </c>
      <c r="B40" s="3150" t="s">
        <v>4863</v>
      </c>
      <c r="C40" s="2897"/>
      <c r="D40" s="2916">
        <v>400000000</v>
      </c>
      <c r="E40" s="2917">
        <v>1991730</v>
      </c>
      <c r="F40" s="2920">
        <v>39050</v>
      </c>
      <c r="G40" s="2921">
        <v>42703</v>
      </c>
      <c r="H40" s="2921">
        <v>39050</v>
      </c>
      <c r="I40" s="2921">
        <v>42703</v>
      </c>
      <c r="J40" s="2916">
        <v>0</v>
      </c>
      <c r="K40" s="2919">
        <v>20408889</v>
      </c>
      <c r="L40" s="236" t="s">
        <v>1747</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276" t="s">
        <v>1748</v>
      </c>
      <c r="B41" s="3151" t="s">
        <v>5182</v>
      </c>
      <c r="C41" s="2923"/>
      <c r="D41" s="2922">
        <v>500000000</v>
      </c>
      <c r="E41" s="2917">
        <v>2106113</v>
      </c>
      <c r="F41" s="2918">
        <v>42436</v>
      </c>
      <c r="G41" s="2921">
        <v>46091</v>
      </c>
      <c r="H41" s="2921">
        <v>42436</v>
      </c>
      <c r="I41" s="2921">
        <v>46091</v>
      </c>
      <c r="J41" s="2916">
        <v>500000000</v>
      </c>
      <c r="K41" s="2919">
        <v>13769958</v>
      </c>
      <c r="L41" s="236" t="s">
        <v>1748</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276" t="s">
        <v>1749</v>
      </c>
      <c r="B42" s="3151" t="s">
        <v>5183</v>
      </c>
      <c r="C42" s="2923"/>
      <c r="D42" s="2922">
        <v>500000000</v>
      </c>
      <c r="E42" s="2917">
        <v>3856113</v>
      </c>
      <c r="F42" s="2918">
        <v>42436</v>
      </c>
      <c r="G42" s="2921">
        <v>53396</v>
      </c>
      <c r="H42" s="2921">
        <v>42436</v>
      </c>
      <c r="I42" s="2921">
        <v>53396</v>
      </c>
      <c r="J42" s="2916">
        <v>500000000</v>
      </c>
      <c r="K42" s="2919">
        <v>18203667</v>
      </c>
      <c r="L42" s="236" t="s">
        <v>1749</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276" t="s">
        <v>1750</v>
      </c>
      <c r="B43" s="811"/>
      <c r="C43" s="81"/>
      <c r="D43" s="353"/>
      <c r="E43" s="282"/>
      <c r="F43" s="80"/>
      <c r="G43" s="81"/>
      <c r="H43" s="81"/>
      <c r="I43" s="81"/>
      <c r="J43" s="353"/>
      <c r="K43" s="317"/>
      <c r="L43" s="236" t="s">
        <v>1750</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276" t="s">
        <v>1751</v>
      </c>
      <c r="B44" s="811" t="s">
        <v>5184</v>
      </c>
      <c r="C44" s="81"/>
      <c r="D44" s="353"/>
      <c r="E44" s="282"/>
      <c r="F44" s="80"/>
      <c r="G44" s="81"/>
      <c r="H44" s="81"/>
      <c r="I44" s="81"/>
      <c r="J44" s="353"/>
      <c r="K44" s="317"/>
      <c r="L44" s="236" t="s">
        <v>1751</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276" t="s">
        <v>1752</v>
      </c>
      <c r="B45" s="813"/>
      <c r="C45" s="3148"/>
      <c r="D45" s="353"/>
      <c r="E45" s="826"/>
      <c r="F45" s="1127"/>
      <c r="G45" s="317"/>
      <c r="H45" s="813"/>
      <c r="I45" s="3149"/>
      <c r="J45" s="3149"/>
      <c r="K45" s="813"/>
      <c r="L45" s="236" t="s">
        <v>1752</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276" t="s">
        <v>1753</v>
      </c>
      <c r="B46" s="811"/>
      <c r="C46" s="81"/>
      <c r="D46" s="353"/>
      <c r="E46" s="282"/>
      <c r="F46" s="80"/>
      <c r="G46" s="81"/>
      <c r="H46" s="81"/>
      <c r="I46" s="81"/>
      <c r="J46" s="353"/>
      <c r="K46" s="317"/>
      <c r="L46" s="236" t="s">
        <v>1753</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276" t="s">
        <v>1754</v>
      </c>
      <c r="B47" s="811"/>
      <c r="C47" s="81"/>
      <c r="D47" s="353"/>
      <c r="E47" s="282"/>
      <c r="F47" s="80"/>
      <c r="G47" s="81"/>
      <c r="H47" s="81"/>
      <c r="I47" s="81"/>
      <c r="J47" s="353"/>
      <c r="K47" s="317"/>
      <c r="L47" s="236" t="s">
        <v>1754</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276" t="s">
        <v>1755</v>
      </c>
      <c r="B48" s="811"/>
      <c r="C48" s="81"/>
      <c r="D48" s="353"/>
      <c r="E48" s="311"/>
      <c r="F48" s="80"/>
      <c r="G48" s="81"/>
      <c r="H48" s="81"/>
      <c r="I48" s="81"/>
      <c r="J48" s="353"/>
      <c r="K48" s="317"/>
      <c r="L48" s="236" t="s">
        <v>1755</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276" t="s">
        <v>1756</v>
      </c>
      <c r="B49" s="817" t="s">
        <v>1191</v>
      </c>
      <c r="C49" s="81"/>
      <c r="D49" s="248">
        <f>SUM(D31:D48)</f>
        <v>2040500000</v>
      </c>
      <c r="E49" s="246">
        <f>SUM(E31:E48)</f>
        <v>42045815</v>
      </c>
      <c r="F49" s="80"/>
      <c r="G49" s="81"/>
      <c r="H49" s="81"/>
      <c r="I49" s="81"/>
      <c r="J49" s="248">
        <f>SUM(J31:J48)</f>
        <v>1230000000</v>
      </c>
      <c r="K49" s="248">
        <f>SUM(K31:K48)</f>
        <v>61824433</v>
      </c>
      <c r="L49" s="236" t="s">
        <v>1756</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276" t="s">
        <v>589</v>
      </c>
      <c r="B50" s="811"/>
      <c r="C50" s="81"/>
      <c r="D50" s="81"/>
      <c r="E50" s="73"/>
      <c r="F50" s="80"/>
      <c r="G50" s="81"/>
      <c r="H50" s="81"/>
      <c r="I50" s="81"/>
      <c r="J50" s="81"/>
      <c r="K50" s="78"/>
      <c r="L50" s="236" t="s">
        <v>589</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276" t="s">
        <v>590</v>
      </c>
      <c r="B51" s="3090" t="s">
        <v>2909</v>
      </c>
      <c r="C51" s="81"/>
      <c r="D51" s="81"/>
      <c r="E51" s="73"/>
      <c r="F51" s="80"/>
      <c r="G51" s="81"/>
      <c r="H51" s="81"/>
      <c r="I51" s="81"/>
      <c r="J51" s="81"/>
      <c r="K51" s="78"/>
      <c r="L51" s="236" t="s">
        <v>590</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276" t="s">
        <v>591</v>
      </c>
      <c r="B52" s="811"/>
      <c r="C52" s="81"/>
      <c r="D52" s="370"/>
      <c r="E52" s="316"/>
      <c r="F52" s="80"/>
      <c r="G52" s="81"/>
      <c r="H52" s="81"/>
      <c r="I52" s="81"/>
      <c r="J52" s="370"/>
      <c r="K52" s="315"/>
      <c r="L52" s="236" t="s">
        <v>591</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276" t="s">
        <v>592</v>
      </c>
      <c r="B53" s="811"/>
      <c r="C53" s="81"/>
      <c r="D53" s="353"/>
      <c r="E53" s="311"/>
      <c r="F53" s="80"/>
      <c r="G53" s="81"/>
      <c r="H53" s="81"/>
      <c r="I53" s="81"/>
      <c r="J53" s="353"/>
      <c r="K53" s="317"/>
      <c r="L53" s="236" t="s">
        <v>592</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276" t="s">
        <v>593</v>
      </c>
      <c r="B54" s="811"/>
      <c r="C54" s="81"/>
      <c r="D54" s="353"/>
      <c r="E54" s="311"/>
      <c r="F54" s="80"/>
      <c r="G54" s="81"/>
      <c r="H54" s="81"/>
      <c r="I54" s="81"/>
      <c r="J54" s="353"/>
      <c r="K54" s="317"/>
      <c r="L54" s="236" t="s">
        <v>593</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276" t="s">
        <v>594</v>
      </c>
      <c r="B55" s="811"/>
      <c r="C55" s="81"/>
      <c r="D55" s="353"/>
      <c r="E55" s="311"/>
      <c r="F55" s="80"/>
      <c r="G55" s="81"/>
      <c r="H55" s="81"/>
      <c r="I55" s="81"/>
      <c r="J55" s="353"/>
      <c r="K55" s="317"/>
      <c r="L55" s="236" t="s">
        <v>594</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276" t="s">
        <v>595</v>
      </c>
      <c r="B56" s="811"/>
      <c r="C56" s="81"/>
      <c r="D56" s="353"/>
      <c r="E56" s="311"/>
      <c r="F56" s="80"/>
      <c r="G56" s="81"/>
      <c r="H56" s="81"/>
      <c r="I56" s="81"/>
      <c r="J56" s="353"/>
      <c r="K56" s="317"/>
      <c r="L56" s="236" t="s">
        <v>595</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276" t="s">
        <v>2372</v>
      </c>
      <c r="B57" s="817" t="s">
        <v>1191</v>
      </c>
      <c r="C57" s="81"/>
      <c r="D57" s="248">
        <f>SUM(D52:D56)</f>
        <v>0</v>
      </c>
      <c r="E57" s="246">
        <f>SUM(E52:E56)</f>
        <v>0</v>
      </c>
      <c r="F57" s="80"/>
      <c r="G57" s="81"/>
      <c r="H57" s="81"/>
      <c r="I57" s="81"/>
      <c r="J57" s="248">
        <f>SUM(J52:J56)</f>
        <v>0</v>
      </c>
      <c r="K57" s="248">
        <f>SUM(K52:K56)</f>
        <v>0</v>
      </c>
      <c r="L57" s="236" t="s">
        <v>2372</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276" t="s">
        <v>2373</v>
      </c>
      <c r="B58" s="811"/>
      <c r="C58" s="81"/>
      <c r="D58" s="81"/>
      <c r="E58" s="73"/>
      <c r="F58" s="80"/>
      <c r="G58" s="81"/>
      <c r="H58" s="81"/>
      <c r="I58" s="81"/>
      <c r="J58" s="81"/>
      <c r="K58" s="78"/>
      <c r="L58" s="236" t="s">
        <v>2373</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276" t="s">
        <v>2374</v>
      </c>
      <c r="B59" s="3090" t="s">
        <v>1190</v>
      </c>
      <c r="C59" s="81"/>
      <c r="D59" s="81"/>
      <c r="E59" s="73"/>
      <c r="F59" s="80"/>
      <c r="G59" s="81"/>
      <c r="H59" s="81"/>
      <c r="I59" s="81"/>
      <c r="J59" s="81"/>
      <c r="K59" s="78"/>
      <c r="L59" s="236" t="s">
        <v>2374</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276" t="s">
        <v>2375</v>
      </c>
      <c r="B60" s="811" t="s">
        <v>3338</v>
      </c>
      <c r="C60" s="81"/>
      <c r="D60" s="353">
        <f>D90</f>
        <v>0</v>
      </c>
      <c r="E60" s="311">
        <f>E90</f>
        <v>0</v>
      </c>
      <c r="F60" s="80"/>
      <c r="G60" s="81"/>
      <c r="H60" s="81"/>
      <c r="I60" s="81"/>
      <c r="J60" s="353">
        <f>J90</f>
        <v>0</v>
      </c>
      <c r="K60" s="317">
        <f>K90</f>
        <v>0</v>
      </c>
      <c r="L60" s="236" t="s">
        <v>2375</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276" t="s">
        <v>2376</v>
      </c>
      <c r="B61" s="811" t="s">
        <v>3339</v>
      </c>
      <c r="C61" s="115"/>
      <c r="D61" s="353">
        <f>D127</f>
        <v>0</v>
      </c>
      <c r="E61" s="311">
        <f>E127</f>
        <v>0</v>
      </c>
      <c r="F61" s="80"/>
      <c r="G61" s="81"/>
      <c r="H61" s="81"/>
      <c r="I61" s="81"/>
      <c r="J61" s="353">
        <f>J127</f>
        <v>0</v>
      </c>
      <c r="K61" s="317">
        <f>K127</f>
        <v>0</v>
      </c>
      <c r="L61" s="236" t="s">
        <v>2376</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284" t="s">
        <v>2377</v>
      </c>
      <c r="B62" s="273" t="s">
        <v>172</v>
      </c>
      <c r="C62" s="110"/>
      <c r="D62" s="272">
        <f>D49+D57+D60+D61</f>
        <v>2040500000</v>
      </c>
      <c r="E62" s="270">
        <f>E49+E57+E60+E61</f>
        <v>42045815</v>
      </c>
      <c r="F62" s="371"/>
      <c r="G62" s="333"/>
      <c r="H62" s="333"/>
      <c r="I62" s="372"/>
      <c r="J62" s="272">
        <f>J49+J57+J60+J61</f>
        <v>1230000000</v>
      </c>
      <c r="K62" s="255">
        <f>K49+K57+K60+K61</f>
        <v>61824433</v>
      </c>
      <c r="L62" s="256" t="s">
        <v>2377</v>
      </c>
      <c r="M62" s="17"/>
      <c r="N62" s="406"/>
      <c r="O62" s="406"/>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72"/>
      <c r="B63" s="811"/>
      <c r="C63" s="811"/>
      <c r="D63" s="811"/>
      <c r="E63" s="73"/>
      <c r="F63" s="72"/>
      <c r="G63" s="811"/>
      <c r="H63" s="811"/>
      <c r="I63" s="811"/>
      <c r="J63" s="811"/>
      <c r="K63" s="811"/>
      <c r="L63" s="73"/>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72" t="s">
        <v>3340</v>
      </c>
      <c r="B64" s="811"/>
      <c r="C64" s="811"/>
      <c r="D64" s="811"/>
      <c r="E64" s="73"/>
      <c r="F64" s="72" t="str">
        <f>A64</f>
        <v xml:space="preserve"> FERC FORM NO.1 (ED. 12-96) NYPSC Modified-96</v>
      </c>
      <c r="G64" s="811"/>
      <c r="H64" s="811"/>
      <c r="I64" s="811"/>
      <c r="J64" s="811"/>
      <c r="K64" s="811"/>
      <c r="L64" s="3154" t="s">
        <v>3341</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309" t="s">
        <v>3342</v>
      </c>
      <c r="B65" s="972"/>
      <c r="C65" s="972"/>
      <c r="D65" s="972"/>
      <c r="E65" s="70"/>
      <c r="F65" s="309" t="s">
        <v>3343</v>
      </c>
      <c r="G65" s="972"/>
      <c r="H65" s="972"/>
      <c r="I65" s="972"/>
      <c r="J65" s="972"/>
      <c r="K65" s="972"/>
      <c r="L65" s="70"/>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72"/>
      <c r="B66" s="811"/>
      <c r="C66" s="811"/>
      <c r="D66" s="811"/>
      <c r="E66" s="73"/>
      <c r="F66" s="72"/>
      <c r="G66" s="811"/>
      <c r="H66" s="811"/>
      <c r="I66" s="811"/>
      <c r="J66" s="974"/>
      <c r="K66" s="974"/>
      <c r="L66" s="73"/>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72"/>
      <c r="B67" s="811"/>
      <c r="C67" s="811"/>
      <c r="D67" s="811"/>
      <c r="E67" s="73"/>
      <c r="F67" s="72"/>
      <c r="G67" s="811"/>
      <c r="H67" s="811"/>
      <c r="I67" s="811"/>
      <c r="J67" s="811"/>
      <c r="K67" s="811"/>
      <c r="L67" s="73"/>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ht="15.75" thickBot="1">
      <c r="A68" s="109"/>
      <c r="B68" s="110"/>
      <c r="C68" s="110"/>
      <c r="D68" s="110"/>
      <c r="E68" s="111"/>
      <c r="F68" s="109"/>
      <c r="G68" s="110"/>
      <c r="H68" s="110"/>
      <c r="I68" s="110"/>
      <c r="J68" s="110"/>
      <c r="K68" s="110"/>
      <c r="L68" s="111"/>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 xml:space="preserve">The Brooklyn Union Gas Company d/b/a National Grid New York </v>
      </c>
      <c r="B72" s="17"/>
      <c r="C72" s="17"/>
      <c r="D72" s="692" t="str">
        <f>'Data Sheet'!$C$40</f>
        <v xml:space="preserve"> March 29, 2017</v>
      </c>
      <c r="E72" s="17" t="str">
        <f>'Data Sheet'!$C$38</f>
        <v xml:space="preserve"> December 31, 2016</v>
      </c>
      <c r="F72" s="17" t="str">
        <f>'Data Sheet'!$C$25</f>
        <v xml:space="preserve">The Brooklyn Union Gas Company d/b/a National Grid New York </v>
      </c>
      <c r="G72" s="17"/>
      <c r="H72" s="17"/>
      <c r="I72" s="692" t="str">
        <f>'Data Sheet'!$C$40</f>
        <v xml:space="preserve"> March 29, 2017</v>
      </c>
      <c r="J72" s="17" t="str">
        <f>'Data Sheet'!$C$38</f>
        <v xml:space="preserve"> December 31, 2016</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374"/>
      <c r="B73" s="375"/>
      <c r="C73" s="375"/>
      <c r="D73" s="375"/>
      <c r="E73" s="376"/>
      <c r="F73" s="374"/>
      <c r="G73" s="375"/>
      <c r="H73" s="375"/>
      <c r="I73" s="375"/>
      <c r="J73" s="375"/>
      <c r="K73" s="375"/>
      <c r="L73" s="376"/>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09" t="s">
        <v>3305</v>
      </c>
      <c r="B74" s="69"/>
      <c r="C74" s="69"/>
      <c r="D74" s="69"/>
      <c r="E74" s="70"/>
      <c r="F74" s="309"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377" t="s">
        <v>1789</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365" t="s">
        <v>1789</v>
      </c>
      <c r="B76" s="88" t="s">
        <v>1789</v>
      </c>
      <c r="C76" s="82"/>
      <c r="D76" s="82"/>
      <c r="E76" s="85"/>
      <c r="F76" s="365" t="s">
        <v>1789</v>
      </c>
      <c r="G76" s="82"/>
      <c r="H76" s="230" t="s">
        <v>2888</v>
      </c>
      <c r="I76" s="368"/>
      <c r="J76" s="538" t="s">
        <v>2889</v>
      </c>
      <c r="K76" s="82"/>
      <c r="L76" s="93"/>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1789</v>
      </c>
      <c r="B77" s="17" t="s">
        <v>2890</v>
      </c>
      <c r="C77" s="81"/>
      <c r="D77" s="291" t="s">
        <v>2891</v>
      </c>
      <c r="E77" s="83" t="s">
        <v>2892</v>
      </c>
      <c r="F77" s="276" t="s">
        <v>2893</v>
      </c>
      <c r="G77" s="291" t="s">
        <v>1148</v>
      </c>
      <c r="H77" s="81"/>
      <c r="I77" s="82"/>
      <c r="J77" s="291" t="s">
        <v>2894</v>
      </c>
      <c r="K77" s="291" t="s">
        <v>2895</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276" t="s">
        <v>1729</v>
      </c>
      <c r="B78" s="17" t="s">
        <v>2896</v>
      </c>
      <c r="C78" s="81"/>
      <c r="D78" s="291" t="s">
        <v>3068</v>
      </c>
      <c r="E78" s="83" t="s">
        <v>2897</v>
      </c>
      <c r="F78" s="276" t="s">
        <v>2898</v>
      </c>
      <c r="G78" s="291" t="s">
        <v>3077</v>
      </c>
      <c r="H78" s="291" t="s">
        <v>2899</v>
      </c>
      <c r="I78" s="291" t="s">
        <v>2900</v>
      </c>
      <c r="J78" s="291" t="s">
        <v>2901</v>
      </c>
      <c r="K78" s="291" t="s">
        <v>1841</v>
      </c>
      <c r="L78" s="236" t="s">
        <v>1729</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276" t="s">
        <v>1732</v>
      </c>
      <c r="B79" s="17"/>
      <c r="C79" s="81"/>
      <c r="D79" s="291" t="s">
        <v>2902</v>
      </c>
      <c r="E79" s="83" t="s">
        <v>2903</v>
      </c>
      <c r="F79" s="80"/>
      <c r="G79" s="81"/>
      <c r="H79" s="81"/>
      <c r="I79" s="81"/>
      <c r="J79" s="291" t="s">
        <v>2904</v>
      </c>
      <c r="K79" s="81"/>
      <c r="L79" s="236" t="s">
        <v>1732</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291" t="s">
        <v>2905</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291" t="s">
        <v>2906</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290" t="s">
        <v>2907</v>
      </c>
      <c r="C82" s="115"/>
      <c r="D82" s="290" t="s">
        <v>3025</v>
      </c>
      <c r="E82" s="236" t="s">
        <v>3026</v>
      </c>
      <c r="F82" s="276" t="s">
        <v>3027</v>
      </c>
      <c r="G82" s="290" t="s">
        <v>2347</v>
      </c>
      <c r="H82" s="649" t="s">
        <v>2348</v>
      </c>
      <c r="I82" s="290" t="s">
        <v>2349</v>
      </c>
      <c r="J82" s="649" t="s">
        <v>2350</v>
      </c>
      <c r="K82" s="290" t="s">
        <v>2351</v>
      </c>
      <c r="L82" s="108"/>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35" t="s">
        <v>1737</v>
      </c>
      <c r="B83" s="369" t="s">
        <v>3338</v>
      </c>
      <c r="C83" s="82"/>
      <c r="D83" s="82"/>
      <c r="E83" s="85"/>
      <c r="F83" s="365"/>
      <c r="G83" s="82"/>
      <c r="H83" s="82"/>
      <c r="I83" s="82"/>
      <c r="J83" s="88"/>
      <c r="K83" s="84"/>
      <c r="L83" s="666" t="s">
        <v>1737</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276" t="s">
        <v>1738</v>
      </c>
      <c r="B84" s="17"/>
      <c r="C84" s="81"/>
      <c r="D84" s="370"/>
      <c r="E84" s="73"/>
      <c r="F84" s="80"/>
      <c r="G84" s="81"/>
      <c r="H84" s="81"/>
      <c r="I84" s="370"/>
      <c r="J84" s="370"/>
      <c r="K84" s="315"/>
      <c r="L84" s="378" t="s">
        <v>1738</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276" t="s">
        <v>1739</v>
      </c>
      <c r="B85" s="17"/>
      <c r="C85" s="81"/>
      <c r="D85" s="353"/>
      <c r="E85" s="311"/>
      <c r="F85" s="80"/>
      <c r="G85" s="81"/>
      <c r="H85" s="81"/>
      <c r="I85" s="81"/>
      <c r="J85" s="353"/>
      <c r="K85" s="317"/>
      <c r="L85" s="378" t="s">
        <v>1739</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276" t="s">
        <v>1740</v>
      </c>
      <c r="B86" s="17"/>
      <c r="C86" s="81"/>
      <c r="D86" s="353"/>
      <c r="E86" s="311"/>
      <c r="F86" s="80"/>
      <c r="G86" s="81"/>
      <c r="H86" s="81"/>
      <c r="I86" s="81"/>
      <c r="J86" s="353"/>
      <c r="K86" s="317"/>
      <c r="L86" s="378" t="s">
        <v>1740</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276" t="s">
        <v>1741</v>
      </c>
      <c r="B87" s="17"/>
      <c r="C87" s="81"/>
      <c r="D87" s="353"/>
      <c r="E87" s="311"/>
      <c r="F87" s="80"/>
      <c r="G87" s="81"/>
      <c r="H87" s="81"/>
      <c r="I87" s="353"/>
      <c r="J87" s="353"/>
      <c r="K87" s="317"/>
      <c r="L87" s="378" t="s">
        <v>1741</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276" t="s">
        <v>1742</v>
      </c>
      <c r="B88" s="17"/>
      <c r="C88" s="81"/>
      <c r="D88" s="353"/>
      <c r="E88" s="311"/>
      <c r="F88" s="80"/>
      <c r="G88" s="81"/>
      <c r="H88" s="81"/>
      <c r="I88" s="81"/>
      <c r="J88" s="353"/>
      <c r="K88" s="317"/>
      <c r="L88" s="378" t="s">
        <v>1742</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276" t="s">
        <v>1743</v>
      </c>
      <c r="B89" s="17"/>
      <c r="C89" s="81"/>
      <c r="D89" s="353"/>
      <c r="E89" s="311"/>
      <c r="F89" s="80"/>
      <c r="G89" s="81"/>
      <c r="H89" s="81"/>
      <c r="I89" s="81"/>
      <c r="J89" s="353"/>
      <c r="K89" s="317"/>
      <c r="L89" s="378" t="s">
        <v>1743</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276" t="s">
        <v>1744</v>
      </c>
      <c r="B90" s="290" t="s">
        <v>1191</v>
      </c>
      <c r="C90" s="81"/>
      <c r="D90" s="248">
        <f>SUM(D84:D89)</f>
        <v>0</v>
      </c>
      <c r="E90" s="246">
        <f>SUM(E84:E89)</f>
        <v>0</v>
      </c>
      <c r="F90" s="80"/>
      <c r="G90" s="81"/>
      <c r="H90" s="81"/>
      <c r="I90" s="81"/>
      <c r="J90" s="248">
        <f>SUM(J84:J89)</f>
        <v>0</v>
      </c>
      <c r="K90" s="248">
        <f>SUM(K84:K89)</f>
        <v>0</v>
      </c>
      <c r="L90" s="378" t="s">
        <v>1744</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276" t="s">
        <v>1745</v>
      </c>
      <c r="B91" s="17"/>
      <c r="C91" s="81"/>
      <c r="D91" s="81"/>
      <c r="E91" s="73"/>
      <c r="F91" s="80"/>
      <c r="G91" s="81"/>
      <c r="H91" s="81"/>
      <c r="I91" s="81"/>
      <c r="J91" s="81"/>
      <c r="K91" s="78"/>
      <c r="L91" s="378" t="s">
        <v>1745</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276" t="s">
        <v>1746</v>
      </c>
      <c r="B92" s="292" t="s">
        <v>3339</v>
      </c>
      <c r="C92" s="81"/>
      <c r="D92" s="81"/>
      <c r="E92" s="73"/>
      <c r="F92" s="80"/>
      <c r="G92" s="81"/>
      <c r="H92" s="81"/>
      <c r="I92" s="81"/>
      <c r="J92" s="81"/>
      <c r="K92" s="78"/>
      <c r="L92" s="378" t="s">
        <v>1746</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276" t="s">
        <v>1747</v>
      </c>
      <c r="B93" s="17"/>
      <c r="C93" s="81"/>
      <c r="D93" s="370"/>
      <c r="E93" s="316"/>
      <c r="F93" s="80"/>
      <c r="G93" s="81"/>
      <c r="H93" s="81"/>
      <c r="I93" s="81"/>
      <c r="J93" s="370"/>
      <c r="K93" s="315"/>
      <c r="L93" s="378" t="s">
        <v>1747</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276" t="s">
        <v>1748</v>
      </c>
      <c r="B94" s="17"/>
      <c r="C94" s="81"/>
      <c r="D94" s="353"/>
      <c r="E94" s="311"/>
      <c r="F94" s="80"/>
      <c r="G94" s="81"/>
      <c r="H94" s="81"/>
      <c r="I94" s="81"/>
      <c r="J94" s="353"/>
      <c r="K94" s="317"/>
      <c r="L94" s="378" t="s">
        <v>1748</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276" t="s">
        <v>1749</v>
      </c>
      <c r="B95" s="17"/>
      <c r="C95" s="81"/>
      <c r="D95" s="353"/>
      <c r="E95" s="311"/>
      <c r="F95" s="80"/>
      <c r="G95" s="81"/>
      <c r="H95" s="81"/>
      <c r="I95" s="81"/>
      <c r="J95" s="353"/>
      <c r="K95" s="317"/>
      <c r="L95" s="378" t="s">
        <v>1749</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276" t="s">
        <v>1750</v>
      </c>
      <c r="B96" s="17"/>
      <c r="C96" s="81"/>
      <c r="D96" s="353"/>
      <c r="E96" s="311"/>
      <c r="F96" s="80"/>
      <c r="G96" s="81"/>
      <c r="H96" s="81"/>
      <c r="I96" s="81"/>
      <c r="J96" s="353"/>
      <c r="K96" s="317"/>
      <c r="L96" s="378" t="s">
        <v>1750</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276" t="s">
        <v>1751</v>
      </c>
      <c r="B97" s="17"/>
      <c r="C97" s="81"/>
      <c r="D97" s="353"/>
      <c r="E97" s="311"/>
      <c r="F97" s="80"/>
      <c r="G97" s="81"/>
      <c r="H97" s="81"/>
      <c r="I97" s="81"/>
      <c r="J97" s="353"/>
      <c r="K97" s="317"/>
      <c r="L97" s="378" t="s">
        <v>1751</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276" t="s">
        <v>1752</v>
      </c>
      <c r="B98" s="17"/>
      <c r="C98" s="81"/>
      <c r="D98" s="353"/>
      <c r="E98" s="311"/>
      <c r="F98" s="80"/>
      <c r="G98" s="81"/>
      <c r="H98" s="81"/>
      <c r="I98" s="81"/>
      <c r="J98" s="353"/>
      <c r="K98" s="317"/>
      <c r="L98" s="378" t="s">
        <v>1752</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276" t="s">
        <v>1753</v>
      </c>
      <c r="B99" s="17"/>
      <c r="C99" s="81"/>
      <c r="D99" s="353"/>
      <c r="E99" s="311"/>
      <c r="F99" s="80"/>
      <c r="G99" s="81"/>
      <c r="H99" s="81"/>
      <c r="I99" s="81"/>
      <c r="J99" s="353"/>
      <c r="K99" s="317"/>
      <c r="L99" s="378" t="s">
        <v>1753</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276" t="s">
        <v>1754</v>
      </c>
      <c r="B100" s="17"/>
      <c r="C100" s="81"/>
      <c r="D100" s="353"/>
      <c r="E100" s="311"/>
      <c r="F100" s="80"/>
      <c r="G100" s="81"/>
      <c r="H100" s="81"/>
      <c r="I100" s="81"/>
      <c r="J100" s="353"/>
      <c r="K100" s="317"/>
      <c r="L100" s="378" t="s">
        <v>1754</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276" t="s">
        <v>1755</v>
      </c>
      <c r="B101" s="17"/>
      <c r="C101" s="81"/>
      <c r="D101" s="353"/>
      <c r="E101" s="311"/>
      <c r="F101" s="80"/>
      <c r="G101" s="81"/>
      <c r="H101" s="81"/>
      <c r="I101" s="81"/>
      <c r="J101" s="353"/>
      <c r="K101" s="317"/>
      <c r="L101" s="378" t="s">
        <v>1755</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276" t="s">
        <v>1756</v>
      </c>
      <c r="B102" s="17"/>
      <c r="C102" s="81"/>
      <c r="D102" s="353"/>
      <c r="E102" s="311"/>
      <c r="F102" s="80"/>
      <c r="G102" s="81"/>
      <c r="H102" s="81"/>
      <c r="I102" s="81"/>
      <c r="J102" s="353"/>
      <c r="K102" s="317"/>
      <c r="L102" s="378" t="s">
        <v>1756</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276" t="s">
        <v>589</v>
      </c>
      <c r="B103" s="17"/>
      <c r="C103" s="81"/>
      <c r="D103" s="353"/>
      <c r="E103" s="311"/>
      <c r="F103" s="80"/>
      <c r="G103" s="81"/>
      <c r="H103" s="81"/>
      <c r="I103" s="81"/>
      <c r="J103" s="353"/>
      <c r="K103" s="317"/>
      <c r="L103" s="378" t="s">
        <v>589</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276" t="s">
        <v>590</v>
      </c>
      <c r="B104" s="17"/>
      <c r="C104" s="81"/>
      <c r="D104" s="353"/>
      <c r="E104" s="311"/>
      <c r="F104" s="80"/>
      <c r="G104" s="81"/>
      <c r="H104" s="81"/>
      <c r="I104" s="81"/>
      <c r="J104" s="353"/>
      <c r="K104" s="317"/>
      <c r="L104" s="378" t="s">
        <v>590</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276" t="s">
        <v>591</v>
      </c>
      <c r="B105" s="17"/>
      <c r="C105" s="81"/>
      <c r="D105" s="353"/>
      <c r="E105" s="311"/>
      <c r="F105" s="80"/>
      <c r="G105" s="81"/>
      <c r="H105" s="81"/>
      <c r="I105" s="81"/>
      <c r="J105" s="353"/>
      <c r="K105" s="317"/>
      <c r="L105" s="378" t="s">
        <v>591</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276" t="s">
        <v>592</v>
      </c>
      <c r="B106" s="17"/>
      <c r="C106" s="81"/>
      <c r="D106" s="353"/>
      <c r="E106" s="311"/>
      <c r="F106" s="80"/>
      <c r="G106" s="81"/>
      <c r="H106" s="81"/>
      <c r="I106" s="81"/>
      <c r="J106" s="353"/>
      <c r="K106" s="317"/>
      <c r="L106" s="378" t="s">
        <v>592</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276" t="s">
        <v>593</v>
      </c>
      <c r="B107" s="17"/>
      <c r="C107" s="81"/>
      <c r="D107" s="353"/>
      <c r="E107" s="311"/>
      <c r="F107" s="80"/>
      <c r="G107" s="81"/>
      <c r="H107" s="81"/>
      <c r="I107" s="81"/>
      <c r="J107" s="353"/>
      <c r="K107" s="317"/>
      <c r="L107" s="378" t="s">
        <v>593</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276" t="s">
        <v>594</v>
      </c>
      <c r="B108" s="17"/>
      <c r="C108" s="81"/>
      <c r="D108" s="353"/>
      <c r="E108" s="311"/>
      <c r="F108" s="80"/>
      <c r="G108" s="81"/>
      <c r="H108" s="81"/>
      <c r="I108" s="81"/>
      <c r="J108" s="353"/>
      <c r="K108" s="317"/>
      <c r="L108" s="378" t="s">
        <v>594</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276" t="s">
        <v>595</v>
      </c>
      <c r="B109" s="17"/>
      <c r="C109" s="81"/>
      <c r="D109" s="353"/>
      <c r="E109" s="311"/>
      <c r="F109" s="80"/>
      <c r="G109" s="81"/>
      <c r="H109" s="81"/>
      <c r="I109" s="81"/>
      <c r="J109" s="353"/>
      <c r="K109" s="317"/>
      <c r="L109" s="378" t="s">
        <v>595</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276" t="s">
        <v>2372</v>
      </c>
      <c r="B110" s="17"/>
      <c r="C110" s="81"/>
      <c r="D110" s="353"/>
      <c r="E110" s="311"/>
      <c r="F110" s="80"/>
      <c r="G110" s="81"/>
      <c r="H110" s="81"/>
      <c r="I110" s="81"/>
      <c r="J110" s="353"/>
      <c r="K110" s="317"/>
      <c r="L110" s="378" t="s">
        <v>2372</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276" t="s">
        <v>2373</v>
      </c>
      <c r="B111" s="17"/>
      <c r="C111" s="81"/>
      <c r="D111" s="353"/>
      <c r="E111" s="311"/>
      <c r="F111" s="80"/>
      <c r="G111" s="81"/>
      <c r="H111" s="81"/>
      <c r="I111" s="81"/>
      <c r="J111" s="353"/>
      <c r="K111" s="317"/>
      <c r="L111" s="378" t="s">
        <v>2373</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276" t="s">
        <v>2374</v>
      </c>
      <c r="B112" s="17"/>
      <c r="C112" s="81"/>
      <c r="D112" s="353"/>
      <c r="E112" s="311"/>
      <c r="F112" s="80"/>
      <c r="G112" s="81"/>
      <c r="H112" s="81"/>
      <c r="I112" s="81"/>
      <c r="J112" s="353"/>
      <c r="K112" s="317"/>
      <c r="L112" s="378" t="s">
        <v>2374</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276" t="s">
        <v>2375</v>
      </c>
      <c r="B113" s="17"/>
      <c r="C113" s="81"/>
      <c r="D113" s="353"/>
      <c r="E113" s="311"/>
      <c r="F113" s="80"/>
      <c r="G113" s="81"/>
      <c r="H113" s="81"/>
      <c r="I113" s="81"/>
      <c r="J113" s="353"/>
      <c r="K113" s="317"/>
      <c r="L113" s="378" t="s">
        <v>2375</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276" t="s">
        <v>2376</v>
      </c>
      <c r="B114" s="17"/>
      <c r="C114" s="81"/>
      <c r="D114" s="353"/>
      <c r="E114" s="311"/>
      <c r="F114" s="80"/>
      <c r="G114" s="81"/>
      <c r="H114" s="81"/>
      <c r="I114" s="81"/>
      <c r="J114" s="353"/>
      <c r="K114" s="317"/>
      <c r="L114" s="378" t="s">
        <v>2376</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276">
        <v>33</v>
      </c>
      <c r="B115" s="17"/>
      <c r="C115" s="81"/>
      <c r="D115" s="353"/>
      <c r="E115" s="311"/>
      <c r="F115" s="80"/>
      <c r="G115" s="81"/>
      <c r="H115" s="81"/>
      <c r="I115" s="81"/>
      <c r="J115" s="353"/>
      <c r="K115" s="317"/>
      <c r="L115" s="378">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276">
        <v>34</v>
      </c>
      <c r="B116" s="17"/>
      <c r="C116" s="81"/>
      <c r="D116" s="353"/>
      <c r="E116" s="311"/>
      <c r="F116" s="80"/>
      <c r="G116" s="81"/>
      <c r="H116" s="81"/>
      <c r="I116" s="81"/>
      <c r="J116" s="353"/>
      <c r="K116" s="317"/>
      <c r="L116" s="378">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276">
        <v>35</v>
      </c>
      <c r="B117" s="17"/>
      <c r="C117" s="81"/>
      <c r="D117" s="353"/>
      <c r="E117" s="311"/>
      <c r="F117" s="80"/>
      <c r="G117" s="81"/>
      <c r="H117" s="81"/>
      <c r="I117" s="81"/>
      <c r="J117" s="353"/>
      <c r="K117" s="317"/>
      <c r="L117" s="378">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276">
        <v>36</v>
      </c>
      <c r="B118" s="17"/>
      <c r="C118" s="81"/>
      <c r="D118" s="353"/>
      <c r="E118" s="311"/>
      <c r="F118" s="80"/>
      <c r="G118" s="81"/>
      <c r="H118" s="81"/>
      <c r="I118" s="81"/>
      <c r="J118" s="353"/>
      <c r="K118" s="317"/>
      <c r="L118" s="378">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276">
        <v>37</v>
      </c>
      <c r="B119" s="17"/>
      <c r="C119" s="81"/>
      <c r="D119" s="353"/>
      <c r="E119" s="311"/>
      <c r="F119" s="80"/>
      <c r="G119" s="81"/>
      <c r="H119" s="81"/>
      <c r="I119" s="81"/>
      <c r="J119" s="353"/>
      <c r="K119" s="317"/>
      <c r="L119" s="378">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276">
        <v>38</v>
      </c>
      <c r="B120" s="17"/>
      <c r="C120" s="81"/>
      <c r="D120" s="353"/>
      <c r="E120" s="311"/>
      <c r="F120" s="80"/>
      <c r="G120" s="81"/>
      <c r="H120" s="81"/>
      <c r="I120" s="81"/>
      <c r="J120" s="353"/>
      <c r="K120" s="317"/>
      <c r="L120" s="378">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276">
        <v>39</v>
      </c>
      <c r="B121" s="17"/>
      <c r="C121" s="81"/>
      <c r="D121" s="353"/>
      <c r="E121" s="311"/>
      <c r="F121" s="80"/>
      <c r="G121" s="81"/>
      <c r="H121" s="81"/>
      <c r="I121" s="81"/>
      <c r="J121" s="353"/>
      <c r="K121" s="317"/>
      <c r="L121" s="378">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276">
        <v>40</v>
      </c>
      <c r="B122" s="17"/>
      <c r="C122" s="81"/>
      <c r="D122" s="353"/>
      <c r="E122" s="311"/>
      <c r="F122" s="80"/>
      <c r="G122" s="81"/>
      <c r="H122" s="81"/>
      <c r="I122" s="81"/>
      <c r="J122" s="353"/>
      <c r="K122" s="317"/>
      <c r="L122" s="378">
        <v>40</v>
      </c>
    </row>
    <row r="123" spans="1:92">
      <c r="A123" s="276">
        <v>41</v>
      </c>
      <c r="B123" s="17"/>
      <c r="C123" s="81"/>
      <c r="D123" s="353"/>
      <c r="E123" s="311"/>
      <c r="F123" s="80"/>
      <c r="G123" s="81"/>
      <c r="H123" s="81"/>
      <c r="I123" s="81"/>
      <c r="J123" s="353"/>
      <c r="K123" s="317"/>
      <c r="L123" s="378">
        <v>41</v>
      </c>
    </row>
    <row r="124" spans="1:92">
      <c r="A124" s="276">
        <v>42</v>
      </c>
      <c r="B124" s="17"/>
      <c r="C124" s="81"/>
      <c r="D124" s="353"/>
      <c r="E124" s="311"/>
      <c r="F124" s="80"/>
      <c r="G124" s="81"/>
      <c r="H124" s="81"/>
      <c r="I124" s="81"/>
      <c r="J124" s="353"/>
      <c r="K124" s="317"/>
      <c r="L124" s="378">
        <v>42</v>
      </c>
    </row>
    <row r="125" spans="1:92">
      <c r="A125" s="276">
        <v>43</v>
      </c>
      <c r="B125" s="17"/>
      <c r="C125" s="81"/>
      <c r="D125" s="353"/>
      <c r="E125" s="311"/>
      <c r="F125" s="80"/>
      <c r="G125" s="81"/>
      <c r="H125" s="81"/>
      <c r="I125" s="81"/>
      <c r="J125" s="353"/>
      <c r="K125" s="317"/>
      <c r="L125" s="378">
        <v>43</v>
      </c>
    </row>
    <row r="126" spans="1:92">
      <c r="A126" s="276">
        <v>44</v>
      </c>
      <c r="B126" s="17"/>
      <c r="C126" s="81"/>
      <c r="D126" s="353"/>
      <c r="E126" s="311"/>
      <c r="F126" s="80"/>
      <c r="G126" s="81"/>
      <c r="H126" s="81"/>
      <c r="I126" s="81"/>
      <c r="J126" s="353"/>
      <c r="K126" s="317"/>
      <c r="L126" s="378">
        <v>44</v>
      </c>
    </row>
    <row r="127" spans="1:92">
      <c r="A127" s="276">
        <v>45</v>
      </c>
      <c r="B127" s="290" t="s">
        <v>1191</v>
      </c>
      <c r="C127" s="81"/>
      <c r="D127" s="248">
        <f>SUM(D93:D126)</f>
        <v>0</v>
      </c>
      <c r="E127" s="246">
        <f>SUM(E93:E126)</f>
        <v>0</v>
      </c>
      <c r="F127" s="80"/>
      <c r="G127" s="81"/>
      <c r="H127" s="81"/>
      <c r="I127" s="81"/>
      <c r="J127" s="248">
        <f>SUM(J93:J126)</f>
        <v>0</v>
      </c>
      <c r="K127" s="248">
        <f>SUM(K93:K126)</f>
        <v>0</v>
      </c>
      <c r="L127" s="378">
        <v>45</v>
      </c>
    </row>
    <row r="128" spans="1:92">
      <c r="A128" s="276">
        <v>46</v>
      </c>
      <c r="B128" s="17"/>
      <c r="C128" s="81"/>
      <c r="D128" s="81"/>
      <c r="E128" s="73"/>
      <c r="F128" s="80"/>
      <c r="G128" s="81"/>
      <c r="H128" s="81"/>
      <c r="I128" s="81"/>
      <c r="J128" s="81"/>
      <c r="K128" s="78"/>
      <c r="L128" s="378">
        <v>46</v>
      </c>
    </row>
    <row r="129" spans="1:12">
      <c r="A129" s="276">
        <v>47</v>
      </c>
      <c r="B129" s="17"/>
      <c r="C129" s="81"/>
      <c r="D129" s="81"/>
      <c r="E129" s="73"/>
      <c r="F129" s="80"/>
      <c r="G129" s="81"/>
      <c r="H129" s="81"/>
      <c r="I129" s="81"/>
      <c r="J129" s="81"/>
      <c r="K129" s="78"/>
      <c r="L129" s="378">
        <v>47</v>
      </c>
    </row>
    <row r="130" spans="1:12" ht="15.75" thickBot="1">
      <c r="A130" s="284">
        <v>48</v>
      </c>
      <c r="B130" s="110"/>
      <c r="C130" s="110"/>
      <c r="D130" s="308"/>
      <c r="E130" s="288"/>
      <c r="F130" s="371"/>
      <c r="G130" s="333"/>
      <c r="H130" s="333"/>
      <c r="I130" s="372"/>
      <c r="J130" s="308"/>
      <c r="K130" s="308"/>
      <c r="L130" s="379">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3344</v>
      </c>
      <c r="B132" s="69"/>
      <c r="C132" s="69"/>
      <c r="D132" s="69"/>
      <c r="E132" s="69"/>
      <c r="F132" s="69" t="s">
        <v>3345</v>
      </c>
      <c r="G132" s="69"/>
      <c r="H132" s="69"/>
      <c r="I132" s="69"/>
      <c r="J132" s="69"/>
      <c r="K132" s="69"/>
      <c r="L132" s="69"/>
    </row>
    <row r="133" spans="1:12" ht="15.75" thickBot="1">
      <c r="A133" s="17" t="str">
        <f>'Data Sheet'!$C$25</f>
        <v xml:space="preserve">The Brooklyn Union Gas Company d/b/a National Grid New York </v>
      </c>
      <c r="B133" s="69"/>
      <c r="C133" s="69"/>
      <c r="D133" s="692" t="str">
        <f>'Data Sheet'!$C$40</f>
        <v xml:space="preserve"> March 29, 2017</v>
      </c>
      <c r="E133" s="17" t="str">
        <f>'Data Sheet'!$C$38</f>
        <v xml:space="preserve"> December 31, 2016</v>
      </c>
      <c r="F133" s="17" t="str">
        <f>'Data Sheet'!$C$25</f>
        <v xml:space="preserve">The Brooklyn Union Gas Company d/b/a National Grid New York </v>
      </c>
      <c r="G133" s="69"/>
      <c r="H133" s="69"/>
      <c r="I133" s="692" t="str">
        <f>'Data Sheet'!$C$40</f>
        <v xml:space="preserve"> March 29, 2017</v>
      </c>
      <c r="J133" s="17" t="str">
        <f>'Data Sheet'!$C$38</f>
        <v xml:space="preserve"> December 31, 2016</v>
      </c>
      <c r="K133" s="69"/>
      <c r="L133" s="69"/>
    </row>
    <row r="134" spans="1:12">
      <c r="A134" s="374"/>
      <c r="B134" s="375"/>
      <c r="C134" s="375"/>
      <c r="D134" s="375"/>
      <c r="E134" s="376"/>
      <c r="F134" s="374"/>
      <c r="G134" s="375"/>
      <c r="H134" s="375"/>
      <c r="I134" s="375"/>
      <c r="J134" s="375"/>
      <c r="K134" s="375"/>
      <c r="L134" s="376"/>
    </row>
    <row r="135" spans="1:12">
      <c r="A135" s="309" t="s">
        <v>3305</v>
      </c>
      <c r="B135" s="69"/>
      <c r="C135" s="69"/>
      <c r="D135" s="69"/>
      <c r="E135" s="70"/>
      <c r="F135" s="309" t="str">
        <f>F4</f>
        <v>LONG-TERM DEBT (Accounts 221, 222, 223, and 224) (Continued)</v>
      </c>
      <c r="G135" s="69"/>
      <c r="H135" s="69"/>
      <c r="I135" s="69"/>
      <c r="J135" s="69"/>
      <c r="K135" s="69"/>
      <c r="L135" s="70"/>
    </row>
    <row r="136" spans="1:12">
      <c r="A136" s="72"/>
      <c r="B136" s="17"/>
      <c r="C136" s="17"/>
      <c r="D136" s="17"/>
      <c r="E136" s="377" t="s">
        <v>1789</v>
      </c>
      <c r="F136" s="72"/>
      <c r="G136" s="17"/>
      <c r="H136" s="17"/>
      <c r="I136" s="17"/>
      <c r="J136" s="17"/>
      <c r="K136" s="17"/>
      <c r="L136" s="73"/>
    </row>
    <row r="137" spans="1:12">
      <c r="A137" s="365" t="s">
        <v>1789</v>
      </c>
      <c r="B137" s="88" t="s">
        <v>1789</v>
      </c>
      <c r="C137" s="82"/>
      <c r="D137" s="82"/>
      <c r="E137" s="85"/>
      <c r="F137" s="365" t="s">
        <v>1789</v>
      </c>
      <c r="G137" s="82"/>
      <c r="H137" s="230" t="s">
        <v>2888</v>
      </c>
      <c r="I137" s="368"/>
      <c r="J137" s="538" t="s">
        <v>2889</v>
      </c>
      <c r="K137" s="82"/>
      <c r="L137" s="93"/>
    </row>
    <row r="138" spans="1:12">
      <c r="A138" s="80" t="s">
        <v>1789</v>
      </c>
      <c r="B138" s="17" t="s">
        <v>2890</v>
      </c>
      <c r="C138" s="81"/>
      <c r="D138" s="291" t="s">
        <v>2891</v>
      </c>
      <c r="E138" s="83" t="s">
        <v>2892</v>
      </c>
      <c r="F138" s="276" t="s">
        <v>2893</v>
      </c>
      <c r="G138" s="291" t="s">
        <v>1148</v>
      </c>
      <c r="H138" s="81"/>
      <c r="I138" s="82"/>
      <c r="J138" s="291" t="s">
        <v>2894</v>
      </c>
      <c r="K138" s="291" t="s">
        <v>2895</v>
      </c>
      <c r="L138" s="83"/>
    </row>
    <row r="139" spans="1:12">
      <c r="A139" s="276" t="s">
        <v>1729</v>
      </c>
      <c r="B139" s="17" t="s">
        <v>2896</v>
      </c>
      <c r="C139" s="81"/>
      <c r="D139" s="291" t="s">
        <v>3068</v>
      </c>
      <c r="E139" s="83" t="s">
        <v>2897</v>
      </c>
      <c r="F139" s="276" t="s">
        <v>2898</v>
      </c>
      <c r="G139" s="291" t="s">
        <v>3077</v>
      </c>
      <c r="H139" s="291" t="s">
        <v>2899</v>
      </c>
      <c r="I139" s="291" t="s">
        <v>2900</v>
      </c>
      <c r="J139" s="291" t="s">
        <v>2901</v>
      </c>
      <c r="K139" s="291" t="s">
        <v>1841</v>
      </c>
      <c r="L139" s="236" t="s">
        <v>1729</v>
      </c>
    </row>
    <row r="140" spans="1:12">
      <c r="A140" s="276" t="s">
        <v>1732</v>
      </c>
      <c r="B140" s="17"/>
      <c r="C140" s="81"/>
      <c r="D140" s="291" t="s">
        <v>2902</v>
      </c>
      <c r="E140" s="83" t="s">
        <v>2903</v>
      </c>
      <c r="F140" s="80"/>
      <c r="G140" s="81"/>
      <c r="H140" s="81"/>
      <c r="I140" s="81"/>
      <c r="J140" s="291" t="s">
        <v>2904</v>
      </c>
      <c r="K140" s="81"/>
      <c r="L140" s="236" t="s">
        <v>1732</v>
      </c>
    </row>
    <row r="141" spans="1:12">
      <c r="A141" s="80"/>
      <c r="B141" s="17"/>
      <c r="C141" s="81"/>
      <c r="D141" s="81"/>
      <c r="E141" s="83"/>
      <c r="F141" s="80"/>
      <c r="G141" s="81"/>
      <c r="H141" s="81"/>
      <c r="I141" s="81"/>
      <c r="J141" s="291" t="s">
        <v>2905</v>
      </c>
      <c r="K141" s="81"/>
      <c r="L141" s="83"/>
    </row>
    <row r="142" spans="1:12">
      <c r="A142" s="80"/>
      <c r="B142" s="17"/>
      <c r="C142" s="81"/>
      <c r="D142" s="81"/>
      <c r="E142" s="83"/>
      <c r="F142" s="80"/>
      <c r="G142" s="81"/>
      <c r="H142" s="81"/>
      <c r="I142" s="81"/>
      <c r="J142" s="291" t="s">
        <v>2906</v>
      </c>
      <c r="K142" s="81"/>
      <c r="L142" s="83"/>
    </row>
    <row r="143" spans="1:12">
      <c r="A143" s="80"/>
      <c r="B143" s="290" t="s">
        <v>2907</v>
      </c>
      <c r="C143" s="115"/>
      <c r="D143" s="290" t="s">
        <v>3025</v>
      </c>
      <c r="E143" s="236" t="s">
        <v>3026</v>
      </c>
      <c r="F143" s="276" t="s">
        <v>3027</v>
      </c>
      <c r="G143" s="290" t="s">
        <v>2347</v>
      </c>
      <c r="H143" s="649" t="s">
        <v>2348</v>
      </c>
      <c r="I143" s="290" t="s">
        <v>2349</v>
      </c>
      <c r="J143" s="649" t="s">
        <v>2350</v>
      </c>
      <c r="K143" s="290" t="s">
        <v>2351</v>
      </c>
      <c r="L143" s="108"/>
    </row>
    <row r="144" spans="1:12">
      <c r="A144" s="335" t="s">
        <v>1737</v>
      </c>
      <c r="B144" s="369"/>
      <c r="C144" s="82"/>
      <c r="D144" s="380"/>
      <c r="E144" s="381"/>
      <c r="F144" s="382"/>
      <c r="G144" s="380"/>
      <c r="H144" s="380"/>
      <c r="I144" s="380"/>
      <c r="J144" s="383"/>
      <c r="K144" s="384"/>
      <c r="L144" s="666" t="s">
        <v>1737</v>
      </c>
    </row>
    <row r="145" spans="1:12">
      <c r="A145" s="276" t="s">
        <v>1738</v>
      </c>
      <c r="B145" s="17"/>
      <c r="C145" s="81"/>
      <c r="D145" s="370"/>
      <c r="E145" s="73"/>
      <c r="F145" s="80"/>
      <c r="G145" s="81"/>
      <c r="H145" s="81"/>
      <c r="I145" s="370"/>
      <c r="J145" s="370"/>
      <c r="K145" s="315"/>
      <c r="L145" s="378" t="s">
        <v>1738</v>
      </c>
    </row>
    <row r="146" spans="1:12">
      <c r="A146" s="276" t="s">
        <v>1739</v>
      </c>
      <c r="B146" s="17"/>
      <c r="C146" s="81"/>
      <c r="D146" s="353"/>
      <c r="E146" s="311"/>
      <c r="F146" s="80"/>
      <c r="G146" s="81"/>
      <c r="H146" s="81"/>
      <c r="I146" s="81"/>
      <c r="J146" s="353"/>
      <c r="K146" s="317"/>
      <c r="L146" s="378" t="s">
        <v>1739</v>
      </c>
    </row>
    <row r="147" spans="1:12">
      <c r="A147" s="276" t="s">
        <v>1740</v>
      </c>
      <c r="B147" s="17"/>
      <c r="C147" s="81"/>
      <c r="D147" s="353"/>
      <c r="E147" s="311"/>
      <c r="F147" s="80"/>
      <c r="G147" s="81"/>
      <c r="H147" s="81"/>
      <c r="I147" s="81"/>
      <c r="J147" s="353"/>
      <c r="K147" s="317"/>
      <c r="L147" s="378" t="s">
        <v>1740</v>
      </c>
    </row>
    <row r="148" spans="1:12">
      <c r="A148" s="276" t="s">
        <v>1741</v>
      </c>
      <c r="B148" s="17"/>
      <c r="C148" s="81"/>
      <c r="D148" s="353"/>
      <c r="E148" s="311"/>
      <c r="F148" s="80"/>
      <c r="G148" s="81"/>
      <c r="H148" s="81"/>
      <c r="I148" s="353"/>
      <c r="J148" s="353"/>
      <c r="K148" s="317"/>
      <c r="L148" s="378" t="s">
        <v>1741</v>
      </c>
    </row>
    <row r="149" spans="1:12">
      <c r="A149" s="276" t="s">
        <v>1742</v>
      </c>
      <c r="B149" s="17"/>
      <c r="C149" s="81"/>
      <c r="D149" s="353"/>
      <c r="E149" s="311"/>
      <c r="F149" s="80"/>
      <c r="G149" s="81"/>
      <c r="H149" s="81"/>
      <c r="I149" s="81"/>
      <c r="J149" s="353"/>
      <c r="K149" s="317"/>
      <c r="L149" s="378" t="s">
        <v>1742</v>
      </c>
    </row>
    <row r="150" spans="1:12">
      <c r="A150" s="276" t="s">
        <v>1743</v>
      </c>
      <c r="B150" s="17"/>
      <c r="C150" s="81"/>
      <c r="D150" s="353"/>
      <c r="E150" s="311"/>
      <c r="F150" s="80"/>
      <c r="G150" s="81"/>
      <c r="H150" s="81"/>
      <c r="I150" s="81"/>
      <c r="J150" s="353"/>
      <c r="K150" s="317"/>
      <c r="L150" s="378" t="s">
        <v>1743</v>
      </c>
    </row>
    <row r="151" spans="1:12">
      <c r="A151" s="276" t="s">
        <v>1744</v>
      </c>
      <c r="B151" s="290" t="s">
        <v>1191</v>
      </c>
      <c r="C151" s="81"/>
      <c r="D151" s="248">
        <f>SUM(D145:D150)</f>
        <v>0</v>
      </c>
      <c r="E151" s="246">
        <f>SUM(E145:E150)</f>
        <v>0</v>
      </c>
      <c r="F151" s="80"/>
      <c r="G151" s="81"/>
      <c r="H151" s="81"/>
      <c r="I151" s="81"/>
      <c r="J151" s="248">
        <f>SUM(J145:J150)</f>
        <v>0</v>
      </c>
      <c r="K151" s="248">
        <f>SUM(K145:K150)</f>
        <v>0</v>
      </c>
      <c r="L151" s="378" t="s">
        <v>1744</v>
      </c>
    </row>
    <row r="152" spans="1:12">
      <c r="A152" s="276" t="s">
        <v>1745</v>
      </c>
      <c r="B152" s="17"/>
      <c r="C152" s="81"/>
      <c r="D152" s="385"/>
      <c r="E152" s="386"/>
      <c r="F152" s="387"/>
      <c r="G152" s="385"/>
      <c r="H152" s="385"/>
      <c r="I152" s="385"/>
      <c r="J152" s="385"/>
      <c r="K152" s="388"/>
      <c r="L152" s="378" t="s">
        <v>1745</v>
      </c>
    </row>
    <row r="153" spans="1:12">
      <c r="A153" s="276" t="s">
        <v>1746</v>
      </c>
      <c r="B153" s="292"/>
      <c r="C153" s="81"/>
      <c r="D153" s="385"/>
      <c r="E153" s="386"/>
      <c r="F153" s="387"/>
      <c r="G153" s="385"/>
      <c r="H153" s="385"/>
      <c r="I153" s="385"/>
      <c r="J153" s="385"/>
      <c r="K153" s="388"/>
      <c r="L153" s="378" t="s">
        <v>1746</v>
      </c>
    </row>
    <row r="154" spans="1:12">
      <c r="A154" s="276" t="s">
        <v>1747</v>
      </c>
      <c r="B154" s="17"/>
      <c r="C154" s="81"/>
      <c r="D154" s="370"/>
      <c r="E154" s="316"/>
      <c r="F154" s="80"/>
      <c r="G154" s="81"/>
      <c r="H154" s="81"/>
      <c r="I154" s="81"/>
      <c r="J154" s="370"/>
      <c r="K154" s="315"/>
      <c r="L154" s="378" t="s">
        <v>1747</v>
      </c>
    </row>
    <row r="155" spans="1:12">
      <c r="A155" s="276" t="s">
        <v>1748</v>
      </c>
      <c r="B155" s="17"/>
      <c r="C155" s="81"/>
      <c r="D155" s="353"/>
      <c r="E155" s="311"/>
      <c r="F155" s="80"/>
      <c r="G155" s="81"/>
      <c r="H155" s="81"/>
      <c r="I155" s="81"/>
      <c r="J155" s="353"/>
      <c r="K155" s="317"/>
      <c r="L155" s="378" t="s">
        <v>1748</v>
      </c>
    </row>
    <row r="156" spans="1:12">
      <c r="A156" s="276" t="s">
        <v>1749</v>
      </c>
      <c r="B156" s="17"/>
      <c r="C156" s="81"/>
      <c r="D156" s="353"/>
      <c r="E156" s="311"/>
      <c r="F156" s="80"/>
      <c r="G156" s="81"/>
      <c r="H156" s="81"/>
      <c r="I156" s="81"/>
      <c r="J156" s="353"/>
      <c r="K156" s="317"/>
      <c r="L156" s="378" t="s">
        <v>1749</v>
      </c>
    </row>
    <row r="157" spans="1:12">
      <c r="A157" s="276" t="s">
        <v>1750</v>
      </c>
      <c r="B157" s="17"/>
      <c r="C157" s="81"/>
      <c r="D157" s="353"/>
      <c r="E157" s="311"/>
      <c r="F157" s="80"/>
      <c r="G157" s="81"/>
      <c r="H157" s="81"/>
      <c r="I157" s="81"/>
      <c r="J157" s="353"/>
      <c r="K157" s="317"/>
      <c r="L157" s="378" t="s">
        <v>1750</v>
      </c>
    </row>
    <row r="158" spans="1:12">
      <c r="A158" s="276" t="s">
        <v>1751</v>
      </c>
      <c r="B158" s="17"/>
      <c r="C158" s="81"/>
      <c r="D158" s="353"/>
      <c r="E158" s="311"/>
      <c r="F158" s="80"/>
      <c r="G158" s="81"/>
      <c r="H158" s="81"/>
      <c r="I158" s="81"/>
      <c r="J158" s="353"/>
      <c r="K158" s="317"/>
      <c r="L158" s="378" t="s">
        <v>1751</v>
      </c>
    </row>
    <row r="159" spans="1:12">
      <c r="A159" s="276" t="s">
        <v>1752</v>
      </c>
      <c r="B159" s="17"/>
      <c r="C159" s="81"/>
      <c r="D159" s="353"/>
      <c r="E159" s="311"/>
      <c r="F159" s="80"/>
      <c r="G159" s="81"/>
      <c r="H159" s="81"/>
      <c r="I159" s="81"/>
      <c r="J159" s="353"/>
      <c r="K159" s="317"/>
      <c r="L159" s="378" t="s">
        <v>1752</v>
      </c>
    </row>
    <row r="160" spans="1:12">
      <c r="A160" s="276" t="s">
        <v>1753</v>
      </c>
      <c r="B160" s="17"/>
      <c r="C160" s="81"/>
      <c r="D160" s="353"/>
      <c r="E160" s="311"/>
      <c r="F160" s="80"/>
      <c r="G160" s="81"/>
      <c r="H160" s="81"/>
      <c r="I160" s="81"/>
      <c r="J160" s="353"/>
      <c r="K160" s="317"/>
      <c r="L160" s="378" t="s">
        <v>1753</v>
      </c>
    </row>
    <row r="161" spans="1:12">
      <c r="A161" s="276" t="s">
        <v>1754</v>
      </c>
      <c r="B161" s="17"/>
      <c r="C161" s="81"/>
      <c r="D161" s="353"/>
      <c r="E161" s="311"/>
      <c r="F161" s="80"/>
      <c r="G161" s="81"/>
      <c r="H161" s="81"/>
      <c r="I161" s="81"/>
      <c r="J161" s="353"/>
      <c r="K161" s="317"/>
      <c r="L161" s="378" t="s">
        <v>1754</v>
      </c>
    </row>
    <row r="162" spans="1:12">
      <c r="A162" s="276" t="s">
        <v>1755</v>
      </c>
      <c r="B162" s="17"/>
      <c r="C162" s="81"/>
      <c r="D162" s="353"/>
      <c r="E162" s="311"/>
      <c r="F162" s="80"/>
      <c r="G162" s="81"/>
      <c r="H162" s="81"/>
      <c r="I162" s="81"/>
      <c r="J162" s="353"/>
      <c r="K162" s="317"/>
      <c r="L162" s="378" t="s">
        <v>1755</v>
      </c>
    </row>
    <row r="163" spans="1:12">
      <c r="A163" s="276" t="s">
        <v>1756</v>
      </c>
      <c r="B163" s="17"/>
      <c r="C163" s="81"/>
      <c r="D163" s="353"/>
      <c r="E163" s="311"/>
      <c r="F163" s="80"/>
      <c r="G163" s="81"/>
      <c r="H163" s="81"/>
      <c r="I163" s="81"/>
      <c r="J163" s="353"/>
      <c r="K163" s="317"/>
      <c r="L163" s="378" t="s">
        <v>1756</v>
      </c>
    </row>
    <row r="164" spans="1:12">
      <c r="A164" s="276" t="s">
        <v>589</v>
      </c>
      <c r="B164" s="17"/>
      <c r="C164" s="81"/>
      <c r="D164" s="353"/>
      <c r="E164" s="311"/>
      <c r="F164" s="80"/>
      <c r="G164" s="81"/>
      <c r="H164" s="81"/>
      <c r="I164" s="81"/>
      <c r="J164" s="353"/>
      <c r="K164" s="317"/>
      <c r="L164" s="378" t="s">
        <v>589</v>
      </c>
    </row>
    <row r="165" spans="1:12">
      <c r="A165" s="276" t="s">
        <v>590</v>
      </c>
      <c r="B165" s="17"/>
      <c r="C165" s="81"/>
      <c r="D165" s="353"/>
      <c r="E165" s="311"/>
      <c r="F165" s="80"/>
      <c r="G165" s="81"/>
      <c r="H165" s="81"/>
      <c r="I165" s="81"/>
      <c r="J165" s="353"/>
      <c r="K165" s="317"/>
      <c r="L165" s="378" t="s">
        <v>590</v>
      </c>
    </row>
    <row r="166" spans="1:12">
      <c r="A166" s="276" t="s">
        <v>591</v>
      </c>
      <c r="B166" s="17"/>
      <c r="C166" s="81"/>
      <c r="D166" s="353"/>
      <c r="E166" s="311"/>
      <c r="F166" s="80"/>
      <c r="G166" s="81"/>
      <c r="H166" s="81"/>
      <c r="I166" s="81"/>
      <c r="J166" s="353"/>
      <c r="K166" s="317"/>
      <c r="L166" s="378" t="s">
        <v>591</v>
      </c>
    </row>
    <row r="167" spans="1:12">
      <c r="A167" s="276" t="s">
        <v>592</v>
      </c>
      <c r="B167" s="17"/>
      <c r="C167" s="81"/>
      <c r="D167" s="353"/>
      <c r="E167" s="311"/>
      <c r="F167" s="80"/>
      <c r="G167" s="81"/>
      <c r="H167" s="81"/>
      <c r="I167" s="81"/>
      <c r="J167" s="353"/>
      <c r="K167" s="317"/>
      <c r="L167" s="378" t="s">
        <v>592</v>
      </c>
    </row>
    <row r="168" spans="1:12">
      <c r="A168" s="276" t="s">
        <v>593</v>
      </c>
      <c r="B168" s="17"/>
      <c r="C168" s="81"/>
      <c r="D168" s="353"/>
      <c r="E168" s="311"/>
      <c r="F168" s="80"/>
      <c r="G168" s="81"/>
      <c r="H168" s="81"/>
      <c r="I168" s="81"/>
      <c r="J168" s="353"/>
      <c r="K168" s="317"/>
      <c r="L168" s="378" t="s">
        <v>593</v>
      </c>
    </row>
    <row r="169" spans="1:12">
      <c r="A169" s="276" t="s">
        <v>594</v>
      </c>
      <c r="B169" s="17"/>
      <c r="C169" s="81"/>
      <c r="D169" s="353"/>
      <c r="E169" s="311"/>
      <c r="F169" s="80"/>
      <c r="G169" s="81"/>
      <c r="H169" s="81"/>
      <c r="I169" s="81"/>
      <c r="J169" s="353"/>
      <c r="K169" s="317"/>
      <c r="L169" s="378" t="s">
        <v>594</v>
      </c>
    </row>
    <row r="170" spans="1:12">
      <c r="A170" s="276" t="s">
        <v>595</v>
      </c>
      <c r="B170" s="17"/>
      <c r="C170" s="81"/>
      <c r="D170" s="353"/>
      <c r="E170" s="311"/>
      <c r="F170" s="80"/>
      <c r="G170" s="81"/>
      <c r="H170" s="81"/>
      <c r="I170" s="81"/>
      <c r="J170" s="353"/>
      <c r="K170" s="317"/>
      <c r="L170" s="378" t="s">
        <v>595</v>
      </c>
    </row>
    <row r="171" spans="1:12">
      <c r="A171" s="276" t="s">
        <v>2372</v>
      </c>
      <c r="B171" s="17"/>
      <c r="C171" s="81"/>
      <c r="D171" s="353"/>
      <c r="E171" s="311"/>
      <c r="F171" s="80"/>
      <c r="G171" s="81"/>
      <c r="H171" s="81"/>
      <c r="I171" s="81"/>
      <c r="J171" s="353"/>
      <c r="K171" s="317"/>
      <c r="L171" s="378" t="s">
        <v>2372</v>
      </c>
    </row>
    <row r="172" spans="1:12">
      <c r="A172" s="276" t="s">
        <v>2373</v>
      </c>
      <c r="B172" s="17"/>
      <c r="C172" s="81"/>
      <c r="D172" s="353"/>
      <c r="E172" s="311"/>
      <c r="F172" s="80"/>
      <c r="G172" s="81"/>
      <c r="H172" s="81"/>
      <c r="I172" s="81"/>
      <c r="J172" s="353"/>
      <c r="K172" s="317"/>
      <c r="L172" s="378" t="s">
        <v>2373</v>
      </c>
    </row>
    <row r="173" spans="1:12">
      <c r="A173" s="276" t="s">
        <v>2374</v>
      </c>
      <c r="B173" s="17"/>
      <c r="C173" s="81"/>
      <c r="D173" s="353"/>
      <c r="E173" s="311"/>
      <c r="F173" s="80"/>
      <c r="G173" s="81"/>
      <c r="H173" s="81"/>
      <c r="I173" s="81"/>
      <c r="J173" s="353"/>
      <c r="K173" s="317"/>
      <c r="L173" s="378" t="s">
        <v>2374</v>
      </c>
    </row>
    <row r="174" spans="1:12">
      <c r="A174" s="276" t="s">
        <v>2375</v>
      </c>
      <c r="B174" s="17"/>
      <c r="C174" s="81"/>
      <c r="D174" s="353"/>
      <c r="E174" s="311"/>
      <c r="F174" s="80"/>
      <c r="G174" s="81"/>
      <c r="H174" s="81"/>
      <c r="I174" s="81"/>
      <c r="J174" s="353"/>
      <c r="K174" s="317"/>
      <c r="L174" s="378" t="s">
        <v>2375</v>
      </c>
    </row>
    <row r="175" spans="1:12">
      <c r="A175" s="276" t="s">
        <v>2376</v>
      </c>
      <c r="B175" s="17"/>
      <c r="C175" s="81"/>
      <c r="D175" s="353"/>
      <c r="E175" s="311"/>
      <c r="F175" s="80"/>
      <c r="G175" s="81"/>
      <c r="H175" s="81"/>
      <c r="I175" s="81"/>
      <c r="J175" s="353"/>
      <c r="K175" s="317"/>
      <c r="L175" s="378" t="s">
        <v>2376</v>
      </c>
    </row>
    <row r="176" spans="1:12">
      <c r="A176" s="276">
        <v>33</v>
      </c>
      <c r="B176" s="17"/>
      <c r="C176" s="81"/>
      <c r="D176" s="353"/>
      <c r="E176" s="311"/>
      <c r="F176" s="80"/>
      <c r="G176" s="81"/>
      <c r="H176" s="81"/>
      <c r="I176" s="81"/>
      <c r="J176" s="353"/>
      <c r="K176" s="317"/>
      <c r="L176" s="378">
        <v>33</v>
      </c>
    </row>
    <row r="177" spans="1:12">
      <c r="A177" s="276">
        <v>34</v>
      </c>
      <c r="B177" s="17"/>
      <c r="C177" s="81"/>
      <c r="D177" s="353"/>
      <c r="E177" s="311"/>
      <c r="F177" s="80"/>
      <c r="G177" s="81"/>
      <c r="H177" s="81"/>
      <c r="I177" s="81"/>
      <c r="J177" s="353"/>
      <c r="K177" s="317"/>
      <c r="L177" s="378">
        <v>34</v>
      </c>
    </row>
    <row r="178" spans="1:12">
      <c r="A178" s="276">
        <v>35</v>
      </c>
      <c r="B178" s="17"/>
      <c r="C178" s="81"/>
      <c r="D178" s="353"/>
      <c r="E178" s="311"/>
      <c r="F178" s="80"/>
      <c r="G178" s="81"/>
      <c r="H178" s="81"/>
      <c r="I178" s="81"/>
      <c r="J178" s="353"/>
      <c r="K178" s="317"/>
      <c r="L178" s="378">
        <v>35</v>
      </c>
    </row>
    <row r="179" spans="1:12">
      <c r="A179" s="276">
        <v>36</v>
      </c>
      <c r="B179" s="17"/>
      <c r="C179" s="81"/>
      <c r="D179" s="353"/>
      <c r="E179" s="311"/>
      <c r="F179" s="80"/>
      <c r="G179" s="81"/>
      <c r="H179" s="81"/>
      <c r="I179" s="81"/>
      <c r="J179" s="353"/>
      <c r="K179" s="317"/>
      <c r="L179" s="378">
        <v>36</v>
      </c>
    </row>
    <row r="180" spans="1:12">
      <c r="A180" s="276">
        <v>37</v>
      </c>
      <c r="B180" s="17"/>
      <c r="C180" s="81"/>
      <c r="D180" s="353"/>
      <c r="E180" s="311"/>
      <c r="F180" s="80"/>
      <c r="G180" s="81"/>
      <c r="H180" s="81"/>
      <c r="I180" s="81"/>
      <c r="J180" s="353"/>
      <c r="K180" s="317"/>
      <c r="L180" s="378">
        <v>37</v>
      </c>
    </row>
    <row r="181" spans="1:12">
      <c r="A181" s="276">
        <v>38</v>
      </c>
      <c r="B181" s="17"/>
      <c r="C181" s="81"/>
      <c r="D181" s="353"/>
      <c r="E181" s="311"/>
      <c r="F181" s="80"/>
      <c r="G181" s="81"/>
      <c r="H181" s="81"/>
      <c r="I181" s="81"/>
      <c r="J181" s="353"/>
      <c r="K181" s="317"/>
      <c r="L181" s="378">
        <v>38</v>
      </c>
    </row>
    <row r="182" spans="1:12">
      <c r="A182" s="276">
        <v>39</v>
      </c>
      <c r="B182" s="17"/>
      <c r="C182" s="81"/>
      <c r="D182" s="353"/>
      <c r="E182" s="311"/>
      <c r="F182" s="80"/>
      <c r="G182" s="81"/>
      <c r="H182" s="81"/>
      <c r="I182" s="81"/>
      <c r="J182" s="353"/>
      <c r="K182" s="317"/>
      <c r="L182" s="378">
        <v>39</v>
      </c>
    </row>
    <row r="183" spans="1:12">
      <c r="A183" s="276">
        <v>40</v>
      </c>
      <c r="B183" s="17"/>
      <c r="C183" s="81"/>
      <c r="D183" s="353"/>
      <c r="E183" s="311"/>
      <c r="F183" s="80"/>
      <c r="G183" s="81"/>
      <c r="H183" s="81"/>
      <c r="I183" s="81"/>
      <c r="J183" s="353"/>
      <c r="K183" s="317"/>
      <c r="L183" s="378">
        <v>40</v>
      </c>
    </row>
    <row r="184" spans="1:12">
      <c r="A184" s="276">
        <v>41</v>
      </c>
      <c r="B184" s="17"/>
      <c r="C184" s="81"/>
      <c r="D184" s="353"/>
      <c r="E184" s="311"/>
      <c r="F184" s="80"/>
      <c r="G184" s="81"/>
      <c r="H184" s="81"/>
      <c r="I184" s="81"/>
      <c r="J184" s="353"/>
      <c r="K184" s="317"/>
      <c r="L184" s="378">
        <v>41</v>
      </c>
    </row>
    <row r="185" spans="1:12">
      <c r="A185" s="276">
        <v>42</v>
      </c>
      <c r="B185" s="17"/>
      <c r="C185" s="81"/>
      <c r="D185" s="353"/>
      <c r="E185" s="311"/>
      <c r="F185" s="80"/>
      <c r="G185" s="81"/>
      <c r="H185" s="81"/>
      <c r="I185" s="81"/>
      <c r="J185" s="353"/>
      <c r="K185" s="317"/>
      <c r="L185" s="378">
        <v>42</v>
      </c>
    </row>
    <row r="186" spans="1:12">
      <c r="A186" s="276">
        <v>43</v>
      </c>
      <c r="B186" s="17"/>
      <c r="C186" s="81"/>
      <c r="D186" s="353"/>
      <c r="E186" s="311"/>
      <c r="F186" s="80"/>
      <c r="G186" s="81"/>
      <c r="H186" s="81"/>
      <c r="I186" s="81"/>
      <c r="J186" s="353"/>
      <c r="K186" s="317"/>
      <c r="L186" s="378">
        <v>43</v>
      </c>
    </row>
    <row r="187" spans="1:12">
      <c r="A187" s="276">
        <v>44</v>
      </c>
      <c r="B187" s="17"/>
      <c r="C187" s="81"/>
      <c r="D187" s="353"/>
      <c r="E187" s="311"/>
      <c r="F187" s="80"/>
      <c r="G187" s="81"/>
      <c r="H187" s="81"/>
      <c r="I187" s="81"/>
      <c r="J187" s="353"/>
      <c r="K187" s="317"/>
      <c r="L187" s="378">
        <v>44</v>
      </c>
    </row>
    <row r="188" spans="1:12">
      <c r="A188" s="276">
        <v>45</v>
      </c>
      <c r="B188" s="290" t="s">
        <v>1191</v>
      </c>
      <c r="C188" s="81"/>
      <c r="D188" s="248">
        <f>SUM(D154:D187)</f>
        <v>0</v>
      </c>
      <c r="E188" s="246">
        <f>SUM(E154:E187)</f>
        <v>0</v>
      </c>
      <c r="F188" s="80"/>
      <c r="G188" s="81"/>
      <c r="H188" s="81"/>
      <c r="I188" s="81"/>
      <c r="J188" s="248">
        <f>SUM(J154:J187)</f>
        <v>0</v>
      </c>
      <c r="K188" s="248">
        <f>SUM(K154:K187)</f>
        <v>0</v>
      </c>
      <c r="L188" s="378">
        <v>45</v>
      </c>
    </row>
    <row r="189" spans="1:12">
      <c r="A189" s="276">
        <v>46</v>
      </c>
      <c r="B189" s="17"/>
      <c r="C189" s="81"/>
      <c r="D189" s="81"/>
      <c r="E189" s="73"/>
      <c r="F189" s="80"/>
      <c r="G189" s="81"/>
      <c r="H189" s="81"/>
      <c r="I189" s="81"/>
      <c r="J189" s="81"/>
      <c r="K189" s="78"/>
      <c r="L189" s="378">
        <v>46</v>
      </c>
    </row>
    <row r="190" spans="1:12">
      <c r="A190" s="276">
        <v>47</v>
      </c>
      <c r="B190" s="17"/>
      <c r="C190" s="81"/>
      <c r="D190" s="81"/>
      <c r="E190" s="73"/>
      <c r="F190" s="80"/>
      <c r="G190" s="81"/>
      <c r="H190" s="81"/>
      <c r="I190" s="81"/>
      <c r="J190" s="81"/>
      <c r="K190" s="78"/>
      <c r="L190" s="378">
        <v>47</v>
      </c>
    </row>
    <row r="191" spans="1:12" ht="15.75" thickBot="1">
      <c r="A191" s="284">
        <v>48</v>
      </c>
      <c r="B191" s="110"/>
      <c r="C191" s="110"/>
      <c r="D191" s="308"/>
      <c r="E191" s="288"/>
      <c r="F191" s="371"/>
      <c r="G191" s="333"/>
      <c r="H191" s="333"/>
      <c r="I191" s="372"/>
      <c r="J191" s="308"/>
      <c r="K191" s="308"/>
      <c r="L191" s="379">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3346</v>
      </c>
      <c r="B193" s="69"/>
      <c r="C193" s="69"/>
      <c r="D193" s="69"/>
      <c r="E193" s="69"/>
      <c r="F193" s="69" t="s">
        <v>3347</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printOptions horizontalCentered="1" verticalCentered="1"/>
  <pageMargins left="0.5" right="0.5" top="0.5" bottom="0.5" header="0.5" footer="0.5"/>
  <pageSetup scale="62" pageOrder="overThenDown" orientation="portrait" r:id="rId1"/>
  <headerFooter alignWithMargins="0"/>
  <rowBreaks count="2" manualBreakCount="2">
    <brk id="68" max="16383" man="1"/>
    <brk id="133"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H259"/>
  <sheetViews>
    <sheetView defaultGridColor="0" colorId="22" zoomScale="70" zoomScaleNormal="70" zoomScaleSheetLayoutView="70" workbookViewId="0">
      <selection activeCell="J42" sqref="J42"/>
    </sheetView>
  </sheetViews>
  <sheetFormatPr defaultColWidth="9.6640625" defaultRowHeight="15"/>
  <cols>
    <col min="1" max="1" width="4.6640625" style="9" customWidth="1"/>
    <col min="2" max="2" width="5.77734375" style="9" customWidth="1"/>
    <col min="3" max="3" width="43" style="9" customWidth="1"/>
    <col min="4" max="4" width="26.88671875" style="9" customWidth="1"/>
    <col min="5" max="5" width="17.5546875" style="9" customWidth="1"/>
    <col min="6" max="6" width="21.109375" style="9" customWidth="1"/>
    <col min="7" max="7" width="9.6640625" style="9"/>
    <col min="8" max="8" width="15.21875" style="9" bestFit="1" customWidth="1"/>
    <col min="9" max="16384" width="9.6640625" style="9"/>
  </cols>
  <sheetData>
    <row r="1" spans="1:6">
      <c r="A1" s="29" t="s">
        <v>1800</v>
      </c>
      <c r="B1" s="66"/>
      <c r="C1" s="66"/>
      <c r="D1" s="227" t="s">
        <v>1344</v>
      </c>
      <c r="E1" s="66" t="s">
        <v>1802</v>
      </c>
      <c r="F1" s="258" t="s">
        <v>1803</v>
      </c>
    </row>
    <row r="2" spans="1:6">
      <c r="A2" s="72" t="str">
        <f>'Data Sheet'!$C$25</f>
        <v xml:space="preserve">The Brooklyn Union Gas Company d/b/a National Grid New York </v>
      </c>
      <c r="B2" s="17"/>
      <c r="C2" s="17"/>
      <c r="D2" s="78" t="s">
        <v>1157</v>
      </c>
      <c r="E2" s="17" t="s">
        <v>3313</v>
      </c>
      <c r="F2" s="83"/>
    </row>
    <row r="3" spans="1:6" ht="15" customHeight="1">
      <c r="A3" s="74"/>
      <c r="B3" s="77"/>
      <c r="C3" s="77"/>
      <c r="D3" s="78" t="s">
        <v>1158</v>
      </c>
      <c r="E3" s="702" t="str">
        <f>'Data Sheet'!$C$40</f>
        <v xml:space="preserve"> March 29, 2017</v>
      </c>
      <c r="F3" s="108" t="str">
        <f>'Data Sheet'!$C$38</f>
        <v xml:space="preserve"> December 31, 2016</v>
      </c>
    </row>
    <row r="4" spans="1:6" ht="15" customHeight="1">
      <c r="A4" s="235"/>
      <c r="B4" s="17"/>
      <c r="C4" s="17"/>
      <c r="D4" s="88"/>
      <c r="E4" s="88"/>
      <c r="F4" s="85"/>
    </row>
    <row r="5" spans="1:6">
      <c r="A5" s="309" t="s">
        <v>3348</v>
      </c>
      <c r="B5" s="69"/>
      <c r="C5" s="69"/>
      <c r="D5" s="69"/>
      <c r="E5" s="69"/>
      <c r="F5" s="70"/>
    </row>
    <row r="6" spans="1:6">
      <c r="A6" s="237"/>
      <c r="B6" s="17"/>
      <c r="C6" s="17"/>
      <c r="D6" s="17"/>
      <c r="E6" s="17"/>
      <c r="F6" s="73"/>
    </row>
    <row r="7" spans="1:6">
      <c r="A7" s="237" t="s">
        <v>3349</v>
      </c>
      <c r="B7" s="17"/>
      <c r="C7" s="17" t="s">
        <v>3350</v>
      </c>
      <c r="D7" s="17"/>
      <c r="E7" s="17"/>
      <c r="F7" s="73"/>
    </row>
    <row r="8" spans="1:6">
      <c r="A8" s="237"/>
      <c r="B8" s="17"/>
      <c r="C8" s="17" t="s">
        <v>2558</v>
      </c>
      <c r="D8" s="17"/>
      <c r="E8" s="17"/>
      <c r="F8" s="73"/>
    </row>
    <row r="9" spans="1:6">
      <c r="A9" s="237"/>
      <c r="B9" s="17"/>
      <c r="C9" s="17" t="s">
        <v>2559</v>
      </c>
      <c r="D9" s="17"/>
      <c r="E9" s="17"/>
      <c r="F9" s="73"/>
    </row>
    <row r="10" spans="1:6">
      <c r="A10" s="237"/>
      <c r="B10" s="17"/>
      <c r="C10" s="17" t="s">
        <v>2560</v>
      </c>
      <c r="D10" s="17"/>
      <c r="E10" s="17"/>
      <c r="F10" s="73"/>
    </row>
    <row r="11" spans="1:6">
      <c r="A11" s="237" t="s">
        <v>2318</v>
      </c>
      <c r="B11" s="17"/>
      <c r="C11" s="17" t="s">
        <v>3641</v>
      </c>
      <c r="D11" s="17"/>
      <c r="E11" s="17"/>
      <c r="F11" s="73"/>
    </row>
    <row r="12" spans="1:6">
      <c r="A12" s="237"/>
      <c r="B12" s="17"/>
      <c r="C12" s="17" t="s">
        <v>3642</v>
      </c>
      <c r="D12" s="17"/>
      <c r="E12" s="17"/>
      <c r="F12" s="73"/>
    </row>
    <row r="13" spans="1:6">
      <c r="A13" s="237"/>
      <c r="B13" s="17"/>
      <c r="C13" s="17" t="s">
        <v>2573</v>
      </c>
      <c r="D13" s="17"/>
      <c r="E13" s="17"/>
      <c r="F13" s="73"/>
    </row>
    <row r="14" spans="1:6">
      <c r="A14" s="237"/>
      <c r="B14" s="17"/>
      <c r="C14" s="17" t="s">
        <v>2574</v>
      </c>
      <c r="D14" s="17"/>
      <c r="E14" s="17"/>
      <c r="F14" s="73"/>
    </row>
    <row r="15" spans="1:6">
      <c r="A15" s="237" t="s">
        <v>2319</v>
      </c>
      <c r="B15" s="17"/>
      <c r="C15" s="17" t="s">
        <v>2575</v>
      </c>
      <c r="D15" s="17"/>
      <c r="E15" s="17"/>
      <c r="F15" s="73"/>
    </row>
    <row r="16" spans="1:6">
      <c r="A16" s="237"/>
      <c r="B16" s="17"/>
      <c r="C16" s="17" t="s">
        <v>2576</v>
      </c>
      <c r="D16" s="17"/>
      <c r="E16" s="17"/>
      <c r="F16" s="73"/>
    </row>
    <row r="17" spans="1:8">
      <c r="A17" s="238"/>
      <c r="B17" s="77"/>
      <c r="C17" s="77" t="s">
        <v>2577</v>
      </c>
      <c r="D17" s="77"/>
      <c r="E17" s="77"/>
      <c r="F17" s="76"/>
    </row>
    <row r="18" spans="1:8">
      <c r="A18" s="237" t="s">
        <v>1729</v>
      </c>
      <c r="B18" s="95"/>
      <c r="C18" s="69" t="s">
        <v>2578</v>
      </c>
      <c r="D18" s="69"/>
      <c r="E18" s="69"/>
      <c r="F18" s="389" t="s">
        <v>1841</v>
      </c>
    </row>
    <row r="19" spans="1:8">
      <c r="A19" s="237" t="s">
        <v>2579</v>
      </c>
      <c r="B19" s="95"/>
      <c r="C19" s="69" t="s">
        <v>3024</v>
      </c>
      <c r="D19" s="69"/>
      <c r="E19" s="69"/>
      <c r="F19" s="389" t="s">
        <v>3025</v>
      </c>
    </row>
    <row r="20" spans="1:8">
      <c r="A20" s="238"/>
      <c r="B20" s="102"/>
      <c r="C20" s="77"/>
      <c r="D20" s="77"/>
      <c r="E20" s="77"/>
      <c r="F20" s="108"/>
    </row>
    <row r="21" spans="1:8">
      <c r="A21" s="238">
        <v>1</v>
      </c>
      <c r="B21" s="102"/>
      <c r="C21" s="77" t="s">
        <v>2580</v>
      </c>
      <c r="D21" s="77"/>
      <c r="E21" s="77"/>
      <c r="F21" s="390">
        <v>76534992</v>
      </c>
      <c r="H21" s="2574"/>
    </row>
    <row r="22" spans="1:8">
      <c r="A22" s="238">
        <v>2</v>
      </c>
      <c r="B22" s="102"/>
      <c r="C22" s="77" t="s">
        <v>410</v>
      </c>
      <c r="D22" s="77"/>
      <c r="E22" s="77"/>
      <c r="F22" s="391"/>
    </row>
    <row r="23" spans="1:8">
      <c r="A23" s="238">
        <v>3</v>
      </c>
      <c r="B23" s="102"/>
      <c r="C23" s="77"/>
      <c r="D23" s="77"/>
      <c r="E23" s="77"/>
      <c r="F23" s="392"/>
    </row>
    <row r="24" spans="1:8">
      <c r="A24" s="238">
        <v>4</v>
      </c>
      <c r="B24" s="102"/>
      <c r="C24" s="77" t="s">
        <v>411</v>
      </c>
      <c r="D24" s="77"/>
      <c r="E24" s="77"/>
      <c r="F24" s="393"/>
    </row>
    <row r="25" spans="1:8">
      <c r="A25" s="238">
        <v>5</v>
      </c>
      <c r="B25" s="102"/>
      <c r="C25" s="77" t="s">
        <v>5056</v>
      </c>
      <c r="D25" s="77"/>
      <c r="E25" s="77"/>
      <c r="F25" s="394">
        <v>27173894</v>
      </c>
    </row>
    <row r="26" spans="1:8">
      <c r="A26" s="238">
        <v>6</v>
      </c>
      <c r="B26" s="102"/>
      <c r="C26" s="77" t="s">
        <v>5235</v>
      </c>
      <c r="D26" s="77"/>
      <c r="E26" s="77"/>
      <c r="F26" s="283">
        <v>-104253</v>
      </c>
    </row>
    <row r="27" spans="1:8">
      <c r="A27" s="238">
        <v>7</v>
      </c>
      <c r="B27" s="102"/>
      <c r="C27" s="77"/>
      <c r="D27" s="77"/>
      <c r="E27" s="77"/>
      <c r="F27" s="283"/>
    </row>
    <row r="28" spans="1:8">
      <c r="A28" s="238">
        <v>8</v>
      </c>
      <c r="B28" s="102"/>
      <c r="C28" s="77"/>
      <c r="D28" s="77"/>
      <c r="E28" s="77"/>
      <c r="F28" s="282"/>
    </row>
    <row r="29" spans="1:8">
      <c r="A29" s="238">
        <v>9</v>
      </c>
      <c r="B29" s="102"/>
      <c r="C29" s="395" t="s">
        <v>412</v>
      </c>
      <c r="D29" s="77"/>
      <c r="E29" s="77"/>
      <c r="F29" s="269"/>
    </row>
    <row r="30" spans="1:8">
      <c r="A30" s="238">
        <v>10</v>
      </c>
      <c r="B30" s="102"/>
      <c r="C30" s="395" t="s">
        <v>5126</v>
      </c>
      <c r="D30" s="77"/>
      <c r="E30" s="77"/>
      <c r="F30" s="283">
        <v>34138451</v>
      </c>
    </row>
    <row r="31" spans="1:8">
      <c r="A31" s="238">
        <v>11</v>
      </c>
      <c r="B31" s="102"/>
      <c r="C31" s="395"/>
      <c r="D31" s="77"/>
      <c r="E31" s="77"/>
      <c r="F31" s="283"/>
    </row>
    <row r="32" spans="1:8">
      <c r="A32" s="238">
        <v>12</v>
      </c>
      <c r="B32" s="102"/>
      <c r="C32" s="395"/>
      <c r="D32" s="77"/>
      <c r="E32" s="77"/>
      <c r="F32" s="283"/>
    </row>
    <row r="33" spans="1:8">
      <c r="A33" s="238">
        <v>13</v>
      </c>
      <c r="B33" s="102"/>
      <c r="C33" s="395"/>
      <c r="D33" s="77"/>
      <c r="E33" s="77"/>
      <c r="F33" s="282"/>
    </row>
    <row r="34" spans="1:8">
      <c r="A34" s="238">
        <v>14</v>
      </c>
      <c r="B34" s="102"/>
      <c r="C34" s="395" t="s">
        <v>413</v>
      </c>
      <c r="D34" s="77"/>
      <c r="E34" s="77"/>
      <c r="F34" s="396"/>
    </row>
    <row r="35" spans="1:8">
      <c r="A35" s="238">
        <v>15</v>
      </c>
      <c r="B35" s="102"/>
      <c r="C35" s="395" t="s">
        <v>5185</v>
      </c>
      <c r="D35" s="77"/>
      <c r="E35" s="77"/>
      <c r="F35" s="283">
        <v>-25504904</v>
      </c>
    </row>
    <row r="36" spans="1:8">
      <c r="A36" s="238">
        <v>16</v>
      </c>
      <c r="B36" s="102"/>
      <c r="C36" s="395"/>
      <c r="D36" s="77"/>
      <c r="E36" s="77"/>
      <c r="F36" s="283"/>
    </row>
    <row r="37" spans="1:8">
      <c r="A37" s="238">
        <v>17</v>
      </c>
      <c r="B37" s="102"/>
      <c r="C37" s="395"/>
      <c r="D37" s="77"/>
      <c r="E37" s="77"/>
      <c r="F37" s="283"/>
    </row>
    <row r="38" spans="1:8">
      <c r="A38" s="238">
        <v>18</v>
      </c>
      <c r="B38" s="102"/>
      <c r="C38" s="395"/>
      <c r="D38" s="77"/>
      <c r="E38" s="77"/>
      <c r="F38" s="283"/>
    </row>
    <row r="39" spans="1:8">
      <c r="A39" s="238">
        <v>19</v>
      </c>
      <c r="B39" s="102"/>
      <c r="C39" s="395" t="s">
        <v>414</v>
      </c>
      <c r="D39" s="77"/>
      <c r="E39" s="77"/>
      <c r="F39" s="396"/>
    </row>
    <row r="40" spans="1:8">
      <c r="A40" s="238">
        <v>20</v>
      </c>
      <c r="B40" s="102"/>
      <c r="C40" s="395" t="s">
        <v>5185</v>
      </c>
      <c r="D40" s="77"/>
      <c r="E40" s="77"/>
      <c r="F40" s="394">
        <v>-348657230</v>
      </c>
      <c r="H40" s="2937"/>
    </row>
    <row r="41" spans="1:8">
      <c r="A41" s="238">
        <v>21</v>
      </c>
      <c r="B41" s="102"/>
      <c r="C41" s="395"/>
      <c r="D41" s="77"/>
      <c r="E41" s="77"/>
      <c r="F41" s="283"/>
      <c r="H41" s="2937"/>
    </row>
    <row r="42" spans="1:8">
      <c r="A42" s="238">
        <v>22</v>
      </c>
      <c r="B42" s="102"/>
      <c r="C42" s="395" t="s">
        <v>5057</v>
      </c>
      <c r="D42" s="77"/>
      <c r="E42" s="77"/>
      <c r="F42" s="283">
        <f>F21+F25+F26+F30+F35+F40+1</f>
        <v>-236419049</v>
      </c>
      <c r="H42" s="2937"/>
    </row>
    <row r="43" spans="1:8">
      <c r="A43" s="238">
        <v>23</v>
      </c>
      <c r="B43" s="102"/>
      <c r="C43" s="395" t="s">
        <v>5058</v>
      </c>
      <c r="D43" s="77"/>
      <c r="E43" s="77"/>
      <c r="F43" s="283">
        <v>1754756</v>
      </c>
      <c r="H43" s="2937"/>
    </row>
    <row r="44" spans="1:8">
      <c r="A44" s="238">
        <v>24</v>
      </c>
      <c r="B44" s="102"/>
      <c r="C44" s="395" t="s">
        <v>5059</v>
      </c>
      <c r="D44" s="77"/>
      <c r="E44" s="77"/>
      <c r="F44" s="283">
        <v>234664293</v>
      </c>
      <c r="H44" s="2937"/>
    </row>
    <row r="45" spans="1:8">
      <c r="A45" s="238">
        <v>25</v>
      </c>
      <c r="B45" s="102"/>
      <c r="C45" s="395"/>
      <c r="D45" s="77"/>
      <c r="E45" s="77"/>
      <c r="F45" s="265"/>
      <c r="H45" s="2937"/>
    </row>
    <row r="46" spans="1:8">
      <c r="A46" s="238">
        <v>26</v>
      </c>
      <c r="B46" s="102"/>
      <c r="C46" s="395" t="s">
        <v>5112</v>
      </c>
      <c r="D46" s="77"/>
      <c r="E46" s="77"/>
      <c r="F46" s="390">
        <f>SUM(F42:F44)</f>
        <v>0</v>
      </c>
      <c r="H46" s="2937"/>
    </row>
    <row r="47" spans="1:8">
      <c r="A47" s="238">
        <v>27</v>
      </c>
      <c r="B47" s="102"/>
      <c r="C47" s="395"/>
      <c r="D47" s="77"/>
      <c r="E47" s="77"/>
      <c r="F47" s="390"/>
      <c r="H47" s="3158"/>
    </row>
    <row r="48" spans="1:8">
      <c r="A48" s="237">
        <v>28</v>
      </c>
      <c r="B48" s="95"/>
      <c r="C48" s="397" t="s">
        <v>415</v>
      </c>
      <c r="D48" s="17"/>
      <c r="E48" s="17"/>
      <c r="F48" s="282"/>
    </row>
    <row r="49" spans="1:6">
      <c r="A49" s="237">
        <v>29</v>
      </c>
      <c r="B49" s="95"/>
      <c r="F49" s="282"/>
    </row>
    <row r="50" spans="1:6">
      <c r="A50" s="237">
        <v>30</v>
      </c>
      <c r="B50" s="95"/>
      <c r="C50" s="397" t="s">
        <v>5060</v>
      </c>
      <c r="D50" s="17"/>
      <c r="E50" s="17" t="s">
        <v>1789</v>
      </c>
      <c r="F50" s="282">
        <f>ROUND(F46*0.35,0)</f>
        <v>0</v>
      </c>
    </row>
    <row r="51" spans="1:6">
      <c r="A51" s="237">
        <v>31</v>
      </c>
      <c r="B51" s="95"/>
      <c r="C51" s="397" t="s">
        <v>5061</v>
      </c>
      <c r="D51" s="17"/>
      <c r="E51" s="17"/>
      <c r="F51" s="282">
        <v>0</v>
      </c>
    </row>
    <row r="52" spans="1:6">
      <c r="A52" s="3054">
        <v>32</v>
      </c>
      <c r="B52" s="95"/>
      <c r="C52" s="397" t="s">
        <v>5062</v>
      </c>
      <c r="D52" s="17"/>
      <c r="E52" s="17"/>
      <c r="F52" s="282">
        <v>11644130</v>
      </c>
    </row>
    <row r="53" spans="1:6">
      <c r="A53" s="3054">
        <v>33</v>
      </c>
      <c r="B53" s="95"/>
      <c r="C53" s="3096" t="s">
        <v>5063</v>
      </c>
      <c r="D53" s="17"/>
      <c r="E53" s="17"/>
      <c r="F53" s="3064">
        <f>SUM(F50:F52)</f>
        <v>11644130</v>
      </c>
    </row>
    <row r="54" spans="1:6">
      <c r="A54" s="3054">
        <v>34</v>
      </c>
      <c r="B54" s="95"/>
      <c r="C54" s="397"/>
      <c r="D54" s="17"/>
      <c r="E54" s="17"/>
      <c r="F54" s="282"/>
    </row>
    <row r="55" spans="1:6">
      <c r="A55" s="3054">
        <v>35</v>
      </c>
      <c r="B55" s="95"/>
      <c r="C55" s="397"/>
      <c r="D55" s="17"/>
      <c r="E55" s="17"/>
      <c r="F55" s="282"/>
    </row>
    <row r="56" spans="1:6">
      <c r="A56" s="3054">
        <v>36</v>
      </c>
      <c r="B56" s="95"/>
      <c r="C56" s="397"/>
      <c r="D56" s="17"/>
      <c r="E56" s="17"/>
      <c r="F56" s="282"/>
    </row>
    <row r="57" spans="1:6" ht="15.75">
      <c r="A57" s="3054">
        <v>37</v>
      </c>
      <c r="B57" s="95"/>
      <c r="C57" s="3102" t="s">
        <v>5064</v>
      </c>
      <c r="D57" s="17"/>
      <c r="E57" s="17"/>
      <c r="F57" s="282"/>
    </row>
    <row r="58" spans="1:6">
      <c r="A58" s="3054">
        <v>38</v>
      </c>
      <c r="B58" s="95"/>
      <c r="C58" s="397" t="s">
        <v>5065</v>
      </c>
      <c r="D58" s="17"/>
      <c r="E58" s="17"/>
      <c r="F58" s="282">
        <v>11644130</v>
      </c>
    </row>
    <row r="59" spans="1:6">
      <c r="A59" s="3054">
        <v>39</v>
      </c>
      <c r="B59" s="95"/>
      <c r="C59" s="397" t="s">
        <v>5066</v>
      </c>
      <c r="D59" s="17"/>
      <c r="E59" s="17"/>
      <c r="F59" s="282">
        <v>0</v>
      </c>
    </row>
    <row r="60" spans="1:6">
      <c r="A60" s="3054">
        <v>40</v>
      </c>
      <c r="B60" s="95"/>
      <c r="C60" s="397" t="s">
        <v>2332</v>
      </c>
      <c r="D60" s="17"/>
      <c r="E60" s="17"/>
      <c r="F60" s="3064">
        <f>SUM(F58:F59)</f>
        <v>11644130</v>
      </c>
    </row>
    <row r="61" spans="1:6">
      <c r="A61" s="3097">
        <v>41</v>
      </c>
      <c r="B61" s="95"/>
      <c r="C61" s="397"/>
      <c r="D61" s="17"/>
      <c r="E61" s="17"/>
      <c r="F61" s="282"/>
    </row>
    <row r="62" spans="1:6" ht="15.75" thickBot="1">
      <c r="A62" s="332">
        <v>42</v>
      </c>
      <c r="B62" s="324"/>
      <c r="C62" s="398"/>
      <c r="D62" s="110"/>
      <c r="E62" s="110"/>
      <c r="F62" s="294"/>
    </row>
    <row r="63" spans="1:6">
      <c r="A63" s="17"/>
      <c r="B63" s="17"/>
      <c r="C63" s="17"/>
      <c r="D63" s="17"/>
      <c r="E63" s="17"/>
      <c r="F63" s="17"/>
    </row>
    <row r="64" spans="1:6">
      <c r="A64" s="17" t="s">
        <v>416</v>
      </c>
      <c r="B64" s="17"/>
      <c r="C64" s="17"/>
      <c r="D64" s="17"/>
      <c r="E64" s="17"/>
      <c r="F64" s="69"/>
    </row>
    <row r="65" spans="1:8">
      <c r="A65" s="69" t="s">
        <v>417</v>
      </c>
      <c r="B65" s="69"/>
      <c r="C65" s="69"/>
      <c r="D65" s="69"/>
      <c r="E65" s="69"/>
      <c r="F65" s="69"/>
    </row>
    <row r="66" spans="1:8">
      <c r="A66" s="17"/>
      <c r="B66" s="17"/>
      <c r="C66" s="17"/>
      <c r="D66" s="17"/>
      <c r="E66" s="17"/>
      <c r="F66" s="17"/>
    </row>
    <row r="67" spans="1:8">
      <c r="A67" s="17"/>
      <c r="B67" s="17"/>
      <c r="C67" s="17"/>
      <c r="D67" s="17"/>
      <c r="E67" s="17"/>
      <c r="F67" s="17"/>
    </row>
    <row r="68" spans="1:8" ht="15.75">
      <c r="A68" s="71" t="s">
        <v>418</v>
      </c>
      <c r="B68" s="69"/>
      <c r="C68" s="69"/>
      <c r="D68" s="69"/>
      <c r="E68" s="69"/>
      <c r="F68" s="69"/>
    </row>
    <row r="69" spans="1:8">
      <c r="A69" s="17"/>
      <c r="B69" s="17"/>
      <c r="C69" s="17"/>
      <c r="D69" s="17"/>
      <c r="E69" s="17"/>
      <c r="F69" s="17"/>
    </row>
    <row r="70" spans="1:8" ht="15.75" thickBot="1">
      <c r="A70" s="17" t="str">
        <f>'Data Sheet'!$C$25</f>
        <v xml:space="preserve">The Brooklyn Union Gas Company d/b/a National Grid New York </v>
      </c>
      <c r="B70" s="17"/>
      <c r="C70" s="17"/>
      <c r="D70" s="17"/>
      <c r="E70" s="692" t="str">
        <f>E3</f>
        <v xml:space="preserve"> March 29, 2017</v>
      </c>
      <c r="F70" s="9" t="str">
        <f>'Data Sheet'!$C$38</f>
        <v xml:space="preserve"> December 31, 2016</v>
      </c>
    </row>
    <row r="71" spans="1:8">
      <c r="A71" s="399"/>
      <c r="B71" s="66"/>
      <c r="C71" s="66"/>
      <c r="D71" s="66"/>
      <c r="E71" s="66"/>
      <c r="F71" s="67"/>
    </row>
    <row r="72" spans="1:8">
      <c r="A72" s="309" t="s">
        <v>3348</v>
      </c>
      <c r="B72" s="69"/>
      <c r="C72" s="69"/>
      <c r="D72" s="69"/>
      <c r="E72" s="69"/>
      <c r="F72" s="70"/>
    </row>
    <row r="73" spans="1:8">
      <c r="A73" s="238"/>
      <c r="B73" s="77"/>
      <c r="C73" s="77"/>
      <c r="D73" s="77"/>
      <c r="E73" s="77"/>
      <c r="F73" s="76"/>
    </row>
    <row r="74" spans="1:8">
      <c r="A74" s="237"/>
      <c r="B74" s="17"/>
      <c r="C74" s="69" t="s">
        <v>2578</v>
      </c>
      <c r="D74" s="69"/>
      <c r="E74" s="69"/>
      <c r="F74" s="389" t="s">
        <v>1841</v>
      </c>
    </row>
    <row r="75" spans="1:8">
      <c r="A75" s="238"/>
      <c r="B75" s="77"/>
      <c r="C75" s="75" t="s">
        <v>3024</v>
      </c>
      <c r="D75" s="75"/>
      <c r="E75" s="75"/>
      <c r="F75" s="400" t="s">
        <v>3025</v>
      </c>
    </row>
    <row r="76" spans="1:8">
      <c r="A76" s="237" t="s">
        <v>2399</v>
      </c>
      <c r="B76" s="17" t="s">
        <v>2580</v>
      </c>
      <c r="C76" s="17"/>
      <c r="D76" s="17"/>
      <c r="E76" s="17"/>
      <c r="F76" s="282">
        <v>76534992</v>
      </c>
      <c r="H76" s="2573"/>
    </row>
    <row r="77" spans="1:8">
      <c r="A77" s="237"/>
      <c r="B77" s="17"/>
      <c r="C77" s="17"/>
      <c r="D77" s="17"/>
      <c r="E77" s="17"/>
      <c r="F77" s="282"/>
      <c r="H77" s="2573"/>
    </row>
    <row r="78" spans="1:8">
      <c r="A78" s="237" t="s">
        <v>2318</v>
      </c>
      <c r="B78" s="17" t="s">
        <v>5056</v>
      </c>
      <c r="C78" s="17"/>
      <c r="D78" s="17"/>
      <c r="E78" s="17"/>
      <c r="F78" s="282">
        <v>27173894</v>
      </c>
      <c r="H78" s="2573"/>
    </row>
    <row r="79" spans="1:8">
      <c r="A79" s="237"/>
      <c r="B79" s="17"/>
      <c r="C79" s="17"/>
      <c r="D79" s="17"/>
      <c r="E79" s="17"/>
      <c r="F79" s="282"/>
      <c r="H79" s="2573"/>
    </row>
    <row r="80" spans="1:8">
      <c r="A80" s="237" t="s">
        <v>2319</v>
      </c>
      <c r="B80" s="17" t="s">
        <v>5067</v>
      </c>
      <c r="C80" s="17"/>
      <c r="D80" s="17"/>
      <c r="E80" s="17"/>
      <c r="F80" s="282">
        <v>0</v>
      </c>
      <c r="H80" s="2573"/>
    </row>
    <row r="81" spans="1:8">
      <c r="A81" s="237"/>
      <c r="B81" s="17"/>
      <c r="C81" s="17"/>
      <c r="D81" s="17"/>
      <c r="E81" s="17"/>
      <c r="F81" s="282"/>
      <c r="H81" s="2573"/>
    </row>
    <row r="82" spans="1:8">
      <c r="A82" s="237" t="s">
        <v>3716</v>
      </c>
      <c r="B82" s="17" t="s">
        <v>5068</v>
      </c>
      <c r="C82" s="17"/>
      <c r="D82" s="17"/>
      <c r="E82" s="17"/>
      <c r="F82" s="282"/>
      <c r="H82" s="2573"/>
    </row>
    <row r="83" spans="1:8">
      <c r="A83" s="237"/>
      <c r="B83" s="17"/>
      <c r="D83" s="17" t="s">
        <v>5069</v>
      </c>
      <c r="E83" s="17"/>
      <c r="F83" s="282">
        <v>28757</v>
      </c>
      <c r="H83" s="2573"/>
    </row>
    <row r="84" spans="1:8">
      <c r="A84" s="237"/>
      <c r="B84" s="17"/>
      <c r="D84" s="17" t="s">
        <v>5128</v>
      </c>
      <c r="E84" s="17"/>
      <c r="F84" s="282">
        <v>-133010</v>
      </c>
      <c r="H84" s="2573"/>
    </row>
    <row r="85" spans="1:8">
      <c r="A85" s="237"/>
      <c r="B85" s="17"/>
      <c r="D85" s="17" t="s">
        <v>5234</v>
      </c>
      <c r="E85" s="17"/>
      <c r="F85" s="3064">
        <f>SUM(F83:F84)</f>
        <v>-104253</v>
      </c>
      <c r="H85" s="2573"/>
    </row>
    <row r="86" spans="1:8">
      <c r="A86" s="237"/>
      <c r="B86" s="17"/>
      <c r="C86" s="17" t="s">
        <v>2923</v>
      </c>
      <c r="D86" s="17"/>
      <c r="E86" s="17"/>
      <c r="F86" s="282"/>
      <c r="H86" s="2573"/>
    </row>
    <row r="87" spans="1:8">
      <c r="A87" s="237" t="s">
        <v>3721</v>
      </c>
      <c r="B87" s="69" t="s">
        <v>5070</v>
      </c>
      <c r="C87" s="69" t="s">
        <v>2923</v>
      </c>
      <c r="D87" s="69"/>
      <c r="E87" s="69"/>
      <c r="F87" s="282"/>
      <c r="H87" s="2573"/>
    </row>
    <row r="88" spans="1:8">
      <c r="A88" s="237"/>
      <c r="B88" s="17"/>
      <c r="D88" s="3055" t="s">
        <v>5129</v>
      </c>
      <c r="E88" s="17"/>
      <c r="F88" s="282">
        <v>-4001400</v>
      </c>
      <c r="H88" s="2573"/>
    </row>
    <row r="89" spans="1:8">
      <c r="A89" s="237"/>
      <c r="B89" s="17"/>
      <c r="D89" s="17" t="s">
        <v>5130</v>
      </c>
      <c r="E89" s="17"/>
      <c r="F89" s="282">
        <v>-19402999</v>
      </c>
      <c r="H89" s="2573"/>
    </row>
    <row r="90" spans="1:8">
      <c r="A90" s="237"/>
      <c r="B90" s="17"/>
      <c r="D90" s="17" t="s">
        <v>5131</v>
      </c>
      <c r="E90" s="17"/>
      <c r="F90" s="282">
        <v>6199241</v>
      </c>
      <c r="H90" s="2573"/>
    </row>
    <row r="91" spans="1:8">
      <c r="A91" s="237"/>
      <c r="B91" s="17"/>
      <c r="D91" s="17" t="s">
        <v>5132</v>
      </c>
      <c r="E91" s="17"/>
      <c r="F91" s="282">
        <v>660397</v>
      </c>
      <c r="H91" s="2573"/>
    </row>
    <row r="92" spans="1:8">
      <c r="A92" s="237"/>
      <c r="B92" s="17"/>
      <c r="D92" s="17" t="s">
        <v>5133</v>
      </c>
      <c r="E92" s="17"/>
      <c r="F92" s="282">
        <v>258811</v>
      </c>
      <c r="H92" s="2573"/>
    </row>
    <row r="93" spans="1:8">
      <c r="A93" s="237"/>
      <c r="B93" s="17"/>
      <c r="D93" s="17" t="s">
        <v>5007</v>
      </c>
      <c r="E93" s="17"/>
      <c r="F93" s="282">
        <v>736386</v>
      </c>
      <c r="H93" s="2573"/>
    </row>
    <row r="94" spans="1:8">
      <c r="A94" s="237"/>
      <c r="B94" s="17"/>
      <c r="D94" s="17" t="s">
        <v>5134</v>
      </c>
      <c r="E94" s="17"/>
      <c r="F94" s="282">
        <v>96287994</v>
      </c>
      <c r="H94" s="2573"/>
    </row>
    <row r="95" spans="1:8">
      <c r="A95" s="237"/>
      <c r="B95" s="2977"/>
      <c r="D95" s="17" t="s">
        <v>5135</v>
      </c>
      <c r="E95" s="17"/>
      <c r="F95" s="282">
        <v>689780</v>
      </c>
      <c r="H95" s="2573"/>
    </row>
    <row r="96" spans="1:8">
      <c r="A96" s="237"/>
      <c r="B96" s="2977"/>
      <c r="D96" s="17" t="s">
        <v>5136</v>
      </c>
      <c r="E96" s="17"/>
      <c r="F96" s="282">
        <v>4393537</v>
      </c>
      <c r="H96" s="2573"/>
    </row>
    <row r="97" spans="1:8">
      <c r="A97" s="237"/>
      <c r="B97" s="2977"/>
      <c r="D97" s="17" t="s">
        <v>5071</v>
      </c>
      <c r="E97" s="17"/>
      <c r="F97" s="282">
        <v>140462</v>
      </c>
      <c r="H97" s="2573"/>
    </row>
    <row r="98" spans="1:8">
      <c r="A98" s="237"/>
      <c r="B98" s="2977"/>
      <c r="D98" s="17" t="s">
        <v>5072</v>
      </c>
      <c r="E98" s="17"/>
      <c r="F98" s="282">
        <f>84594-2</f>
        <v>84592</v>
      </c>
      <c r="H98" s="2573"/>
    </row>
    <row r="99" spans="1:8">
      <c r="A99" s="237"/>
      <c r="B99" s="2977"/>
      <c r="D99" s="17" t="s">
        <v>5073</v>
      </c>
      <c r="E99" s="17"/>
      <c r="F99" s="282">
        <v>476488</v>
      </c>
      <c r="H99" s="2573"/>
    </row>
    <row r="100" spans="1:8">
      <c r="A100" s="237"/>
      <c r="B100" s="2977"/>
      <c r="D100" s="3055" t="s">
        <v>5137</v>
      </c>
      <c r="E100" s="17"/>
      <c r="F100" s="282">
        <v>4293617</v>
      </c>
      <c r="H100" s="2573"/>
    </row>
    <row r="101" spans="1:8">
      <c r="A101" s="237"/>
      <c r="B101" s="2977"/>
      <c r="D101" s="3055" t="s">
        <v>5138</v>
      </c>
      <c r="E101" s="17"/>
      <c r="F101" s="282">
        <v>-23458030</v>
      </c>
      <c r="H101" s="2573"/>
    </row>
    <row r="102" spans="1:8">
      <c r="A102" s="237"/>
      <c r="B102" s="2977"/>
      <c r="D102" s="3055" t="s">
        <v>5139</v>
      </c>
      <c r="E102" s="17"/>
      <c r="F102" s="282">
        <v>-4067892</v>
      </c>
      <c r="H102" s="2573"/>
    </row>
    <row r="103" spans="1:8">
      <c r="A103" s="237"/>
      <c r="B103" s="2977"/>
      <c r="D103" s="3055" t="s">
        <v>5140</v>
      </c>
      <c r="E103" s="17"/>
      <c r="F103" s="282">
        <v>-8193432</v>
      </c>
      <c r="H103" s="2573"/>
    </row>
    <row r="104" spans="1:8">
      <c r="A104" s="237"/>
      <c r="B104" s="2977"/>
      <c r="D104" s="3055" t="s">
        <v>5141</v>
      </c>
      <c r="E104" s="17"/>
      <c r="F104" s="282">
        <v>-28144523</v>
      </c>
      <c r="H104" s="2573"/>
    </row>
    <row r="105" spans="1:8">
      <c r="A105" s="237"/>
      <c r="B105" s="2977"/>
      <c r="D105" s="3055" t="s">
        <v>5142</v>
      </c>
      <c r="E105" s="17"/>
      <c r="F105" s="282">
        <v>-14165604</v>
      </c>
      <c r="H105" s="2573"/>
    </row>
    <row r="106" spans="1:8">
      <c r="A106" s="237"/>
      <c r="B106" s="2977"/>
      <c r="D106" s="3055" t="s">
        <v>5143</v>
      </c>
      <c r="E106" s="17"/>
      <c r="F106" s="282">
        <v>-969233</v>
      </c>
      <c r="H106" s="2573"/>
    </row>
    <row r="107" spans="1:8">
      <c r="A107" s="237"/>
      <c r="B107" s="2977"/>
      <c r="D107" s="3055" t="s">
        <v>5144</v>
      </c>
      <c r="E107" s="17"/>
      <c r="F107" s="282">
        <v>27045893</v>
      </c>
      <c r="H107" s="2573"/>
    </row>
    <row r="108" spans="1:8">
      <c r="A108" s="237"/>
      <c r="B108" s="2977"/>
      <c r="D108" s="3055" t="s">
        <v>5145</v>
      </c>
      <c r="E108" s="17"/>
      <c r="F108" s="282">
        <v>-1319706</v>
      </c>
      <c r="H108" s="2573"/>
    </row>
    <row r="109" spans="1:8">
      <c r="A109" s="237"/>
      <c r="B109" s="2977"/>
      <c r="D109" s="3055" t="s">
        <v>5146</v>
      </c>
      <c r="E109" s="17"/>
      <c r="F109" s="282">
        <v>-4569402</v>
      </c>
      <c r="H109" s="2573"/>
    </row>
    <row r="110" spans="1:8">
      <c r="A110" s="237"/>
      <c r="B110" s="2977"/>
      <c r="D110" s="3055" t="s">
        <v>5147</v>
      </c>
      <c r="E110" s="17"/>
      <c r="F110" s="282">
        <v>1163474</v>
      </c>
      <c r="H110" s="2573"/>
    </row>
    <row r="111" spans="1:8">
      <c r="A111" s="237"/>
      <c r="B111" s="2977"/>
      <c r="D111" s="17" t="s">
        <v>5234</v>
      </c>
      <c r="E111" s="17"/>
      <c r="F111" s="3064">
        <f>SUM(F88:F110)</f>
        <v>34138451</v>
      </c>
      <c r="H111" s="2573"/>
    </row>
    <row r="112" spans="1:8">
      <c r="A112" s="237"/>
      <c r="B112" s="2977"/>
      <c r="C112" s="17"/>
      <c r="D112" s="17"/>
      <c r="E112" s="17"/>
      <c r="F112" s="282"/>
      <c r="H112" s="2573"/>
    </row>
    <row r="113" spans="1:8" ht="15.75">
      <c r="A113" s="237" t="s">
        <v>702</v>
      </c>
      <c r="B113" s="2999" t="s">
        <v>5074</v>
      </c>
      <c r="C113" s="17"/>
      <c r="D113" s="17"/>
      <c r="E113" s="17"/>
      <c r="F113" s="282">
        <f>F76+F78+F85+F111</f>
        <v>137743084</v>
      </c>
      <c r="H113" s="2573"/>
    </row>
    <row r="114" spans="1:8" ht="15.75" thickBot="1">
      <c r="A114" s="332"/>
      <c r="B114" s="110"/>
      <c r="C114" s="398"/>
      <c r="D114" s="110"/>
      <c r="E114" s="110"/>
      <c r="F114" s="294"/>
      <c r="H114" s="2573"/>
    </row>
    <row r="115" spans="1:8">
      <c r="A115" s="17"/>
      <c r="B115" s="17"/>
      <c r="C115" s="17"/>
      <c r="D115" s="17"/>
      <c r="E115" s="17"/>
      <c r="F115" s="17"/>
      <c r="H115" s="2573"/>
    </row>
    <row r="116" spans="1:8">
      <c r="A116" s="17" t="s">
        <v>419</v>
      </c>
      <c r="B116" s="17"/>
      <c r="C116" s="17"/>
      <c r="D116" s="17"/>
      <c r="E116" s="17"/>
      <c r="F116" s="69"/>
      <c r="H116" s="2573"/>
    </row>
    <row r="117" spans="1:8">
      <c r="A117" s="69" t="s">
        <v>420</v>
      </c>
      <c r="B117" s="69"/>
      <c r="C117" s="69"/>
      <c r="D117" s="69"/>
      <c r="E117" s="69"/>
      <c r="F117" s="69"/>
      <c r="H117" s="2573"/>
    </row>
    <row r="118" spans="1:8" ht="15.75" thickBot="1">
      <c r="A118" s="17" t="str">
        <f>'Data Sheet'!$C$25</f>
        <v xml:space="preserve">The Brooklyn Union Gas Company d/b/a National Grid New York </v>
      </c>
      <c r="B118" s="69"/>
      <c r="C118" s="69"/>
      <c r="D118" s="69"/>
      <c r="E118" s="692" t="str">
        <f>E70</f>
        <v xml:space="preserve"> March 29, 2017</v>
      </c>
      <c r="F118" s="9" t="str">
        <f>'Data Sheet'!$C$38</f>
        <v xml:space="preserve"> December 31, 2016</v>
      </c>
      <c r="H118" s="2573"/>
    </row>
    <row r="119" spans="1:8">
      <c r="A119" s="399"/>
      <c r="B119" s="66"/>
      <c r="C119" s="66"/>
      <c r="D119" s="66"/>
      <c r="E119" s="66"/>
      <c r="F119" s="67"/>
      <c r="H119" s="2573"/>
    </row>
    <row r="120" spans="1:8">
      <c r="A120" s="309" t="s">
        <v>3348</v>
      </c>
      <c r="B120" s="69"/>
      <c r="C120" s="69"/>
      <c r="D120" s="69"/>
      <c r="E120" s="69"/>
      <c r="F120" s="70"/>
      <c r="H120" s="2573"/>
    </row>
    <row r="121" spans="1:8">
      <c r="A121" s="238"/>
      <c r="B121" s="77"/>
      <c r="C121" s="77"/>
      <c r="D121" s="77"/>
      <c r="E121" s="77"/>
      <c r="F121" s="76"/>
      <c r="H121" s="2573"/>
    </row>
    <row r="122" spans="1:8">
      <c r="A122" s="3097"/>
      <c r="B122" s="17"/>
      <c r="C122" s="69" t="s">
        <v>2578</v>
      </c>
      <c r="D122" s="69"/>
      <c r="E122" s="69"/>
      <c r="F122" s="389" t="s">
        <v>1841</v>
      </c>
      <c r="H122" s="2573"/>
    </row>
    <row r="123" spans="1:8">
      <c r="A123" s="238"/>
      <c r="B123" s="77"/>
      <c r="C123" s="75" t="s">
        <v>3024</v>
      </c>
      <c r="D123" s="75"/>
      <c r="E123" s="75"/>
      <c r="F123" s="400" t="s">
        <v>3025</v>
      </c>
      <c r="H123" s="2573"/>
    </row>
    <row r="124" spans="1:8">
      <c r="A124" s="237" t="s">
        <v>708</v>
      </c>
      <c r="B124" s="17" t="s">
        <v>5075</v>
      </c>
      <c r="C124" s="17"/>
      <c r="D124" s="17"/>
      <c r="E124" s="17"/>
      <c r="F124" s="2946"/>
      <c r="H124" s="2573"/>
    </row>
    <row r="125" spans="1:8">
      <c r="A125" s="237"/>
      <c r="B125" s="17"/>
      <c r="D125" s="17" t="s">
        <v>5076</v>
      </c>
      <c r="E125" s="17"/>
      <c r="F125" s="2946">
        <v>94850</v>
      </c>
      <c r="H125" s="2573"/>
    </row>
    <row r="126" spans="1:8">
      <c r="A126" s="237"/>
      <c r="B126" s="17"/>
      <c r="D126" s="17" t="s">
        <v>5077</v>
      </c>
      <c r="E126" s="17"/>
      <c r="F126" s="2946">
        <f>413827+1</f>
        <v>413828</v>
      </c>
      <c r="H126" s="2573"/>
    </row>
    <row r="127" spans="1:8">
      <c r="A127" s="237"/>
      <c r="B127" s="17"/>
      <c r="D127" s="17" t="s">
        <v>5078</v>
      </c>
      <c r="E127" s="17"/>
      <c r="F127" s="2946">
        <v>-15795222</v>
      </c>
      <c r="H127" s="2573"/>
    </row>
    <row r="128" spans="1:8">
      <c r="A128" s="237"/>
      <c r="B128" s="17"/>
      <c r="D128" s="17" t="s">
        <v>5079</v>
      </c>
      <c r="E128" s="17"/>
      <c r="F128" s="2946">
        <v>-10852431</v>
      </c>
      <c r="H128" s="2573"/>
    </row>
    <row r="129" spans="1:8">
      <c r="A129" s="237"/>
      <c r="B129" s="17"/>
      <c r="D129" s="17" t="s">
        <v>5080</v>
      </c>
      <c r="E129" s="17"/>
      <c r="F129" s="2946">
        <v>634075</v>
      </c>
      <c r="H129" s="2573"/>
    </row>
    <row r="130" spans="1:8">
      <c r="A130" s="237"/>
      <c r="B130" s="17"/>
      <c r="D130" s="17" t="s">
        <v>5081</v>
      </c>
      <c r="E130" s="17"/>
      <c r="F130" s="2946">
        <v>-4</v>
      </c>
      <c r="H130" s="2573"/>
    </row>
    <row r="131" spans="1:8">
      <c r="A131" s="237"/>
      <c r="B131" s="17"/>
      <c r="D131" s="3159" t="s">
        <v>5234</v>
      </c>
      <c r="E131" s="17"/>
      <c r="F131" s="3041">
        <f>SUM(F125:F130)</f>
        <v>-25504904</v>
      </c>
      <c r="H131" s="2573"/>
    </row>
    <row r="132" spans="1:8">
      <c r="A132" s="237"/>
      <c r="B132" s="17"/>
      <c r="C132" s="17" t="s">
        <v>2923</v>
      </c>
      <c r="D132" s="17"/>
      <c r="E132" s="17"/>
      <c r="F132" s="2946"/>
      <c r="H132" s="2573"/>
    </row>
    <row r="133" spans="1:8">
      <c r="A133" s="237"/>
      <c r="B133" s="17"/>
      <c r="C133" s="17" t="s">
        <v>2923</v>
      </c>
      <c r="D133" s="17"/>
      <c r="E133" s="17"/>
      <c r="F133" s="2946"/>
      <c r="H133" s="2573"/>
    </row>
    <row r="134" spans="1:8">
      <c r="A134" s="237" t="s">
        <v>1952</v>
      </c>
      <c r="B134" s="3000" t="s">
        <v>5082</v>
      </c>
      <c r="C134" s="2977"/>
      <c r="D134" s="69"/>
      <c r="E134" s="69"/>
      <c r="F134" s="2946"/>
      <c r="H134" s="2573"/>
    </row>
    <row r="135" spans="1:8">
      <c r="A135" s="237"/>
      <c r="B135" s="69"/>
      <c r="D135" s="17" t="s">
        <v>5148</v>
      </c>
      <c r="E135" s="69"/>
      <c r="F135" s="2946">
        <v>943687</v>
      </c>
      <c r="H135" s="2573"/>
    </row>
    <row r="136" spans="1:8">
      <c r="A136" s="237"/>
      <c r="B136" s="17"/>
      <c r="D136" s="17" t="s">
        <v>5149</v>
      </c>
      <c r="E136" s="17"/>
      <c r="F136" s="2946">
        <v>-2703956</v>
      </c>
      <c r="H136" s="2573"/>
    </row>
    <row r="137" spans="1:8">
      <c r="A137" s="237"/>
      <c r="B137" s="17"/>
      <c r="D137" s="17" t="s">
        <v>5150</v>
      </c>
      <c r="E137" s="17"/>
      <c r="F137" s="2946">
        <v>-23650522</v>
      </c>
      <c r="H137" s="2573"/>
    </row>
    <row r="138" spans="1:8">
      <c r="A138" s="237"/>
      <c r="B138" s="17"/>
      <c r="D138" s="17" t="s">
        <v>5151</v>
      </c>
      <c r="E138" s="17"/>
      <c r="F138" s="2946">
        <v>-724</v>
      </c>
      <c r="H138" s="2573"/>
    </row>
    <row r="139" spans="1:8">
      <c r="A139" s="237"/>
      <c r="B139" s="17"/>
      <c r="D139" s="17" t="s">
        <v>4943</v>
      </c>
      <c r="E139" s="17"/>
      <c r="F139" s="2946">
        <v>-18488353</v>
      </c>
      <c r="H139" s="2573"/>
    </row>
    <row r="140" spans="1:8">
      <c r="A140" s="237"/>
      <c r="B140" s="17"/>
      <c r="D140" s="17" t="s">
        <v>5152</v>
      </c>
      <c r="E140" s="17"/>
      <c r="F140" s="2946">
        <v>-71807242</v>
      </c>
      <c r="H140" s="2573"/>
    </row>
    <row r="141" spans="1:8">
      <c r="A141" s="237"/>
      <c r="B141" s="17"/>
      <c r="D141" s="17" t="s">
        <v>5153</v>
      </c>
      <c r="E141" s="17"/>
      <c r="F141" s="2946">
        <v>-130072526</v>
      </c>
      <c r="H141" s="2573"/>
    </row>
    <row r="142" spans="1:8">
      <c r="A142" s="237"/>
      <c r="B142" s="17"/>
      <c r="D142" s="17" t="s">
        <v>5083</v>
      </c>
      <c r="E142" s="17"/>
      <c r="F142" s="2946">
        <v>-1273602</v>
      </c>
      <c r="H142" s="2573"/>
    </row>
    <row r="143" spans="1:8">
      <c r="A143" s="237"/>
      <c r="B143" s="17"/>
      <c r="D143" s="17" t="s">
        <v>5155</v>
      </c>
      <c r="E143" s="17"/>
      <c r="F143" s="2946">
        <v>2588924</v>
      </c>
      <c r="H143" s="2573"/>
    </row>
    <row r="144" spans="1:8">
      <c r="A144" s="237"/>
      <c r="B144" s="2977"/>
      <c r="D144" s="17" t="s">
        <v>5154</v>
      </c>
      <c r="E144" s="17"/>
      <c r="F144" s="2946">
        <v>-8527201</v>
      </c>
      <c r="H144" s="2573"/>
    </row>
    <row r="145" spans="1:8">
      <c r="A145" s="237"/>
      <c r="B145" s="2977"/>
      <c r="D145" s="17" t="s">
        <v>5156</v>
      </c>
      <c r="E145" s="17"/>
      <c r="F145" s="2946">
        <v>4067892</v>
      </c>
      <c r="H145" s="2573"/>
    </row>
    <row r="146" spans="1:8">
      <c r="A146" s="237"/>
      <c r="B146" s="2977"/>
      <c r="D146" s="17" t="s">
        <v>5157</v>
      </c>
      <c r="E146" s="17"/>
      <c r="F146" s="2946">
        <v>613970</v>
      </c>
      <c r="H146" s="2573"/>
    </row>
    <row r="147" spans="1:8">
      <c r="A147" s="237"/>
      <c r="B147" s="2977"/>
      <c r="D147" s="17" t="s">
        <v>5158</v>
      </c>
      <c r="E147" s="17"/>
      <c r="F147" s="2946">
        <v>-4263307</v>
      </c>
      <c r="H147" s="2573"/>
    </row>
    <row r="148" spans="1:8">
      <c r="A148" s="237"/>
      <c r="B148" s="2977"/>
      <c r="D148" s="17" t="s">
        <v>5159</v>
      </c>
      <c r="E148" s="17"/>
      <c r="F148" s="2946">
        <v>-4978840</v>
      </c>
      <c r="H148" s="2573"/>
    </row>
    <row r="149" spans="1:8">
      <c r="A149" s="237"/>
      <c r="B149" s="2977"/>
      <c r="D149" s="17" t="s">
        <v>5113</v>
      </c>
      <c r="E149" s="17"/>
      <c r="F149" s="2946">
        <v>78228831</v>
      </c>
      <c r="H149" s="2573"/>
    </row>
    <row r="150" spans="1:8">
      <c r="A150" s="237"/>
      <c r="B150" s="2977"/>
      <c r="D150" s="3055" t="s">
        <v>5160</v>
      </c>
      <c r="E150" s="17"/>
      <c r="F150" s="2946">
        <v>-59880997</v>
      </c>
      <c r="H150" s="2573"/>
    </row>
    <row r="151" spans="1:8">
      <c r="A151" s="237"/>
      <c r="B151" s="2977"/>
      <c r="D151" s="3055" t="s">
        <v>5161</v>
      </c>
      <c r="E151" s="17"/>
      <c r="F151" s="2946">
        <v>-375749</v>
      </c>
      <c r="H151" s="2573"/>
    </row>
    <row r="152" spans="1:8">
      <c r="A152" s="237"/>
      <c r="B152" s="2977"/>
      <c r="D152" s="3055" t="s">
        <v>5189</v>
      </c>
      <c r="E152" s="17"/>
      <c r="F152" s="2946">
        <v>-400351</v>
      </c>
      <c r="H152" s="2573"/>
    </row>
    <row r="153" spans="1:8">
      <c r="A153" s="237"/>
      <c r="B153" s="2977"/>
      <c r="D153" s="3055" t="s">
        <v>5162</v>
      </c>
      <c r="E153" s="17"/>
      <c r="F153" s="2946">
        <v>8981293</v>
      </c>
      <c r="H153" s="2573"/>
    </row>
    <row r="154" spans="1:8">
      <c r="A154" s="237"/>
      <c r="B154" s="2977"/>
      <c r="D154" s="3055" t="s">
        <v>5163</v>
      </c>
      <c r="E154" s="17"/>
      <c r="F154" s="2946">
        <f>-119109735+2</f>
        <v>-119109733</v>
      </c>
      <c r="H154" s="2573"/>
    </row>
    <row r="155" spans="1:8">
      <c r="A155" s="237"/>
      <c r="B155" s="2977"/>
      <c r="D155" s="3055" t="s">
        <v>5054</v>
      </c>
      <c r="E155" s="17"/>
      <c r="F155" s="2946">
        <v>-5464583</v>
      </c>
      <c r="H155" s="2573"/>
    </row>
    <row r="156" spans="1:8">
      <c r="A156" s="237"/>
      <c r="B156" s="2977"/>
      <c r="D156" s="3055" t="s">
        <v>5164</v>
      </c>
      <c r="E156" s="17"/>
      <c r="F156" s="2946">
        <v>7206580</v>
      </c>
      <c r="H156" s="2573"/>
    </row>
    <row r="157" spans="1:8">
      <c r="A157" s="237"/>
      <c r="B157" s="2977"/>
      <c r="D157" s="3055" t="s">
        <v>5165</v>
      </c>
      <c r="E157" s="17"/>
      <c r="F157" s="2946">
        <v>-112500</v>
      </c>
      <c r="H157" s="2573"/>
    </row>
    <row r="158" spans="1:8">
      <c r="A158" s="237"/>
      <c r="B158" s="2977"/>
      <c r="D158" s="17" t="s">
        <v>5190</v>
      </c>
      <c r="E158" s="17"/>
      <c r="F158" s="2946">
        <v>347245</v>
      </c>
      <c r="H158" s="2573"/>
    </row>
    <row r="159" spans="1:8">
      <c r="A159" s="237"/>
      <c r="B159" s="2977"/>
      <c r="D159" s="3055" t="s">
        <v>5166</v>
      </c>
      <c r="E159" s="17"/>
      <c r="F159" s="2946">
        <v>-499157</v>
      </c>
      <c r="H159" s="2573"/>
    </row>
    <row r="160" spans="1:8">
      <c r="A160" s="237"/>
      <c r="B160" s="2977"/>
      <c r="D160" s="3055" t="s">
        <v>5167</v>
      </c>
      <c r="E160" s="17"/>
      <c r="F160" s="2946">
        <v>-26309</v>
      </c>
      <c r="H160" s="2573"/>
    </row>
    <row r="161" spans="1:8">
      <c r="A161" s="237"/>
      <c r="B161" s="2977"/>
      <c r="D161" s="17" t="s">
        <v>2332</v>
      </c>
      <c r="E161" s="17"/>
      <c r="F161" s="3041">
        <f>SUM(F135:F160)</f>
        <v>-348657230</v>
      </c>
      <c r="H161" s="2573"/>
    </row>
    <row r="162" spans="1:8">
      <c r="A162" s="237"/>
      <c r="B162" s="17"/>
      <c r="C162" s="397"/>
      <c r="D162" s="17" t="s">
        <v>2923</v>
      </c>
      <c r="E162" s="17"/>
      <c r="F162" s="2946"/>
      <c r="H162" s="2573"/>
    </row>
    <row r="163" spans="1:8">
      <c r="A163" s="237" t="s">
        <v>1960</v>
      </c>
      <c r="B163" s="17"/>
      <c r="C163" s="397" t="s">
        <v>5084</v>
      </c>
      <c r="D163" s="17" t="s">
        <v>2923</v>
      </c>
      <c r="E163" s="17"/>
      <c r="F163" s="3065">
        <v>-374162134.22327089</v>
      </c>
      <c r="H163" s="2573"/>
    </row>
    <row r="164" spans="1:8">
      <c r="A164" s="237"/>
      <c r="B164" s="17"/>
      <c r="C164" s="397"/>
      <c r="D164" s="17"/>
      <c r="E164" s="17"/>
      <c r="F164" s="282"/>
      <c r="H164" s="2573"/>
    </row>
    <row r="165" spans="1:8">
      <c r="A165" s="237"/>
      <c r="B165" s="17"/>
      <c r="C165" s="397"/>
      <c r="D165" s="17"/>
      <c r="E165" s="17"/>
      <c r="F165" s="282"/>
      <c r="H165" s="2573"/>
    </row>
    <row r="166" spans="1:8">
      <c r="A166" s="237"/>
      <c r="B166" s="17"/>
      <c r="C166" s="397"/>
      <c r="D166" s="17"/>
      <c r="E166" s="17"/>
      <c r="F166" s="282"/>
      <c r="H166" s="2573"/>
    </row>
    <row r="167" spans="1:8" ht="15.75" thickBot="1">
      <c r="A167" s="332"/>
      <c r="B167" s="110"/>
      <c r="C167" s="398"/>
      <c r="D167" s="110"/>
      <c r="E167" s="110"/>
      <c r="F167" s="294"/>
      <c r="H167" s="2573"/>
    </row>
    <row r="168" spans="1:8">
      <c r="A168" s="17"/>
      <c r="B168" s="17"/>
      <c r="C168" s="17"/>
      <c r="D168" s="17"/>
      <c r="E168" s="17"/>
      <c r="F168" s="17"/>
      <c r="H168" s="2573"/>
    </row>
    <row r="169" spans="1:8">
      <c r="A169" s="17" t="s">
        <v>419</v>
      </c>
      <c r="B169" s="17"/>
      <c r="C169" s="17"/>
      <c r="D169" s="17"/>
      <c r="E169" s="17"/>
      <c r="F169" s="69"/>
      <c r="H169" s="2573"/>
    </row>
    <row r="170" spans="1:8">
      <c r="A170" s="69" t="s">
        <v>421</v>
      </c>
      <c r="B170" s="69"/>
      <c r="C170" s="69"/>
      <c r="D170" s="69"/>
      <c r="E170" s="69"/>
      <c r="F170" s="69"/>
      <c r="H170" s="2573"/>
    </row>
    <row r="171" spans="1:8">
      <c r="H171" s="2573"/>
    </row>
    <row r="172" spans="1:8" ht="15.75" thickBot="1">
      <c r="A172" s="17" t="str">
        <f>'Data Sheet'!$C$25</f>
        <v xml:space="preserve">The Brooklyn Union Gas Company d/b/a National Grid New York </v>
      </c>
      <c r="B172" s="69"/>
      <c r="C172" s="69"/>
      <c r="D172" s="69"/>
      <c r="E172" s="692" t="str">
        <f>E118</f>
        <v xml:space="preserve"> March 29, 2017</v>
      </c>
      <c r="F172" s="9" t="str">
        <f>'Data Sheet'!$C$38</f>
        <v xml:space="preserve"> December 31, 2016</v>
      </c>
      <c r="H172" s="2573"/>
    </row>
    <row r="173" spans="1:8">
      <c r="A173" s="399"/>
      <c r="B173" s="66"/>
      <c r="C173" s="66"/>
      <c r="D173" s="66"/>
      <c r="E173" s="66"/>
      <c r="F173" s="67"/>
      <c r="H173" s="2573"/>
    </row>
    <row r="174" spans="1:8">
      <c r="A174" s="309" t="s">
        <v>3348</v>
      </c>
      <c r="B174" s="69"/>
      <c r="C174" s="69"/>
      <c r="D174" s="69"/>
      <c r="E174" s="69"/>
      <c r="F174" s="70"/>
      <c r="H174" s="2573"/>
    </row>
    <row r="175" spans="1:8">
      <c r="A175" s="238"/>
      <c r="B175" s="77"/>
      <c r="C175" s="77"/>
      <c r="D175" s="77"/>
      <c r="E175" s="77"/>
      <c r="F175" s="76"/>
      <c r="H175" s="2573"/>
    </row>
    <row r="176" spans="1:8">
      <c r="A176" s="3097"/>
      <c r="B176" s="17"/>
      <c r="C176" s="69" t="s">
        <v>2578</v>
      </c>
      <c r="D176" s="69"/>
      <c r="E176" s="69"/>
      <c r="F176" s="389" t="s">
        <v>1841</v>
      </c>
      <c r="H176" s="2573"/>
    </row>
    <row r="177" spans="1:8">
      <c r="A177" s="238"/>
      <c r="B177" s="77"/>
      <c r="C177" s="75" t="s">
        <v>3024</v>
      </c>
      <c r="D177" s="75"/>
      <c r="E177" s="75"/>
      <c r="F177" s="400" t="s">
        <v>3025</v>
      </c>
      <c r="H177" s="2573"/>
    </row>
    <row r="178" spans="1:8" ht="15.75">
      <c r="A178" s="3042" t="s">
        <v>2565</v>
      </c>
      <c r="B178" s="2999" t="s">
        <v>5088</v>
      </c>
      <c r="C178" s="3001"/>
      <c r="D178" s="17"/>
      <c r="E178" s="17"/>
      <c r="F178" s="282">
        <v>-236419049</v>
      </c>
      <c r="H178" s="2573"/>
    </row>
    <row r="179" spans="1:8" ht="15.75">
      <c r="A179" s="3043"/>
      <c r="B179" s="2999"/>
      <c r="D179" s="3055" t="s">
        <v>5168</v>
      </c>
      <c r="E179" s="17"/>
      <c r="F179" s="282">
        <v>1754756</v>
      </c>
      <c r="H179" s="2573"/>
    </row>
    <row r="180" spans="1:8" ht="15.75">
      <c r="A180" s="3043"/>
      <c r="B180" s="2999"/>
      <c r="D180" s="3055" t="s">
        <v>5169</v>
      </c>
      <c r="E180" s="17"/>
      <c r="F180" s="282">
        <v>234664292.52273846</v>
      </c>
      <c r="H180" s="2573"/>
    </row>
    <row r="181" spans="1:8" ht="15.75">
      <c r="A181" s="3043"/>
      <c r="B181" s="2999"/>
      <c r="C181" s="3001"/>
      <c r="D181" s="17"/>
      <c r="E181" s="17"/>
      <c r="F181" s="282"/>
      <c r="H181" s="2573"/>
    </row>
    <row r="182" spans="1:8" ht="16.5" thickBot="1">
      <c r="A182" s="3043" t="s">
        <v>1050</v>
      </c>
      <c r="B182" s="2999" t="s">
        <v>5089</v>
      </c>
      <c r="C182" s="3001"/>
      <c r="D182" s="17"/>
      <c r="E182" s="17"/>
      <c r="F182" s="3066">
        <v>0</v>
      </c>
      <c r="H182" s="2573"/>
    </row>
    <row r="183" spans="1:8" ht="16.5" thickTop="1">
      <c r="A183" s="3044"/>
      <c r="B183" s="2999"/>
      <c r="C183" s="3001"/>
      <c r="D183" s="17"/>
      <c r="E183" s="17"/>
      <c r="F183" s="282"/>
      <c r="H183" s="2573"/>
    </row>
    <row r="184" spans="1:8" ht="15.75">
      <c r="A184" s="3045"/>
      <c r="B184" s="2999"/>
      <c r="C184" s="3001"/>
      <c r="D184" s="17"/>
      <c r="E184" s="17"/>
      <c r="F184" s="282"/>
      <c r="H184" s="2573"/>
    </row>
    <row r="185" spans="1:8" ht="15.75">
      <c r="A185" s="3046" t="s">
        <v>5086</v>
      </c>
      <c r="B185" s="3002"/>
      <c r="C185" s="3001"/>
      <c r="D185" s="17"/>
      <c r="E185" s="17"/>
      <c r="F185" s="282"/>
      <c r="H185" s="2573"/>
    </row>
    <row r="186" spans="1:8" ht="15.75">
      <c r="A186" s="3043" t="s">
        <v>5087</v>
      </c>
      <c r="B186" s="2999"/>
      <c r="C186" s="3001"/>
      <c r="D186" s="17"/>
      <c r="E186" s="17"/>
      <c r="F186" s="282">
        <v>0</v>
      </c>
      <c r="H186" s="2573"/>
    </row>
    <row r="187" spans="1:8" ht="15.75">
      <c r="A187" s="3043"/>
      <c r="B187" s="2999"/>
      <c r="C187" s="3001"/>
      <c r="D187" s="17"/>
      <c r="E187" s="17"/>
      <c r="F187" s="282"/>
      <c r="H187" s="2573"/>
    </row>
    <row r="188" spans="1:8" ht="15.75">
      <c r="A188" s="3043"/>
      <c r="B188" s="2999" t="s">
        <v>5060</v>
      </c>
      <c r="C188" s="3001"/>
      <c r="D188" s="17"/>
      <c r="E188" s="17"/>
      <c r="F188" s="282">
        <v>0</v>
      </c>
      <c r="H188" s="2573"/>
    </row>
    <row r="189" spans="1:8" ht="15.75">
      <c r="A189" s="3045"/>
      <c r="B189" s="2999" t="s">
        <v>5061</v>
      </c>
      <c r="C189" s="3003"/>
      <c r="D189" s="17"/>
      <c r="E189" s="17"/>
      <c r="F189" s="282">
        <v>0</v>
      </c>
      <c r="H189" s="2573"/>
    </row>
    <row r="190" spans="1:8" ht="15.75">
      <c r="A190" s="3045"/>
      <c r="B190" s="2999" t="s">
        <v>5062</v>
      </c>
      <c r="C190" s="3001"/>
      <c r="D190" s="69"/>
      <c r="E190" s="69"/>
      <c r="F190" s="282">
        <v>11644130</v>
      </c>
      <c r="H190" s="2573"/>
    </row>
    <row r="191" spans="1:8" ht="15.75">
      <c r="A191" s="3045"/>
      <c r="B191" s="2999" t="s">
        <v>5063</v>
      </c>
      <c r="C191" s="3001"/>
      <c r="D191" s="17"/>
      <c r="E191" s="17"/>
      <c r="F191" s="3064">
        <f>SUM(F188:F190)</f>
        <v>11644130</v>
      </c>
      <c r="H191" s="2573"/>
    </row>
    <row r="192" spans="1:8" ht="15.75">
      <c r="A192" s="3045"/>
      <c r="B192" s="2999"/>
      <c r="C192" s="3001"/>
      <c r="D192" s="17"/>
      <c r="E192" s="17"/>
      <c r="F192" s="282"/>
      <c r="H192" s="2573"/>
    </row>
    <row r="193" spans="1:8" ht="15.75">
      <c r="A193" s="3045"/>
      <c r="B193" s="2999"/>
      <c r="C193" s="3004"/>
      <c r="D193" s="17"/>
      <c r="E193" s="17"/>
      <c r="F193" s="282"/>
      <c r="H193" s="2573"/>
    </row>
    <row r="194" spans="1:8" ht="15.75">
      <c r="A194" s="3045"/>
      <c r="B194" s="2999"/>
      <c r="C194" s="3004"/>
      <c r="D194" s="17"/>
      <c r="E194" s="17"/>
      <c r="F194" s="282"/>
      <c r="H194" s="2573"/>
    </row>
    <row r="195" spans="1:8" ht="15.75">
      <c r="A195" s="3046" t="s">
        <v>5064</v>
      </c>
      <c r="B195" s="2999"/>
      <c r="C195" s="3004"/>
      <c r="D195" s="17"/>
      <c r="E195" s="17"/>
      <c r="F195" s="282"/>
      <c r="H195" s="2573"/>
    </row>
    <row r="196" spans="1:8" ht="15.75">
      <c r="A196" s="3045"/>
      <c r="B196" s="3101" t="s">
        <v>5065</v>
      </c>
      <c r="C196" s="3004"/>
      <c r="D196" s="17"/>
      <c r="E196" s="17"/>
      <c r="F196" s="282">
        <v>11644130</v>
      </c>
      <c r="H196" s="2573"/>
    </row>
    <row r="197" spans="1:8" ht="15.75">
      <c r="A197" s="2979"/>
      <c r="B197" s="3101" t="s">
        <v>5066</v>
      </c>
      <c r="C197" s="17"/>
      <c r="D197" s="17"/>
      <c r="E197" s="17"/>
      <c r="F197" s="282"/>
      <c r="H197" s="2573"/>
    </row>
    <row r="198" spans="1:8" ht="15.75">
      <c r="A198" s="2979"/>
      <c r="B198" s="3101" t="s">
        <v>2332</v>
      </c>
      <c r="C198" s="17"/>
      <c r="D198" s="17"/>
      <c r="E198" s="17"/>
      <c r="F198" s="3064">
        <f>SUM(F196:F197)</f>
        <v>11644130</v>
      </c>
      <c r="H198" s="2573"/>
    </row>
    <row r="199" spans="1:8">
      <c r="A199" s="2979"/>
      <c r="B199" s="17"/>
      <c r="C199" s="17"/>
      <c r="D199" s="17"/>
      <c r="E199" s="17"/>
      <c r="F199" s="282"/>
      <c r="H199" s="2573"/>
    </row>
    <row r="200" spans="1:8">
      <c r="A200" s="2979"/>
      <c r="B200" s="17"/>
      <c r="C200" s="17"/>
      <c r="D200" s="17"/>
      <c r="E200" s="17"/>
      <c r="F200" s="282"/>
      <c r="H200" s="2573"/>
    </row>
    <row r="201" spans="1:8">
      <c r="A201" s="2979"/>
      <c r="B201" s="2977"/>
      <c r="C201" s="17"/>
      <c r="D201" s="17"/>
      <c r="E201" s="17"/>
      <c r="F201" s="282"/>
      <c r="H201" s="2573"/>
    </row>
    <row r="202" spans="1:8">
      <c r="A202" s="2979"/>
      <c r="B202" s="2977"/>
      <c r="C202" s="17"/>
      <c r="D202" s="17"/>
      <c r="E202" s="17"/>
      <c r="F202" s="282"/>
      <c r="H202" s="2573"/>
    </row>
    <row r="203" spans="1:8">
      <c r="A203" s="2979"/>
      <c r="B203" s="2977"/>
      <c r="C203" s="17"/>
      <c r="D203" s="17"/>
      <c r="E203" s="17"/>
      <c r="F203" s="282"/>
      <c r="H203" s="2573"/>
    </row>
    <row r="204" spans="1:8">
      <c r="A204" s="2979"/>
      <c r="B204" s="2977"/>
      <c r="C204" s="17"/>
      <c r="D204" s="17"/>
      <c r="E204" s="17"/>
      <c r="F204" s="282"/>
      <c r="H204" s="2573"/>
    </row>
    <row r="205" spans="1:8">
      <c r="A205" s="2979"/>
      <c r="B205" s="2977"/>
      <c r="C205" s="17"/>
      <c r="D205" s="17"/>
      <c r="E205" s="17"/>
      <c r="F205" s="282"/>
      <c r="H205" s="2573"/>
    </row>
    <row r="206" spans="1:8">
      <c r="A206" s="2979"/>
      <c r="B206" s="2977"/>
      <c r="C206" s="17"/>
      <c r="D206" s="17"/>
      <c r="E206" s="17"/>
      <c r="F206" s="282"/>
      <c r="H206" s="2573"/>
    </row>
    <row r="207" spans="1:8">
      <c r="A207" s="2979"/>
      <c r="B207" s="2977"/>
      <c r="C207" s="17"/>
      <c r="D207" s="17"/>
      <c r="E207" s="17"/>
      <c r="F207" s="282"/>
      <c r="H207" s="2573"/>
    </row>
    <row r="208" spans="1:8">
      <c r="A208" s="2979"/>
      <c r="B208" s="2977"/>
      <c r="C208" s="17"/>
      <c r="D208" s="17"/>
      <c r="E208" s="17"/>
      <c r="F208" s="282"/>
      <c r="H208" s="2573"/>
    </row>
    <row r="209" spans="1:8">
      <c r="A209" s="2979"/>
      <c r="B209" s="2977"/>
      <c r="C209" s="17"/>
      <c r="D209" s="17"/>
      <c r="E209" s="17"/>
      <c r="F209" s="282"/>
      <c r="H209" s="2573"/>
    </row>
    <row r="210" spans="1:8">
      <c r="A210" s="2979"/>
      <c r="B210" s="2977"/>
      <c r="C210" s="17"/>
      <c r="D210" s="17"/>
      <c r="E210" s="17"/>
      <c r="F210" s="282"/>
      <c r="H210" s="2573"/>
    </row>
    <row r="211" spans="1:8">
      <c r="A211" s="2979"/>
      <c r="B211" s="2977"/>
      <c r="C211" s="17"/>
      <c r="D211" s="17"/>
      <c r="E211" s="17"/>
      <c r="F211" s="282"/>
      <c r="H211" s="2573"/>
    </row>
    <row r="212" spans="1:8">
      <c r="A212" s="2979"/>
      <c r="B212" s="2977"/>
      <c r="C212" s="17"/>
      <c r="D212" s="17"/>
      <c r="E212" s="17"/>
      <c r="F212" s="282"/>
      <c r="H212" s="2573"/>
    </row>
    <row r="213" spans="1:8">
      <c r="A213" s="2979"/>
      <c r="B213" s="2977"/>
      <c r="C213" s="17"/>
      <c r="D213" s="17"/>
      <c r="E213" s="17"/>
      <c r="F213" s="282"/>
      <c r="H213" s="2573"/>
    </row>
    <row r="214" spans="1:8">
      <c r="A214" s="2979"/>
      <c r="B214" s="2977"/>
      <c r="C214" s="17"/>
      <c r="D214" s="17"/>
      <c r="E214" s="17"/>
      <c r="F214" s="282"/>
      <c r="H214" s="2573"/>
    </row>
    <row r="215" spans="1:8">
      <c r="A215" s="2979"/>
      <c r="B215" s="2977"/>
      <c r="C215" s="17"/>
      <c r="D215" s="17"/>
      <c r="E215" s="17"/>
      <c r="F215" s="282"/>
      <c r="H215" s="2573"/>
    </row>
    <row r="216" spans="1:8">
      <c r="A216" s="2979"/>
      <c r="B216" s="2977"/>
      <c r="C216" s="17"/>
      <c r="D216" s="17"/>
      <c r="E216" s="17"/>
      <c r="F216" s="282"/>
      <c r="H216" s="2573"/>
    </row>
    <row r="217" spans="1:8">
      <c r="A217" s="2979"/>
      <c r="B217" s="2977"/>
      <c r="C217" s="17"/>
      <c r="D217" s="17"/>
      <c r="E217" s="17"/>
      <c r="F217" s="282"/>
      <c r="H217" s="2573"/>
    </row>
    <row r="218" spans="1:8">
      <c r="A218" s="2979"/>
      <c r="B218" s="2977"/>
      <c r="C218" s="17"/>
      <c r="D218" s="17"/>
      <c r="E218" s="17"/>
      <c r="F218" s="282"/>
      <c r="H218" s="2573"/>
    </row>
    <row r="219" spans="1:8">
      <c r="A219" s="2979"/>
      <c r="B219" s="2977"/>
      <c r="C219" s="17"/>
      <c r="D219" s="17"/>
      <c r="E219" s="17"/>
      <c r="F219" s="282"/>
      <c r="H219" s="2573"/>
    </row>
    <row r="220" spans="1:8">
      <c r="A220" s="2979"/>
      <c r="B220" s="2977"/>
      <c r="C220" s="17"/>
      <c r="D220" s="17"/>
      <c r="E220" s="17"/>
      <c r="F220" s="282"/>
      <c r="H220" s="2573"/>
    </row>
    <row r="221" spans="1:8">
      <c r="A221" s="2979"/>
      <c r="B221" s="2977"/>
      <c r="C221" s="17"/>
      <c r="D221" s="17"/>
      <c r="E221" s="17"/>
      <c r="F221" s="282"/>
      <c r="H221" s="2573"/>
    </row>
    <row r="222" spans="1:8">
      <c r="A222" s="2979"/>
      <c r="B222" s="2977"/>
      <c r="C222" s="17"/>
      <c r="D222" s="17"/>
      <c r="E222" s="17"/>
      <c r="F222" s="282"/>
      <c r="H222" s="2573"/>
    </row>
    <row r="223" spans="1:8">
      <c r="A223" s="2979"/>
      <c r="B223" s="2977"/>
      <c r="C223" s="17"/>
      <c r="D223" s="17"/>
      <c r="E223" s="17"/>
      <c r="F223" s="282"/>
      <c r="H223" s="2573"/>
    </row>
    <row r="224" spans="1:8">
      <c r="A224" s="2979"/>
      <c r="B224" s="2977"/>
      <c r="C224" s="17"/>
      <c r="D224" s="17"/>
      <c r="E224" s="17"/>
      <c r="F224" s="282"/>
      <c r="H224" s="2573"/>
    </row>
    <row r="225" spans="1:8">
      <c r="A225" s="2979"/>
      <c r="B225" s="2977"/>
      <c r="C225" s="17"/>
      <c r="D225" s="17"/>
      <c r="E225" s="17"/>
      <c r="F225" s="282"/>
      <c r="H225" s="2573"/>
    </row>
    <row r="226" spans="1:8">
      <c r="A226" s="2979"/>
      <c r="B226" s="2977"/>
      <c r="C226" s="17"/>
      <c r="D226" s="17"/>
      <c r="E226" s="17"/>
      <c r="F226" s="282"/>
      <c r="H226" s="2573"/>
    </row>
    <row r="227" spans="1:8">
      <c r="A227" s="2979"/>
      <c r="B227" s="2977"/>
      <c r="C227" s="17"/>
      <c r="D227" s="17"/>
      <c r="E227" s="17"/>
      <c r="F227" s="282"/>
      <c r="H227" s="2573"/>
    </row>
    <row r="228" spans="1:8">
      <c r="A228" s="2979"/>
      <c r="B228" s="2977"/>
      <c r="C228" s="17"/>
      <c r="D228" s="17"/>
      <c r="E228" s="17"/>
      <c r="F228" s="282"/>
      <c r="H228" s="2573"/>
    </row>
    <row r="229" spans="1:8">
      <c r="A229" s="2979"/>
      <c r="B229" s="2977"/>
      <c r="C229" s="17"/>
      <c r="D229" s="17"/>
      <c r="E229" s="17"/>
      <c r="F229" s="282"/>
      <c r="H229" s="2573"/>
    </row>
    <row r="230" spans="1:8">
      <c r="A230" s="2979"/>
      <c r="B230" s="2977"/>
      <c r="C230" s="17"/>
      <c r="D230" s="17"/>
      <c r="E230" s="17"/>
      <c r="F230" s="282"/>
      <c r="H230" s="2573"/>
    </row>
    <row r="231" spans="1:8">
      <c r="A231" s="2979"/>
      <c r="B231" s="17"/>
      <c r="C231" s="2977"/>
      <c r="D231" s="17" t="s">
        <v>2923</v>
      </c>
      <c r="E231" s="17"/>
      <c r="F231" s="282"/>
      <c r="H231" s="2573"/>
    </row>
    <row r="232" spans="1:8">
      <c r="A232" s="2979"/>
      <c r="B232" s="17"/>
      <c r="C232" s="2977"/>
      <c r="D232" s="17" t="s">
        <v>2923</v>
      </c>
      <c r="E232" s="17"/>
      <c r="F232" s="282"/>
      <c r="H232" s="2573"/>
    </row>
    <row r="233" spans="1:8">
      <c r="A233" s="2979"/>
      <c r="B233" s="17"/>
      <c r="C233" s="2977"/>
      <c r="D233" s="17"/>
      <c r="E233" s="17"/>
      <c r="F233" s="282"/>
      <c r="H233" s="2573"/>
    </row>
    <row r="234" spans="1:8">
      <c r="A234" s="2979"/>
      <c r="B234" s="17"/>
      <c r="C234" s="2977"/>
      <c r="D234" s="17"/>
      <c r="E234" s="17"/>
      <c r="F234" s="282"/>
      <c r="H234" s="2573"/>
    </row>
    <row r="235" spans="1:8">
      <c r="A235" s="2979"/>
      <c r="B235" s="17"/>
      <c r="C235" s="2977"/>
      <c r="D235" s="17"/>
      <c r="E235" s="17"/>
      <c r="F235" s="282"/>
      <c r="H235" s="2573"/>
    </row>
    <row r="236" spans="1:8" ht="15.75" thickBot="1">
      <c r="A236" s="332"/>
      <c r="B236" s="110"/>
      <c r="C236" s="398"/>
      <c r="D236" s="110"/>
      <c r="E236" s="110"/>
      <c r="F236" s="294"/>
      <c r="H236" s="2573"/>
    </row>
    <row r="237" spans="1:8">
      <c r="A237" s="17"/>
      <c r="B237" s="17"/>
      <c r="C237" s="17"/>
      <c r="D237" s="17"/>
      <c r="E237" s="17"/>
      <c r="F237" s="17"/>
      <c r="H237" s="2573"/>
    </row>
    <row r="238" spans="1:8">
      <c r="A238" s="17" t="s">
        <v>419</v>
      </c>
      <c r="B238" s="17"/>
      <c r="C238" s="17"/>
      <c r="D238" s="17"/>
      <c r="E238" s="17"/>
      <c r="F238" s="69"/>
      <c r="H238" s="2573"/>
    </row>
    <row r="239" spans="1:8">
      <c r="A239" s="69" t="s">
        <v>5085</v>
      </c>
      <c r="B239" s="69"/>
      <c r="C239" s="69"/>
      <c r="D239" s="69"/>
      <c r="E239" s="69"/>
      <c r="F239" s="69"/>
      <c r="H239" s="2573"/>
    </row>
    <row r="240" spans="1:8">
      <c r="H240" s="2573"/>
    </row>
    <row r="241" spans="8:8">
      <c r="H241" s="2573"/>
    </row>
    <row r="242" spans="8:8">
      <c r="H242" s="2573"/>
    </row>
    <row r="243" spans="8:8">
      <c r="H243" s="2573"/>
    </row>
    <row r="244" spans="8:8">
      <c r="H244" s="2573"/>
    </row>
    <row r="245" spans="8:8">
      <c r="H245" s="2573"/>
    </row>
    <row r="246" spans="8:8">
      <c r="H246" s="2573"/>
    </row>
    <row r="247" spans="8:8">
      <c r="H247" s="2573"/>
    </row>
    <row r="248" spans="8:8">
      <c r="H248" s="2573"/>
    </row>
    <row r="249" spans="8:8">
      <c r="H249" s="2573"/>
    </row>
    <row r="250" spans="8:8">
      <c r="H250" s="2573"/>
    </row>
    <row r="251" spans="8:8">
      <c r="H251" s="2573"/>
    </row>
    <row r="252" spans="8:8">
      <c r="H252" s="2573"/>
    </row>
    <row r="253" spans="8:8">
      <c r="H253" s="2573"/>
    </row>
    <row r="254" spans="8:8">
      <c r="H254" s="2573"/>
    </row>
    <row r="255" spans="8:8">
      <c r="H255" s="2573"/>
    </row>
    <row r="256" spans="8:8">
      <c r="H256" s="2573"/>
    </row>
    <row r="257" spans="8:8">
      <c r="H257" s="2573"/>
    </row>
    <row r="258" spans="8:8">
      <c r="H258" s="2573"/>
    </row>
    <row r="259" spans="8:8">
      <c r="H259" s="2573"/>
    </row>
  </sheetData>
  <printOptions horizontalCentered="1" verticalCentered="1"/>
  <pageMargins left="0.5" right="0.5" top="0.5" bottom="0.5" header="0.5" footer="0.5"/>
  <pageSetup scale="67" fitToHeight="3" orientation="portrait" r:id="rId1"/>
  <headerFooter alignWithMargins="0"/>
  <rowBreaks count="3" manualBreakCount="3">
    <brk id="68" max="16383" man="1"/>
    <brk id="117" max="16383" man="1"/>
    <brk id="17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IG143"/>
  <sheetViews>
    <sheetView defaultGridColor="0" topLeftCell="A40" colorId="22" zoomScale="70" zoomScaleNormal="70" zoomScaleSheetLayoutView="70" workbookViewId="0">
      <selection activeCell="F89" sqref="F89"/>
    </sheetView>
  </sheetViews>
  <sheetFormatPr defaultColWidth="9.6640625" defaultRowHeight="15"/>
  <cols>
    <col min="1" max="1" width="4.6640625" style="9" customWidth="1"/>
    <col min="2" max="2" width="32.109375" style="9" customWidth="1"/>
    <col min="3" max="3" width="16.6640625" style="9" customWidth="1"/>
    <col min="4" max="4" width="19.109375" style="9" customWidth="1"/>
    <col min="5" max="6" width="16.6640625" style="9" customWidth="1"/>
    <col min="7" max="7" width="17.5546875" style="9" customWidth="1"/>
    <col min="8" max="8" width="18.6640625" style="9" customWidth="1"/>
    <col min="9" max="9" width="33.109375" style="9" customWidth="1"/>
    <col min="10" max="10" width="19.6640625" style="9" customWidth="1"/>
    <col min="11" max="11" width="18.5546875" style="9" customWidth="1"/>
    <col min="12" max="12" width="17.33203125" style="9" customWidth="1"/>
    <col min="13" max="13" width="16.5546875" style="9" customWidth="1"/>
    <col min="14" max="14" width="4.44140625" style="9" customWidth="1"/>
    <col min="15" max="15" width="9.6640625" style="9"/>
    <col min="16" max="16" width="12.88671875" style="9" customWidth="1"/>
    <col min="17" max="16384" width="9.6640625" style="9"/>
  </cols>
  <sheetData>
    <row r="1" spans="1:241" ht="20.25" customHeight="1">
      <c r="A1" s="29" t="s">
        <v>1800</v>
      </c>
      <c r="B1" s="66"/>
      <c r="C1" s="66"/>
      <c r="D1" s="228" t="s">
        <v>1157</v>
      </c>
      <c r="E1" s="228"/>
      <c r="F1" s="228" t="s">
        <v>3313</v>
      </c>
      <c r="G1" s="67" t="s">
        <v>1803</v>
      </c>
      <c r="H1" s="29" t="s">
        <v>1800</v>
      </c>
      <c r="I1" s="226"/>
      <c r="J1" s="228" t="s">
        <v>1157</v>
      </c>
      <c r="K1" s="226"/>
      <c r="L1" s="226" t="s">
        <v>3313</v>
      </c>
      <c r="M1" s="228" t="s">
        <v>1803</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8" customHeight="1">
      <c r="A2" s="72" t="str">
        <f>'Data Sheet'!$C$25</f>
        <v xml:space="preserve">The Brooklyn Union Gas Company d/b/a National Grid New York </v>
      </c>
      <c r="B2" s="17"/>
      <c r="C2" s="17"/>
      <c r="D2" s="95" t="s">
        <v>1158</v>
      </c>
      <c r="E2" s="2991"/>
      <c r="F2" s="2991" t="str">
        <f>'Data Sheet'!$C$40</f>
        <v xml:space="preserve"> March 29, 2017</v>
      </c>
      <c r="G2" s="73" t="str">
        <f>'Data Sheet'!$C$38</f>
        <v xml:space="preserve"> December 31, 2016</v>
      </c>
      <c r="H2" s="72" t="str">
        <f>'Data Sheet'!$C$25</f>
        <v xml:space="preserve">The Brooklyn Union Gas Company d/b/a National Grid New York </v>
      </c>
      <c r="I2" s="81"/>
      <c r="J2" s="95" t="s">
        <v>1158</v>
      </c>
      <c r="K2" s="81"/>
      <c r="L2" s="3086" t="str">
        <f>'Data Sheet'!$C$40</f>
        <v xml:space="preserve"> March 29, 2017</v>
      </c>
      <c r="M2" s="102" t="str">
        <f>'Data Sheet'!$C$38</f>
        <v xml:space="preserve"> December 31, 2016</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9.5" customHeight="1">
      <c r="A3" s="229" t="s">
        <v>422</v>
      </c>
      <c r="B3" s="230"/>
      <c r="C3" s="230"/>
      <c r="D3" s="230"/>
      <c r="E3" s="230"/>
      <c r="F3" s="230"/>
      <c r="G3" s="231"/>
      <c r="H3" s="229" t="s">
        <v>423</v>
      </c>
      <c r="I3" s="230"/>
      <c r="J3" s="230"/>
      <c r="K3" s="230"/>
      <c r="L3" s="230"/>
      <c r="M3" s="230"/>
      <c r="N3" s="231"/>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3.5" customHeight="1">
      <c r="A4" s="72"/>
      <c r="B4" s="17" t="s">
        <v>424</v>
      </c>
      <c r="C4" s="17"/>
      <c r="D4" s="17"/>
      <c r="E4" s="17"/>
      <c r="F4" s="17"/>
      <c r="G4" s="73"/>
      <c r="H4" s="72" t="s">
        <v>425</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3.5" customHeight="1">
      <c r="A5" s="72"/>
      <c r="B5" s="17" t="s">
        <v>426</v>
      </c>
      <c r="C5" s="17"/>
      <c r="D5" s="17"/>
      <c r="E5" s="17"/>
      <c r="F5" s="17"/>
      <c r="G5" s="73"/>
      <c r="H5" s="72" t="s">
        <v>427</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3.5" customHeight="1">
      <c r="A6" s="72"/>
      <c r="B6" s="17" t="s">
        <v>428</v>
      </c>
      <c r="C6" s="17"/>
      <c r="D6" s="17"/>
      <c r="E6" s="17"/>
      <c r="F6" s="17"/>
      <c r="G6" s="73"/>
      <c r="H6" s="72" t="s">
        <v>429</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3.5" customHeight="1">
      <c r="A7" s="72"/>
      <c r="B7" s="17" t="s">
        <v>430</v>
      </c>
      <c r="C7" s="17"/>
      <c r="D7" s="17"/>
      <c r="E7" s="17"/>
      <c r="F7" s="17"/>
      <c r="G7" s="73"/>
      <c r="H7" s="72" t="s">
        <v>431</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3.5" customHeight="1">
      <c r="A8" s="72"/>
      <c r="B8" s="17" t="s">
        <v>432</v>
      </c>
      <c r="C8" s="17"/>
      <c r="D8" s="17"/>
      <c r="E8" s="17"/>
      <c r="F8" s="17"/>
      <c r="G8" s="73"/>
      <c r="H8" s="72" t="s">
        <v>433</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3.5" customHeight="1">
      <c r="A9" s="72"/>
      <c r="B9" s="17" t="s">
        <v>434</v>
      </c>
      <c r="C9" s="17"/>
      <c r="D9" s="17"/>
      <c r="E9" s="17"/>
      <c r="F9" s="17"/>
      <c r="G9" s="73"/>
      <c r="H9" s="72" t="s">
        <v>435</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3.5" customHeight="1">
      <c r="A10" s="72"/>
      <c r="B10" s="17" t="s">
        <v>436</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3.5" customHeight="1">
      <c r="A11" s="72"/>
      <c r="B11" s="17" t="s">
        <v>437</v>
      </c>
      <c r="C11" s="17"/>
      <c r="D11" s="17"/>
      <c r="E11" s="17"/>
      <c r="F11" s="17"/>
      <c r="G11" s="73"/>
      <c r="H11" s="1528" t="s">
        <v>438</v>
      </c>
      <c r="I11" s="1527"/>
      <c r="J11" s="1527"/>
      <c r="K11" s="1527"/>
      <c r="L11" s="1527"/>
      <c r="M11" s="1527"/>
      <c r="N11" s="2711"/>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3.5" customHeight="1">
      <c r="A12" s="72"/>
      <c r="B12" s="17" t="s">
        <v>439</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3.5" customHeight="1">
      <c r="A13" s="72"/>
      <c r="B13" s="17" t="s">
        <v>440</v>
      </c>
      <c r="C13" s="17"/>
      <c r="D13" s="17"/>
      <c r="E13" s="17"/>
      <c r="F13" s="17"/>
      <c r="G13" s="73"/>
      <c r="H13" s="72" t="s">
        <v>441</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3.5" customHeight="1">
      <c r="A14" s="72"/>
      <c r="B14" s="17" t="s">
        <v>442</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5.75" customHeight="1">
      <c r="A15" s="235"/>
      <c r="B15" s="89"/>
      <c r="C15" s="329" t="s">
        <v>443</v>
      </c>
      <c r="D15" s="230"/>
      <c r="E15" s="89"/>
      <c r="F15" s="89"/>
      <c r="G15" s="93"/>
      <c r="H15" s="229" t="s">
        <v>444</v>
      </c>
      <c r="I15" s="230"/>
      <c r="J15" s="329" t="s">
        <v>445</v>
      </c>
      <c r="K15" s="230"/>
      <c r="L15" s="230"/>
      <c r="M15" s="230"/>
      <c r="N15" s="231"/>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37"/>
      <c r="B16" s="95"/>
      <c r="C16" s="95"/>
      <c r="D16" s="289" t="s">
        <v>446</v>
      </c>
      <c r="E16" s="95"/>
      <c r="F16" s="95"/>
      <c r="G16" s="83"/>
      <c r="H16" s="72"/>
      <c r="I16" s="95"/>
      <c r="J16" s="95"/>
      <c r="K16" s="95"/>
      <c r="L16" s="102"/>
      <c r="M16" s="289" t="s">
        <v>447</v>
      </c>
      <c r="N16" s="236"/>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37"/>
      <c r="B17" s="289" t="s">
        <v>448</v>
      </c>
      <c r="C17" s="289" t="s">
        <v>449</v>
      </c>
      <c r="D17" s="289" t="s">
        <v>450</v>
      </c>
      <c r="E17" s="289" t="s">
        <v>451</v>
      </c>
      <c r="F17" s="289" t="s">
        <v>452</v>
      </c>
      <c r="G17" s="83"/>
      <c r="H17" s="237" t="s">
        <v>453</v>
      </c>
      <c r="I17" s="289" t="s">
        <v>446</v>
      </c>
      <c r="J17" s="289" t="s">
        <v>3001</v>
      </c>
      <c r="K17" s="289" t="s">
        <v>3002</v>
      </c>
      <c r="L17" s="289" t="s">
        <v>454</v>
      </c>
      <c r="M17" s="289" t="s">
        <v>455</v>
      </c>
      <c r="N17" s="236"/>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37" t="s">
        <v>1729</v>
      </c>
      <c r="B18" s="289" t="s">
        <v>456</v>
      </c>
      <c r="C18" s="289" t="s">
        <v>457</v>
      </c>
      <c r="D18" s="289" t="s">
        <v>458</v>
      </c>
      <c r="E18" s="289" t="s">
        <v>523</v>
      </c>
      <c r="F18" s="289" t="s">
        <v>523</v>
      </c>
      <c r="G18" s="236" t="s">
        <v>308</v>
      </c>
      <c r="H18" s="237" t="s">
        <v>459</v>
      </c>
      <c r="I18" s="289" t="s">
        <v>460</v>
      </c>
      <c r="J18" s="289" t="s">
        <v>461</v>
      </c>
      <c r="K18" s="289" t="s">
        <v>461</v>
      </c>
      <c r="L18" s="289" t="s">
        <v>461</v>
      </c>
      <c r="M18" s="289" t="s">
        <v>461</v>
      </c>
      <c r="N18" s="236" t="s">
        <v>1729</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38" t="s">
        <v>1732</v>
      </c>
      <c r="B19" s="327" t="s">
        <v>3024</v>
      </c>
      <c r="C19" s="327" t="s">
        <v>3025</v>
      </c>
      <c r="D19" s="327" t="s">
        <v>3026</v>
      </c>
      <c r="E19" s="327" t="s">
        <v>3027</v>
      </c>
      <c r="F19" s="327" t="s">
        <v>2347</v>
      </c>
      <c r="G19" s="239" t="s">
        <v>2348</v>
      </c>
      <c r="H19" s="238" t="s">
        <v>2349</v>
      </c>
      <c r="I19" s="327" t="s">
        <v>2350</v>
      </c>
      <c r="J19" s="327" t="s">
        <v>2351</v>
      </c>
      <c r="K19" s="327" t="s">
        <v>2352</v>
      </c>
      <c r="L19" s="327" t="s">
        <v>2353</v>
      </c>
      <c r="M19" s="327" t="s">
        <v>2354</v>
      </c>
      <c r="N19" s="239" t="s">
        <v>1732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5.75" customHeight="1">
      <c r="A20" s="237"/>
      <c r="B20" s="95" t="s">
        <v>462</v>
      </c>
      <c r="C20" s="95"/>
      <c r="D20" s="95"/>
      <c r="E20" s="95"/>
      <c r="F20" s="95"/>
      <c r="G20" s="83"/>
      <c r="H20" s="72"/>
      <c r="I20" s="95"/>
      <c r="J20" s="95"/>
      <c r="K20" s="95"/>
      <c r="L20" s="95"/>
      <c r="M20" s="95"/>
      <c r="N20" s="236"/>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37">
        <v>1</v>
      </c>
      <c r="B21" s="95" t="s">
        <v>463</v>
      </c>
      <c r="C21" s="2952">
        <v>-140754</v>
      </c>
      <c r="D21" s="2952"/>
      <c r="E21" s="2952"/>
      <c r="F21" s="2952">
        <v>-27363</v>
      </c>
      <c r="G21" s="2946">
        <v>113391</v>
      </c>
      <c r="H21" s="401"/>
      <c r="I21" s="312"/>
      <c r="J21" s="312"/>
      <c r="K21" s="312">
        <v>11644130</v>
      </c>
      <c r="L21" s="312"/>
      <c r="M21" s="312"/>
      <c r="N21" s="236">
        <v>1</v>
      </c>
      <c r="O21" s="17"/>
      <c r="P21" s="306"/>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237">
        <v>2</v>
      </c>
      <c r="B22" s="95" t="s">
        <v>464</v>
      </c>
      <c r="C22" s="2952">
        <v>200739</v>
      </c>
      <c r="D22" s="2952"/>
      <c r="E22" s="2952">
        <v>9494574</v>
      </c>
      <c r="F22" s="2952">
        <v>9506269</v>
      </c>
      <c r="G22" s="2946">
        <v>-19961</v>
      </c>
      <c r="H22" s="350">
        <v>169083</v>
      </c>
      <c r="I22" s="312"/>
      <c r="J22" s="307"/>
      <c r="K22" s="307">
        <v>9147898</v>
      </c>
      <c r="L22" s="307"/>
      <c r="M22" s="307"/>
      <c r="N22" s="236">
        <v>2</v>
      </c>
      <c r="O22" s="17"/>
      <c r="P22" s="306"/>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237">
        <v>3</v>
      </c>
      <c r="B23" s="95" t="s">
        <v>465</v>
      </c>
      <c r="C23" s="2952">
        <v>2002</v>
      </c>
      <c r="D23" s="2952"/>
      <c r="E23" s="2952">
        <v>62240</v>
      </c>
      <c r="F23" s="2952">
        <v>61712</v>
      </c>
      <c r="G23" s="2946"/>
      <c r="H23" s="350">
        <v>2530</v>
      </c>
      <c r="I23" s="307"/>
      <c r="J23" s="307"/>
      <c r="K23" s="307">
        <v>62240</v>
      </c>
      <c r="L23" s="307"/>
      <c r="M23" s="307"/>
      <c r="N23" s="236">
        <v>3</v>
      </c>
      <c r="O23" s="17"/>
      <c r="P23" s="306"/>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237">
        <v>4</v>
      </c>
      <c r="B24" s="95" t="s">
        <v>466</v>
      </c>
      <c r="C24" s="307"/>
      <c r="D24" s="307"/>
      <c r="E24" s="307"/>
      <c r="F24" s="307"/>
      <c r="G24" s="282"/>
      <c r="H24" s="350" t="s">
        <v>1789</v>
      </c>
      <c r="I24" s="307"/>
      <c r="J24" s="307"/>
      <c r="K24" s="307"/>
      <c r="L24" s="307"/>
      <c r="M24" s="307"/>
      <c r="N24" s="236">
        <v>4</v>
      </c>
      <c r="O24" s="17"/>
      <c r="P24" s="306"/>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5.75" customHeight="1">
      <c r="A25" s="237">
        <v>5</v>
      </c>
      <c r="B25" s="95" t="s">
        <v>467</v>
      </c>
      <c r="C25" s="266">
        <f t="shared" ref="C25:M25" si="0">SUM(C21:C24)</f>
        <v>61987</v>
      </c>
      <c r="D25" s="266">
        <f t="shared" si="0"/>
        <v>0</v>
      </c>
      <c r="E25" s="266">
        <f t="shared" si="0"/>
        <v>9556814</v>
      </c>
      <c r="F25" s="266">
        <f t="shared" si="0"/>
        <v>9540618</v>
      </c>
      <c r="G25" s="265">
        <f t="shared" si="0"/>
        <v>93430</v>
      </c>
      <c r="H25" s="354">
        <f t="shared" si="0"/>
        <v>171613</v>
      </c>
      <c r="I25" s="266">
        <f t="shared" si="0"/>
        <v>0</v>
      </c>
      <c r="J25" s="266">
        <f t="shared" si="0"/>
        <v>0</v>
      </c>
      <c r="K25" s="266">
        <f t="shared" si="0"/>
        <v>20854268</v>
      </c>
      <c r="L25" s="266">
        <f t="shared" si="0"/>
        <v>0</v>
      </c>
      <c r="M25" s="266">
        <f t="shared" si="0"/>
        <v>0</v>
      </c>
      <c r="N25" s="236">
        <v>5</v>
      </c>
      <c r="O25" s="17"/>
      <c r="P25" s="306"/>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237"/>
      <c r="B26" s="95" t="s">
        <v>468</v>
      </c>
      <c r="C26" s="307"/>
      <c r="D26" s="307"/>
      <c r="E26" s="307"/>
      <c r="F26" s="307"/>
      <c r="G26" s="282"/>
      <c r="H26" s="350"/>
      <c r="I26" s="307"/>
      <c r="J26" s="307"/>
      <c r="K26" s="307"/>
      <c r="L26" s="307"/>
      <c r="M26" s="307"/>
      <c r="N26" s="236"/>
      <c r="O26" s="17"/>
      <c r="P26" s="306"/>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237">
        <v>6</v>
      </c>
      <c r="B27" s="95" t="s">
        <v>469</v>
      </c>
      <c r="C27" s="307">
        <v>1177796</v>
      </c>
      <c r="D27" s="307"/>
      <c r="E27" s="307">
        <v>4</v>
      </c>
      <c r="F27" s="307">
        <v>1636104</v>
      </c>
      <c r="G27" s="282">
        <v>458304</v>
      </c>
      <c r="H27" s="350"/>
      <c r="I27" s="307"/>
      <c r="J27" s="307"/>
      <c r="K27" s="307">
        <v>3506509</v>
      </c>
      <c r="L27" s="307"/>
      <c r="M27" s="307"/>
      <c r="N27" s="236">
        <v>6</v>
      </c>
      <c r="O27" s="17"/>
      <c r="P27" s="306"/>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237">
        <v>7</v>
      </c>
      <c r="B28" s="95" t="s">
        <v>470</v>
      </c>
      <c r="C28" s="307"/>
      <c r="D28" s="307"/>
      <c r="E28" s="307"/>
      <c r="F28" s="307"/>
      <c r="G28" s="282"/>
      <c r="H28" s="350" t="s">
        <v>1789</v>
      </c>
      <c r="I28" s="307"/>
      <c r="J28" s="307"/>
      <c r="K28" s="307"/>
      <c r="L28" s="307"/>
      <c r="M28" s="307"/>
      <c r="N28" s="236">
        <v>7</v>
      </c>
      <c r="O28" s="17"/>
      <c r="P28" s="306"/>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237">
        <v>8</v>
      </c>
      <c r="B29" s="95" t="s">
        <v>471</v>
      </c>
      <c r="C29" s="307"/>
      <c r="D29" s="307"/>
      <c r="E29" s="307"/>
      <c r="F29" s="307"/>
      <c r="G29" s="282"/>
      <c r="H29" s="350"/>
      <c r="I29" s="307"/>
      <c r="J29" s="307"/>
      <c r="K29" s="307"/>
      <c r="L29" s="307"/>
      <c r="M29" s="307"/>
      <c r="N29" s="236">
        <v>8</v>
      </c>
      <c r="O29" s="17"/>
      <c r="P29" s="306"/>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5" customHeight="1">
      <c r="A30" s="237"/>
      <c r="B30" s="95" t="s">
        <v>472</v>
      </c>
      <c r="C30" s="307"/>
      <c r="D30" s="307"/>
      <c r="E30" s="307"/>
      <c r="F30" s="307"/>
      <c r="G30" s="282"/>
      <c r="H30" s="350"/>
      <c r="I30" s="307"/>
      <c r="J30" s="307"/>
      <c r="K30" s="307"/>
      <c r="L30" s="307"/>
      <c r="M30" s="307"/>
      <c r="N30" s="236"/>
      <c r="O30" s="17"/>
      <c r="P30" s="306"/>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5.75" customHeight="1">
      <c r="A31" s="237">
        <v>9</v>
      </c>
      <c r="B31" s="95" t="s">
        <v>191</v>
      </c>
      <c r="C31" s="307">
        <v>-13375</v>
      </c>
      <c r="D31" s="307"/>
      <c r="E31" s="307">
        <v>17397575</v>
      </c>
      <c r="F31" s="307">
        <v>17388504</v>
      </c>
      <c r="G31" s="282"/>
      <c r="H31" s="350">
        <v>-4304</v>
      </c>
      <c r="I31" s="307"/>
      <c r="J31" s="307"/>
      <c r="K31" s="307">
        <v>16997224</v>
      </c>
      <c r="L31" s="307"/>
      <c r="M31" s="307"/>
      <c r="N31" s="236">
        <v>9</v>
      </c>
      <c r="O31" s="17"/>
      <c r="P31" s="306"/>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237">
        <v>10</v>
      </c>
      <c r="B32" s="95" t="s">
        <v>192</v>
      </c>
      <c r="C32" s="307"/>
      <c r="D32" s="307"/>
      <c r="E32" s="307"/>
      <c r="F32" s="307"/>
      <c r="G32" s="282"/>
      <c r="H32" s="350"/>
      <c r="I32" s="307"/>
      <c r="J32" s="307"/>
      <c r="K32" s="307"/>
      <c r="L32" s="307"/>
      <c r="M32" s="307"/>
      <c r="N32" s="236">
        <v>10</v>
      </c>
      <c r="O32" s="17"/>
      <c r="P32" s="306"/>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237">
        <v>11</v>
      </c>
      <c r="B33" s="95" t="s">
        <v>193</v>
      </c>
      <c r="C33" s="307"/>
      <c r="D33" s="307"/>
      <c r="E33" s="307"/>
      <c r="F33" s="307"/>
      <c r="G33" s="282"/>
      <c r="H33" s="350"/>
      <c r="I33" s="307"/>
      <c r="J33" s="307"/>
      <c r="K33" s="307"/>
      <c r="L33" s="307"/>
      <c r="M33" s="307"/>
      <c r="N33" s="236">
        <v>11</v>
      </c>
      <c r="O33" s="17"/>
      <c r="P33" s="306"/>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237">
        <v>12</v>
      </c>
      <c r="B34" s="95" t="s">
        <v>194</v>
      </c>
      <c r="C34" s="307">
        <v>5641</v>
      </c>
      <c r="D34" s="307"/>
      <c r="E34" s="307">
        <v>458701</v>
      </c>
      <c r="F34" s="307">
        <v>458701</v>
      </c>
      <c r="G34" s="282"/>
      <c r="H34" s="350">
        <v>5641</v>
      </c>
      <c r="I34" s="307"/>
      <c r="J34" s="307"/>
      <c r="K34" s="307">
        <v>455177</v>
      </c>
      <c r="L34" s="307"/>
      <c r="M34" s="307"/>
      <c r="N34" s="236">
        <v>12</v>
      </c>
      <c r="O34" s="17"/>
      <c r="P34" s="306"/>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237">
        <v>13</v>
      </c>
      <c r="B35" s="95" t="s">
        <v>2482</v>
      </c>
      <c r="C35" s="307">
        <v>-277385</v>
      </c>
      <c r="D35" s="307"/>
      <c r="E35" s="307">
        <f>267279-1</f>
        <v>267278</v>
      </c>
      <c r="F35" s="307">
        <v>-20203</v>
      </c>
      <c r="G35" s="282"/>
      <c r="H35" s="350">
        <v>10096</v>
      </c>
      <c r="I35" s="307"/>
      <c r="J35" s="307"/>
      <c r="K35" s="307">
        <v>267279</v>
      </c>
      <c r="L35" s="307"/>
      <c r="M35" s="307"/>
      <c r="N35" s="236">
        <v>13</v>
      </c>
      <c r="O35" s="17"/>
      <c r="P35" s="306"/>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237">
        <v>14</v>
      </c>
      <c r="B36" s="95" t="s">
        <v>2483</v>
      </c>
      <c r="C36" s="307"/>
      <c r="D36" s="307"/>
      <c r="E36" s="307"/>
      <c r="F36" s="307"/>
      <c r="G36" s="282"/>
      <c r="H36" s="350"/>
      <c r="I36" s="307"/>
      <c r="J36" s="307"/>
      <c r="K36" s="307"/>
      <c r="L36" s="307"/>
      <c r="M36" s="307"/>
      <c r="N36" s="236">
        <v>14</v>
      </c>
      <c r="O36" s="17"/>
      <c r="P36" s="306"/>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237">
        <v>15</v>
      </c>
      <c r="B37" s="95" t="s">
        <v>2484</v>
      </c>
      <c r="C37" s="307">
        <v>401949</v>
      </c>
      <c r="D37" s="307"/>
      <c r="E37" s="307">
        <v>5205761</v>
      </c>
      <c r="F37" s="307">
        <v>5122076</v>
      </c>
      <c r="G37" s="282">
        <v>-582830</v>
      </c>
      <c r="H37" s="350">
        <v>-97196</v>
      </c>
      <c r="I37" s="307"/>
      <c r="J37" s="307"/>
      <c r="K37" s="307">
        <v>24917</v>
      </c>
      <c r="L37" s="307"/>
      <c r="M37" s="307"/>
      <c r="N37" s="236">
        <v>15</v>
      </c>
      <c r="O37" s="17"/>
      <c r="P37" s="306"/>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237">
        <v>16</v>
      </c>
      <c r="B38" s="95" t="s">
        <v>2485</v>
      </c>
      <c r="C38" s="307"/>
      <c r="D38" s="307"/>
      <c r="E38" s="307"/>
      <c r="F38" s="307"/>
      <c r="G38" s="282"/>
      <c r="H38" s="350"/>
      <c r="I38" s="307"/>
      <c r="J38" s="307"/>
      <c r="K38" s="307"/>
      <c r="L38" s="307"/>
      <c r="M38" s="307"/>
      <c r="N38" s="236">
        <v>16</v>
      </c>
      <c r="O38" s="17"/>
      <c r="P38" s="306"/>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237">
        <v>17</v>
      </c>
      <c r="B39" s="95" t="s">
        <v>466</v>
      </c>
      <c r="C39" s="307">
        <v>4001400</v>
      </c>
      <c r="D39" s="307"/>
      <c r="E39" s="307">
        <v>4705662</v>
      </c>
      <c r="F39" s="307"/>
      <c r="G39" s="282">
        <v>-458304</v>
      </c>
      <c r="H39" s="350">
        <v>8248758</v>
      </c>
      <c r="I39" s="307"/>
      <c r="J39" s="307"/>
      <c r="K39" s="307">
        <v>4705664</v>
      </c>
      <c r="L39" s="307"/>
      <c r="M39" s="307"/>
      <c r="N39" s="236">
        <v>17</v>
      </c>
      <c r="O39" s="17"/>
      <c r="P39" s="306"/>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5.75" customHeight="1">
      <c r="A40" s="237">
        <v>18</v>
      </c>
      <c r="B40" s="95" t="s">
        <v>467</v>
      </c>
      <c r="C40" s="266">
        <f t="shared" ref="C40:M40" si="1">SUM(C27:C39)</f>
        <v>5296026</v>
      </c>
      <c r="D40" s="266">
        <f t="shared" si="1"/>
        <v>0</v>
      </c>
      <c r="E40" s="266">
        <f t="shared" si="1"/>
        <v>28034981</v>
      </c>
      <c r="F40" s="266">
        <f t="shared" si="1"/>
        <v>24585182</v>
      </c>
      <c r="G40" s="265">
        <f t="shared" si="1"/>
        <v>-582830</v>
      </c>
      <c r="H40" s="354">
        <f t="shared" si="1"/>
        <v>8162995</v>
      </c>
      <c r="I40" s="266">
        <f t="shared" si="1"/>
        <v>0</v>
      </c>
      <c r="J40" s="266">
        <f t="shared" si="1"/>
        <v>0</v>
      </c>
      <c r="K40" s="266">
        <f t="shared" si="1"/>
        <v>25956770</v>
      </c>
      <c r="L40" s="266">
        <f t="shared" si="1"/>
        <v>0</v>
      </c>
      <c r="M40" s="266">
        <f t="shared" si="1"/>
        <v>0</v>
      </c>
      <c r="N40" s="236">
        <v>18</v>
      </c>
      <c r="O40" s="17"/>
      <c r="P40" s="306"/>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237"/>
      <c r="B41" s="95" t="s">
        <v>2486</v>
      </c>
      <c r="C41" s="307"/>
      <c r="D41" s="307"/>
      <c r="E41" s="307"/>
      <c r="F41" s="307"/>
      <c r="G41" s="282"/>
      <c r="H41" s="350" t="s">
        <v>1789</v>
      </c>
      <c r="I41" s="307"/>
      <c r="J41" s="307"/>
      <c r="K41" s="307"/>
      <c r="L41" s="307"/>
      <c r="M41" s="307"/>
      <c r="N41" s="236"/>
      <c r="O41" s="17"/>
      <c r="P41" s="306"/>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237">
        <v>19</v>
      </c>
      <c r="B42" s="95" t="s">
        <v>2487</v>
      </c>
      <c r="C42" s="307"/>
      <c r="D42" s="307">
        <v>6970116</v>
      </c>
      <c r="E42" s="307">
        <v>14572262</v>
      </c>
      <c r="F42" s="307">
        <v>15060315</v>
      </c>
      <c r="G42" s="282">
        <v>-13664</v>
      </c>
      <c r="H42" s="350"/>
      <c r="I42" s="307">
        <v>7471833</v>
      </c>
      <c r="J42" s="307"/>
      <c r="K42" s="307">
        <v>19853555</v>
      </c>
      <c r="L42" s="307"/>
      <c r="M42" s="307"/>
      <c r="N42" s="236">
        <v>19</v>
      </c>
      <c r="O42" s="17"/>
      <c r="P42" s="306"/>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237">
        <v>20</v>
      </c>
      <c r="B43" s="95" t="s">
        <v>2488</v>
      </c>
      <c r="C43" s="307"/>
      <c r="D43" s="307">
        <v>58359636</v>
      </c>
      <c r="E43" s="307">
        <f>120271433+1</f>
        <v>120271434</v>
      </c>
      <c r="F43" s="307">
        <v>124762221</v>
      </c>
      <c r="G43" s="282">
        <v>13664</v>
      </c>
      <c r="H43" s="350"/>
      <c r="I43" s="307">
        <v>62836759</v>
      </c>
      <c r="J43" s="307"/>
      <c r="K43" s="307">
        <v>120271433</v>
      </c>
      <c r="L43" s="307"/>
      <c r="M43" s="307"/>
      <c r="N43" s="236">
        <v>20</v>
      </c>
      <c r="O43" s="17"/>
      <c r="P43" s="306"/>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237">
        <v>21</v>
      </c>
      <c r="B44" s="95" t="s">
        <v>2489</v>
      </c>
      <c r="C44" s="307">
        <v>2678183</v>
      </c>
      <c r="D44" s="307"/>
      <c r="E44" s="307">
        <v>28885125</v>
      </c>
      <c r="F44" s="307">
        <v>28561190</v>
      </c>
      <c r="G44" s="282"/>
      <c r="H44" s="350">
        <v>3002118</v>
      </c>
      <c r="I44" s="307"/>
      <c r="J44" s="307"/>
      <c r="K44" s="307">
        <v>28885125</v>
      </c>
      <c r="L44" s="307"/>
      <c r="M44" s="307"/>
      <c r="N44" s="236">
        <v>21</v>
      </c>
      <c r="O44" s="17"/>
      <c r="P44" s="306"/>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237">
        <v>22</v>
      </c>
      <c r="B45" s="95" t="s">
        <v>1061</v>
      </c>
      <c r="C45" s="307"/>
      <c r="D45" s="307"/>
      <c r="E45" s="307"/>
      <c r="F45" s="307"/>
      <c r="G45" s="282"/>
      <c r="H45" s="350" t="s">
        <v>1789</v>
      </c>
      <c r="I45" s="307"/>
      <c r="J45" s="307"/>
      <c r="K45" s="307"/>
      <c r="L45" s="307"/>
      <c r="M45" s="307"/>
      <c r="N45" s="236">
        <v>22</v>
      </c>
      <c r="O45" s="17"/>
      <c r="P45" s="306"/>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237">
        <v>23</v>
      </c>
      <c r="B46" s="95" t="s">
        <v>1062</v>
      </c>
      <c r="C46" s="307"/>
      <c r="D46" s="307"/>
      <c r="E46" s="307"/>
      <c r="F46" s="307"/>
      <c r="G46" s="282"/>
      <c r="H46" s="350" t="s">
        <v>1789</v>
      </c>
      <c r="I46" s="307"/>
      <c r="J46" s="307"/>
      <c r="K46" s="307"/>
      <c r="L46" s="307"/>
      <c r="M46" s="307"/>
      <c r="N46" s="236">
        <v>23</v>
      </c>
      <c r="O46" s="17"/>
      <c r="P46" s="306"/>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237">
        <v>24</v>
      </c>
      <c r="B47" s="95" t="s">
        <v>2484</v>
      </c>
      <c r="C47" s="307"/>
      <c r="D47" s="307"/>
      <c r="E47" s="307">
        <v>54078</v>
      </c>
      <c r="F47" s="307">
        <v>54078</v>
      </c>
      <c r="G47" s="282"/>
      <c r="H47" s="350"/>
      <c r="I47" s="307"/>
      <c r="J47" s="307"/>
      <c r="K47" s="307">
        <v>217839</v>
      </c>
      <c r="L47" s="307"/>
      <c r="M47" s="307"/>
      <c r="N47" s="236">
        <v>24</v>
      </c>
      <c r="O47" s="17"/>
      <c r="P47" s="306"/>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237">
        <v>25</v>
      </c>
      <c r="B48" s="95" t="s">
        <v>466</v>
      </c>
      <c r="C48" s="307">
        <v>-27498</v>
      </c>
      <c r="D48" s="307"/>
      <c r="E48" s="307">
        <f>-2894+4</f>
        <v>-2890</v>
      </c>
      <c r="F48" s="307"/>
      <c r="G48" s="282"/>
      <c r="H48" s="350">
        <v>-30388</v>
      </c>
      <c r="I48" s="307"/>
      <c r="J48" s="307"/>
      <c r="K48" s="307"/>
      <c r="L48" s="307"/>
      <c r="M48" s="307"/>
      <c r="N48" s="236">
        <v>25</v>
      </c>
      <c r="O48" s="17"/>
      <c r="P48" s="306"/>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5.75" customHeight="1">
      <c r="A49" s="237">
        <v>26</v>
      </c>
      <c r="B49" s="95" t="s">
        <v>467</v>
      </c>
      <c r="C49" s="266">
        <f t="shared" ref="C49:M49" si="2">SUM(C42:C48)</f>
        <v>2650685</v>
      </c>
      <c r="D49" s="266">
        <f t="shared" si="2"/>
        <v>65329752</v>
      </c>
      <c r="E49" s="266">
        <f t="shared" si="2"/>
        <v>163780009</v>
      </c>
      <c r="F49" s="266">
        <f t="shared" si="2"/>
        <v>168437804</v>
      </c>
      <c r="G49" s="265">
        <f t="shared" si="2"/>
        <v>0</v>
      </c>
      <c r="H49" s="354">
        <f>SUM(H42:H48)</f>
        <v>2971730</v>
      </c>
      <c r="I49" s="266">
        <f t="shared" si="2"/>
        <v>70308592</v>
      </c>
      <c r="J49" s="266">
        <f t="shared" si="2"/>
        <v>0</v>
      </c>
      <c r="K49" s="266">
        <f t="shared" si="2"/>
        <v>169227952</v>
      </c>
      <c r="L49" s="266">
        <f t="shared" si="2"/>
        <v>0</v>
      </c>
      <c r="M49" s="266">
        <f t="shared" si="2"/>
        <v>0</v>
      </c>
      <c r="N49" s="236">
        <v>26</v>
      </c>
      <c r="O49" s="17"/>
      <c r="P49" s="306"/>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237"/>
      <c r="B50" s="95" t="s">
        <v>1063</v>
      </c>
      <c r="C50" s="307"/>
      <c r="D50" s="307"/>
      <c r="E50" s="307"/>
      <c r="F50" s="307"/>
      <c r="G50" s="282"/>
      <c r="H50" s="350"/>
      <c r="I50" s="307"/>
      <c r="J50" s="307"/>
      <c r="K50" s="307"/>
      <c r="L50" s="307"/>
      <c r="M50" s="307"/>
      <c r="N50" s="236"/>
      <c r="O50" s="17"/>
      <c r="P50" s="306"/>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237">
        <v>27</v>
      </c>
      <c r="B51" s="95"/>
      <c r="C51" s="307"/>
      <c r="D51" s="307"/>
      <c r="E51" s="307"/>
      <c r="F51" s="307"/>
      <c r="G51" s="282"/>
      <c r="H51" s="350" t="s">
        <v>1789</v>
      </c>
      <c r="I51" s="307"/>
      <c r="J51" s="307"/>
      <c r="K51" s="307"/>
      <c r="L51" s="307"/>
      <c r="M51" s="307"/>
      <c r="N51" s="236">
        <v>27</v>
      </c>
      <c r="O51" s="17"/>
      <c r="P51" s="306"/>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237">
        <v>28</v>
      </c>
      <c r="B52" s="95"/>
      <c r="C52" s="307"/>
      <c r="D52" s="307"/>
      <c r="E52" s="307"/>
      <c r="F52" s="307"/>
      <c r="G52" s="282"/>
      <c r="H52" s="350" t="s">
        <v>1789</v>
      </c>
      <c r="I52" s="307"/>
      <c r="J52" s="307"/>
      <c r="K52" s="307"/>
      <c r="L52" s="307"/>
      <c r="M52" s="307"/>
      <c r="N52" s="236">
        <v>28</v>
      </c>
      <c r="O52" s="17"/>
      <c r="P52" s="306"/>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237">
        <v>29</v>
      </c>
      <c r="B53" s="95"/>
      <c r="C53" s="95"/>
      <c r="D53" s="95"/>
      <c r="E53" s="95"/>
      <c r="F53" s="95"/>
      <c r="G53" s="83"/>
      <c r="H53" s="72"/>
      <c r="I53" s="95"/>
      <c r="J53" s="95"/>
      <c r="K53" s="95"/>
      <c r="L53" s="95"/>
      <c r="M53" s="95"/>
      <c r="N53" s="236">
        <v>29</v>
      </c>
      <c r="O53" s="17"/>
      <c r="P53" s="306"/>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237">
        <v>30</v>
      </c>
      <c r="B54" s="95"/>
      <c r="C54" s="307"/>
      <c r="D54" s="307"/>
      <c r="E54" s="307"/>
      <c r="F54" s="307"/>
      <c r="G54" s="282"/>
      <c r="H54" s="350"/>
      <c r="I54" s="307"/>
      <c r="J54" s="307"/>
      <c r="K54" s="307"/>
      <c r="L54" s="307"/>
      <c r="M54" s="307"/>
      <c r="N54" s="236">
        <v>30</v>
      </c>
      <c r="O54" s="17"/>
      <c r="P54" s="306"/>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237">
        <v>31</v>
      </c>
      <c r="B55" s="296"/>
      <c r="C55" s="307"/>
      <c r="D55" s="307"/>
      <c r="E55" s="307"/>
      <c r="F55" s="307"/>
      <c r="G55" s="281"/>
      <c r="H55" s="350"/>
      <c r="I55" s="307"/>
      <c r="J55" s="307"/>
      <c r="K55" s="307"/>
      <c r="L55" s="307"/>
      <c r="M55" s="307"/>
      <c r="N55" s="236">
        <v>31</v>
      </c>
      <c r="O55" s="17"/>
      <c r="P55" s="306"/>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237">
        <v>32</v>
      </c>
      <c r="B56" s="95"/>
      <c r="C56" s="95"/>
      <c r="D56" s="95"/>
      <c r="E56" s="95"/>
      <c r="F56" s="95"/>
      <c r="G56" s="281"/>
      <c r="H56" s="72"/>
      <c r="I56" s="95"/>
      <c r="J56" s="95"/>
      <c r="K56" s="95"/>
      <c r="L56" s="95"/>
      <c r="M56" s="95"/>
      <c r="N56" s="236">
        <v>32</v>
      </c>
      <c r="O56" s="17"/>
      <c r="P56" s="306"/>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237">
        <v>33</v>
      </c>
      <c r="B57" s="95"/>
      <c r="C57" s="307"/>
      <c r="D57" s="307"/>
      <c r="E57" s="307"/>
      <c r="F57" s="307"/>
      <c r="G57" s="282"/>
      <c r="H57" s="350"/>
      <c r="I57" s="307"/>
      <c r="J57" s="307"/>
      <c r="K57" s="307"/>
      <c r="L57" s="307"/>
      <c r="M57" s="307"/>
      <c r="N57" s="236">
        <v>33</v>
      </c>
      <c r="O57" s="17"/>
      <c r="P57" s="306"/>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237">
        <v>34</v>
      </c>
      <c r="B58" s="95"/>
      <c r="C58" s="95"/>
      <c r="D58" s="95"/>
      <c r="E58" s="95"/>
      <c r="F58" s="95"/>
      <c r="G58" s="282"/>
      <c r="H58" s="72"/>
      <c r="I58" s="95"/>
      <c r="J58" s="95"/>
      <c r="K58" s="95"/>
      <c r="L58" s="95"/>
      <c r="M58" s="95"/>
      <c r="N58" s="236">
        <v>34</v>
      </c>
      <c r="O58" s="17"/>
      <c r="P58" s="306"/>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237">
        <v>35</v>
      </c>
      <c r="B59" s="95"/>
      <c r="C59" s="95"/>
      <c r="D59" s="95"/>
      <c r="E59" s="95"/>
      <c r="F59" s="95"/>
      <c r="G59" s="282"/>
      <c r="H59" s="72"/>
      <c r="I59" s="95"/>
      <c r="J59" s="95"/>
      <c r="K59" s="95"/>
      <c r="L59" s="95"/>
      <c r="M59" s="95"/>
      <c r="N59" s="236">
        <v>35</v>
      </c>
      <c r="O59" s="17"/>
      <c r="P59" s="306"/>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237">
        <v>36</v>
      </c>
      <c r="B60" s="95"/>
      <c r="C60" s="307"/>
      <c r="D60" s="95"/>
      <c r="E60" s="95"/>
      <c r="F60" s="95"/>
      <c r="G60" s="402"/>
      <c r="H60" s="350"/>
      <c r="I60" s="307"/>
      <c r="J60" s="307"/>
      <c r="K60" s="307"/>
      <c r="L60" s="307"/>
      <c r="M60" s="307"/>
      <c r="N60" s="236">
        <v>36</v>
      </c>
      <c r="O60" s="17"/>
      <c r="P60" s="306"/>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237">
        <v>37</v>
      </c>
      <c r="B61" s="95"/>
      <c r="C61" s="95"/>
      <c r="D61" s="307"/>
      <c r="E61" s="307"/>
      <c r="F61" s="307"/>
      <c r="G61" s="402"/>
      <c r="H61" s="350"/>
      <c r="I61" s="307"/>
      <c r="J61" s="307"/>
      <c r="K61" s="307"/>
      <c r="L61" s="307"/>
      <c r="M61" s="307"/>
      <c r="N61" s="236">
        <v>37</v>
      </c>
      <c r="O61" s="17"/>
      <c r="P61" s="306"/>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237">
        <v>38</v>
      </c>
      <c r="B62" s="95"/>
      <c r="C62" s="307"/>
      <c r="D62" s="307"/>
      <c r="E62" s="307"/>
      <c r="F62" s="307"/>
      <c r="G62" s="402"/>
      <c r="H62" s="350"/>
      <c r="I62" s="307"/>
      <c r="J62" s="307"/>
      <c r="K62" s="307"/>
      <c r="L62" s="307"/>
      <c r="M62" s="307"/>
      <c r="N62" s="236">
        <v>38</v>
      </c>
      <c r="O62" s="17"/>
      <c r="P62" s="306"/>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237">
        <v>39</v>
      </c>
      <c r="B63" s="95"/>
      <c r="C63" s="95"/>
      <c r="D63" s="95"/>
      <c r="E63" s="95"/>
      <c r="F63" s="95"/>
      <c r="G63" s="402"/>
      <c r="H63" s="350"/>
      <c r="I63" s="307"/>
      <c r="J63" s="307"/>
      <c r="K63" s="307"/>
      <c r="L63" s="307"/>
      <c r="M63" s="307"/>
      <c r="N63" s="236">
        <v>39</v>
      </c>
      <c r="O63" s="17"/>
      <c r="P63" s="306"/>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9.5" customHeight="1" thickBot="1">
      <c r="A64" s="328">
        <v>40</v>
      </c>
      <c r="B64" s="253" t="s">
        <v>172</v>
      </c>
      <c r="C64" s="272">
        <f t="shared" ref="C64:L64" si="3">C25+C40+C49+SUM(C50:C63)</f>
        <v>8008698</v>
      </c>
      <c r="D64" s="272">
        <f t="shared" si="3"/>
        <v>65329752</v>
      </c>
      <c r="E64" s="272">
        <f t="shared" si="3"/>
        <v>201371804</v>
      </c>
      <c r="F64" s="272">
        <f t="shared" si="3"/>
        <v>202563604</v>
      </c>
      <c r="G64" s="270">
        <f t="shared" si="3"/>
        <v>-489400</v>
      </c>
      <c r="H64" s="272">
        <f t="shared" si="3"/>
        <v>11306338</v>
      </c>
      <c r="I64" s="272">
        <f t="shared" si="3"/>
        <v>70308592</v>
      </c>
      <c r="J64" s="272">
        <f t="shared" si="3"/>
        <v>0</v>
      </c>
      <c r="K64" s="272">
        <f t="shared" si="3"/>
        <v>216038990</v>
      </c>
      <c r="L64" s="272">
        <f t="shared" si="3"/>
        <v>0</v>
      </c>
      <c r="M64" s="272">
        <f>M25+M40+M49+SUM(M50:M63)</f>
        <v>0</v>
      </c>
      <c r="N64" s="274">
        <v>40</v>
      </c>
      <c r="O64" s="17"/>
      <c r="P64" s="306"/>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8">
      <c r="A66" s="17" t="s">
        <v>1064</v>
      </c>
      <c r="B66" s="17"/>
      <c r="C66" s="403"/>
      <c r="D66" s="17"/>
      <c r="E66" s="17"/>
      <c r="F66" s="17"/>
      <c r="G66" s="17"/>
      <c r="H66" s="17" t="str">
        <f>A66</f>
        <v>FERC FORM NO.1 (ED.  12-96) NYPSC Modified-96</v>
      </c>
      <c r="I66" s="17"/>
      <c r="J66" s="404"/>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5.75" thickBot="1">
      <c r="A67" s="69" t="s">
        <v>1065</v>
      </c>
      <c r="B67" s="69"/>
      <c r="C67" s="69"/>
      <c r="D67" s="69"/>
      <c r="E67" s="69"/>
      <c r="F67" s="69"/>
      <c r="G67" s="69"/>
      <c r="H67" s="69" t="s">
        <v>1066</v>
      </c>
      <c r="I67" s="69"/>
      <c r="J67" s="69"/>
      <c r="K67" s="69"/>
      <c r="L67" s="69"/>
      <c r="M67" s="69"/>
      <c r="N67" s="69"/>
      <c r="O67" s="17"/>
      <c r="P67" s="406"/>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5" customHeight="1">
      <c r="A68" s="29" t="s">
        <v>1800</v>
      </c>
      <c r="B68" s="66"/>
      <c r="C68" s="66"/>
      <c r="D68" s="228" t="s">
        <v>1344</v>
      </c>
      <c r="E68" s="228" t="s">
        <v>1802</v>
      </c>
      <c r="F68" s="580" t="s">
        <v>1803</v>
      </c>
      <c r="G68" s="67"/>
      <c r="H68" s="29"/>
      <c r="I68" s="66"/>
      <c r="J68" s="66"/>
      <c r="K68" s="66"/>
      <c r="L68" s="66"/>
      <c r="M68" s="66"/>
      <c r="N68" s="6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5" customHeight="1">
      <c r="A69" s="72" t="str">
        <f>'Data Sheet'!$C$25</f>
        <v xml:space="preserve">The Brooklyn Union Gas Company d/b/a National Grid New York </v>
      </c>
      <c r="B69" s="17"/>
      <c r="C69" s="17"/>
      <c r="D69" s="95" t="s">
        <v>1157</v>
      </c>
      <c r="E69" s="95" t="s">
        <v>3313</v>
      </c>
      <c r="F69" s="868"/>
      <c r="G69" s="73"/>
      <c r="H69" s="72"/>
      <c r="I69" s="17"/>
      <c r="J69" s="17"/>
      <c r="K69" s="17"/>
      <c r="L69" s="17"/>
      <c r="M69" s="30"/>
      <c r="N69" s="7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5" customHeight="1">
      <c r="A70" s="72"/>
      <c r="B70" s="17"/>
      <c r="C70" s="17"/>
      <c r="D70" s="95" t="s">
        <v>1158</v>
      </c>
      <c r="E70" s="695" t="str">
        <f>'Data Sheet'!$C$40</f>
        <v xml:space="preserve"> March 29, 2017</v>
      </c>
      <c r="F70" s="3175" t="str">
        <f>'Data Sheet'!$C$38</f>
        <v xml:space="preserve"> December 31, 2016</v>
      </c>
      <c r="G70" s="73"/>
      <c r="H70" s="72"/>
      <c r="I70" s="17"/>
      <c r="J70" s="17"/>
      <c r="K70" s="17"/>
      <c r="L70" s="694"/>
      <c r="M70" s="17"/>
      <c r="N70" s="73"/>
    </row>
    <row r="71" spans="1:241" ht="15" customHeight="1">
      <c r="A71" s="229" t="s">
        <v>423</v>
      </c>
      <c r="B71" s="230"/>
      <c r="C71" s="230"/>
      <c r="D71" s="230"/>
      <c r="E71" s="230"/>
      <c r="F71" s="230"/>
      <c r="G71" s="231"/>
      <c r="H71" s="72"/>
      <c r="I71" s="306"/>
      <c r="J71" s="17"/>
      <c r="K71" s="17"/>
      <c r="L71" s="17"/>
      <c r="M71" s="17"/>
      <c r="N71" s="73"/>
    </row>
    <row r="72" spans="1:241" ht="15.75" customHeight="1">
      <c r="A72" s="229" t="s">
        <v>445</v>
      </c>
      <c r="B72" s="230"/>
      <c r="C72" s="230"/>
      <c r="D72" s="230"/>
      <c r="E72" s="230"/>
      <c r="F72" s="230"/>
      <c r="G72" s="231"/>
      <c r="H72" s="72"/>
      <c r="I72" s="306"/>
      <c r="J72" s="17"/>
      <c r="K72" s="17"/>
      <c r="L72" s="17"/>
      <c r="M72" s="17"/>
      <c r="N72" s="73"/>
    </row>
    <row r="73" spans="1:241" ht="15" customHeight="1">
      <c r="A73" s="237"/>
      <c r="B73" s="95"/>
      <c r="C73" s="289" t="s">
        <v>1442</v>
      </c>
      <c r="D73" s="289" t="s">
        <v>1067</v>
      </c>
      <c r="E73" s="289" t="s">
        <v>1068</v>
      </c>
      <c r="F73" s="95"/>
      <c r="G73" s="83"/>
      <c r="H73" s="72"/>
      <c r="I73" s="17"/>
      <c r="J73" s="17"/>
      <c r="K73" s="17"/>
      <c r="L73" s="17"/>
      <c r="M73" s="17"/>
      <c r="N73" s="405"/>
    </row>
    <row r="74" spans="1:241" ht="15" customHeight="1">
      <c r="A74" s="237"/>
      <c r="B74" s="289" t="s">
        <v>448</v>
      </c>
      <c r="C74" s="289" t="s">
        <v>1069</v>
      </c>
      <c r="D74" s="289" t="s">
        <v>1070</v>
      </c>
      <c r="E74" s="289" t="s">
        <v>1071</v>
      </c>
      <c r="F74" s="102"/>
      <c r="G74" s="108"/>
      <c r="H74" s="72"/>
      <c r="I74" s="17"/>
      <c r="J74" s="17"/>
      <c r="K74" s="17"/>
      <c r="L74" s="17"/>
      <c r="M74" s="17"/>
      <c r="N74" s="405"/>
    </row>
    <row r="75" spans="1:241" ht="15" customHeight="1">
      <c r="A75" s="237" t="s">
        <v>1729</v>
      </c>
      <c r="B75" s="289" t="s">
        <v>456</v>
      </c>
      <c r="C75" s="289" t="s">
        <v>1072</v>
      </c>
      <c r="D75" s="289" t="s">
        <v>1073</v>
      </c>
      <c r="E75" s="289" t="s">
        <v>1074</v>
      </c>
      <c r="F75" s="289" t="s">
        <v>2331</v>
      </c>
      <c r="G75" s="236" t="s">
        <v>2331</v>
      </c>
      <c r="H75" s="72"/>
      <c r="I75" s="17"/>
      <c r="J75" s="17"/>
      <c r="K75" s="17"/>
      <c r="L75" s="17"/>
      <c r="M75" s="17"/>
      <c r="N75" s="405"/>
    </row>
    <row r="76" spans="1:241" ht="15" customHeight="1">
      <c r="A76" s="238" t="s">
        <v>1732</v>
      </c>
      <c r="B76" s="327" t="s">
        <v>3024</v>
      </c>
      <c r="C76" s="327" t="s">
        <v>181</v>
      </c>
      <c r="D76" s="327" t="s">
        <v>182</v>
      </c>
      <c r="E76" s="327" t="s">
        <v>183</v>
      </c>
      <c r="F76" s="327" t="s">
        <v>184</v>
      </c>
      <c r="G76" s="239" t="s">
        <v>1075</v>
      </c>
      <c r="H76" s="72"/>
      <c r="I76" s="17"/>
      <c r="J76" s="17"/>
      <c r="K76" s="17"/>
      <c r="L76" s="17"/>
      <c r="M76" s="17"/>
      <c r="N76" s="405"/>
    </row>
    <row r="77" spans="1:241" ht="15.75" customHeight="1">
      <c r="A77" s="237"/>
      <c r="B77" s="95" t="s">
        <v>462</v>
      </c>
      <c r="C77" s="95"/>
      <c r="D77" s="95"/>
      <c r="E77" s="95"/>
      <c r="F77" s="95"/>
      <c r="G77" s="83"/>
      <c r="H77" s="72"/>
      <c r="I77" s="17"/>
      <c r="J77" s="17"/>
      <c r="K77" s="17"/>
      <c r="L77" s="17"/>
      <c r="M77" s="17"/>
      <c r="N77" s="405"/>
    </row>
    <row r="78" spans="1:241" ht="13.5" customHeight="1">
      <c r="A78" s="237">
        <v>1</v>
      </c>
      <c r="B78" s="95" t="s">
        <v>463</v>
      </c>
      <c r="C78" s="312"/>
      <c r="D78" s="312"/>
      <c r="E78" s="312"/>
      <c r="F78" s="312">
        <v>-11644130</v>
      </c>
      <c r="G78" s="281"/>
      <c r="H78" s="401"/>
      <c r="I78" s="406"/>
      <c r="J78" s="406"/>
      <c r="K78" s="306"/>
      <c r="L78" s="306"/>
      <c r="M78" s="406"/>
      <c r="N78" s="405"/>
    </row>
    <row r="79" spans="1:241" ht="13.5" customHeight="1">
      <c r="A79" s="237">
        <v>2</v>
      </c>
      <c r="B79" s="95" t="s">
        <v>464</v>
      </c>
      <c r="C79" s="307"/>
      <c r="D79" s="312"/>
      <c r="E79" s="307"/>
      <c r="F79" s="307">
        <v>346675</v>
      </c>
      <c r="G79" s="282"/>
      <c r="H79" s="350"/>
      <c r="I79" s="406"/>
      <c r="J79" s="306"/>
      <c r="K79" s="306"/>
      <c r="L79" s="306"/>
      <c r="M79" s="306"/>
      <c r="N79" s="405"/>
    </row>
    <row r="80" spans="1:241" ht="12.75" customHeight="1">
      <c r="A80" s="237">
        <v>3</v>
      </c>
      <c r="B80" s="95" t="s">
        <v>465</v>
      </c>
      <c r="C80" s="307"/>
      <c r="D80" s="307"/>
      <c r="E80" s="307"/>
      <c r="F80" s="307"/>
      <c r="G80" s="282"/>
      <c r="H80" s="350"/>
      <c r="I80" s="306"/>
      <c r="J80" s="306"/>
      <c r="K80" s="306"/>
      <c r="L80" s="306"/>
      <c r="M80" s="306"/>
      <c r="N80" s="405"/>
    </row>
    <row r="81" spans="1:14" ht="12.75" customHeight="1">
      <c r="A81" s="237">
        <v>4</v>
      </c>
      <c r="B81" s="95" t="s">
        <v>466</v>
      </c>
      <c r="C81" s="307"/>
      <c r="D81" s="307"/>
      <c r="E81" s="307"/>
      <c r="F81" s="307"/>
      <c r="G81" s="282"/>
      <c r="H81" s="350"/>
      <c r="I81" s="306"/>
      <c r="J81" s="306"/>
      <c r="K81" s="306"/>
      <c r="L81" s="306"/>
      <c r="M81" s="306"/>
      <c r="N81" s="405"/>
    </row>
    <row r="82" spans="1:14" ht="17.25" customHeight="1">
      <c r="A82" s="237">
        <v>5</v>
      </c>
      <c r="B82" s="95" t="s">
        <v>467</v>
      </c>
      <c r="C82" s="266">
        <f>SUM(C78:C81)</f>
        <v>0</v>
      </c>
      <c r="D82" s="266">
        <f>SUM(D78:D81)</f>
        <v>0</v>
      </c>
      <c r="E82" s="266">
        <f>SUM(E78:E81)</f>
        <v>0</v>
      </c>
      <c r="F82" s="266">
        <f>SUM(F78:F81)</f>
        <v>-11297455</v>
      </c>
      <c r="G82" s="265">
        <f>SUM(G78:G81)</f>
        <v>0</v>
      </c>
      <c r="H82" s="350"/>
      <c r="I82" s="306"/>
      <c r="J82" s="306"/>
      <c r="K82" s="306"/>
      <c r="L82" s="306"/>
      <c r="M82" s="306"/>
      <c r="N82" s="405"/>
    </row>
    <row r="83" spans="1:14" ht="12.75" customHeight="1">
      <c r="A83" s="237"/>
      <c r="B83" s="95" t="s">
        <v>468</v>
      </c>
      <c r="C83" s="307"/>
      <c r="D83" s="307"/>
      <c r="E83" s="307"/>
      <c r="F83" s="307"/>
      <c r="G83" s="282"/>
      <c r="H83" s="350"/>
      <c r="I83" s="306"/>
      <c r="J83" s="306"/>
      <c r="K83" s="306"/>
      <c r="L83" s="306"/>
      <c r="M83" s="306"/>
      <c r="N83" s="405"/>
    </row>
    <row r="84" spans="1:14" ht="15" customHeight="1">
      <c r="A84" s="237">
        <v>6</v>
      </c>
      <c r="B84" s="95" t="s">
        <v>469</v>
      </c>
      <c r="C84" s="307"/>
      <c r="D84" s="307"/>
      <c r="E84" s="307"/>
      <c r="F84" s="307">
        <v>-3506509</v>
      </c>
      <c r="G84" s="282"/>
      <c r="H84" s="350"/>
      <c r="I84" s="306"/>
      <c r="J84" s="306"/>
      <c r="K84" s="306"/>
      <c r="L84" s="306"/>
      <c r="M84" s="306"/>
      <c r="N84" s="405"/>
    </row>
    <row r="85" spans="1:14" ht="19.899999999999999" customHeight="1">
      <c r="A85" s="237">
        <v>7</v>
      </c>
      <c r="B85" s="95" t="s">
        <v>470</v>
      </c>
      <c r="C85" s="307"/>
      <c r="D85" s="307"/>
      <c r="E85" s="307"/>
      <c r="F85" s="307"/>
      <c r="G85" s="282"/>
      <c r="H85" s="407" t="s">
        <v>1076</v>
      </c>
      <c r="I85" s="408"/>
      <c r="J85" s="408"/>
      <c r="K85" s="408"/>
      <c r="L85" s="408"/>
      <c r="M85" s="408"/>
      <c r="N85" s="70"/>
    </row>
    <row r="86" spans="1:14" ht="12.75" customHeight="1">
      <c r="A86" s="237">
        <v>8</v>
      </c>
      <c r="B86" s="95" t="s">
        <v>471</v>
      </c>
      <c r="C86" s="307"/>
      <c r="D86" s="307"/>
      <c r="E86" s="307"/>
      <c r="F86" s="307"/>
      <c r="G86" s="282"/>
      <c r="H86" s="350"/>
      <c r="I86" s="306"/>
      <c r="J86" s="306"/>
      <c r="K86" s="306"/>
      <c r="L86" s="306"/>
      <c r="M86" s="306"/>
      <c r="N86" s="405"/>
    </row>
    <row r="87" spans="1:14" ht="12.75" customHeight="1">
      <c r="A87" s="237"/>
      <c r="B87" s="95" t="s">
        <v>472</v>
      </c>
      <c r="C87" s="307"/>
      <c r="D87" s="307"/>
      <c r="E87" s="307"/>
      <c r="F87" s="307"/>
      <c r="G87" s="282"/>
      <c r="H87" s="350"/>
      <c r="I87" s="306"/>
      <c r="J87" s="306"/>
      <c r="K87" s="306"/>
      <c r="L87" s="306"/>
      <c r="M87" s="306"/>
      <c r="N87" s="405"/>
    </row>
    <row r="88" spans="1:14" ht="12.75" customHeight="1">
      <c r="A88" s="237">
        <v>9</v>
      </c>
      <c r="B88" s="95" t="s">
        <v>191</v>
      </c>
      <c r="C88" s="307" t="s">
        <v>1789</v>
      </c>
      <c r="D88" s="307"/>
      <c r="E88" s="307" t="s">
        <v>1789</v>
      </c>
      <c r="F88" s="307">
        <v>400351</v>
      </c>
      <c r="G88" s="282" t="s">
        <v>1789</v>
      </c>
      <c r="H88" s="350"/>
      <c r="I88" s="306"/>
      <c r="J88" s="306"/>
      <c r="K88" s="306"/>
      <c r="L88" s="306"/>
      <c r="M88" s="306"/>
      <c r="N88" s="405"/>
    </row>
    <row r="89" spans="1:14" ht="12.75" customHeight="1">
      <c r="A89" s="237">
        <v>10</v>
      </c>
      <c r="B89" s="95" t="s">
        <v>192</v>
      </c>
      <c r="C89" s="307"/>
      <c r="D89" s="307"/>
      <c r="E89" s="307"/>
      <c r="F89" s="307"/>
      <c r="G89" s="282"/>
      <c r="H89" s="350"/>
      <c r="I89" s="306"/>
      <c r="J89" s="306"/>
      <c r="K89" s="306"/>
      <c r="L89" s="306"/>
      <c r="M89" s="306"/>
      <c r="N89" s="405"/>
    </row>
    <row r="90" spans="1:14" ht="12.75" customHeight="1">
      <c r="A90" s="237">
        <v>11</v>
      </c>
      <c r="B90" s="95" t="s">
        <v>193</v>
      </c>
      <c r="C90" s="307"/>
      <c r="D90" s="307"/>
      <c r="E90" s="307"/>
      <c r="F90" s="307"/>
      <c r="G90" s="282"/>
      <c r="H90" s="350"/>
      <c r="I90" s="306"/>
      <c r="J90" s="306"/>
      <c r="K90" s="306"/>
      <c r="L90" s="306"/>
      <c r="M90" s="306"/>
      <c r="N90" s="405"/>
    </row>
    <row r="91" spans="1:14" ht="12.75" customHeight="1">
      <c r="A91" s="237">
        <v>12</v>
      </c>
      <c r="B91" s="95" t="s">
        <v>194</v>
      </c>
      <c r="C91" s="307"/>
      <c r="D91" s="307"/>
      <c r="E91" s="307"/>
      <c r="F91" s="307">
        <v>3524</v>
      </c>
      <c r="G91" s="282"/>
      <c r="H91" s="350"/>
      <c r="I91" s="306"/>
      <c r="J91" s="306"/>
      <c r="K91" s="306"/>
      <c r="L91" s="306"/>
      <c r="M91" s="306"/>
      <c r="N91" s="405"/>
    </row>
    <row r="92" spans="1:14" ht="12.75" customHeight="1">
      <c r="A92" s="237">
        <v>13</v>
      </c>
      <c r="B92" s="95" t="s">
        <v>2482</v>
      </c>
      <c r="C92" s="307"/>
      <c r="D92" s="307"/>
      <c r="E92" s="307"/>
      <c r="F92" s="307"/>
      <c r="G92" s="282"/>
      <c r="H92" s="350"/>
      <c r="I92" s="306"/>
      <c r="J92" s="306"/>
      <c r="K92" s="306"/>
      <c r="L92" s="306"/>
      <c r="M92" s="306"/>
      <c r="N92" s="405"/>
    </row>
    <row r="93" spans="1:14" ht="12.75" customHeight="1">
      <c r="A93" s="237">
        <v>14</v>
      </c>
      <c r="B93" s="95" t="s">
        <v>2483</v>
      </c>
      <c r="C93" s="307"/>
      <c r="D93" s="307"/>
      <c r="E93" s="307"/>
      <c r="F93" s="307"/>
      <c r="G93" s="282"/>
      <c r="H93" s="350"/>
      <c r="I93" s="306"/>
      <c r="J93" s="306"/>
      <c r="K93" s="306"/>
      <c r="L93" s="306"/>
      <c r="M93" s="306"/>
      <c r="N93" s="405"/>
    </row>
    <row r="94" spans="1:14" ht="12.75" customHeight="1">
      <c r="A94" s="237">
        <v>15</v>
      </c>
      <c r="B94" s="95" t="s">
        <v>2484</v>
      </c>
      <c r="C94" s="307" t="s">
        <v>1789</v>
      </c>
      <c r="D94" s="307"/>
      <c r="E94" s="307" t="s">
        <v>1789</v>
      </c>
      <c r="F94" s="307">
        <v>5180844</v>
      </c>
      <c r="G94" s="282" t="s">
        <v>1789</v>
      </c>
      <c r="H94" s="350"/>
      <c r="I94" s="306"/>
      <c r="J94" s="306"/>
      <c r="K94" s="306"/>
      <c r="L94" s="306"/>
      <c r="M94" s="306"/>
      <c r="N94" s="405"/>
    </row>
    <row r="95" spans="1:14" ht="12.75" customHeight="1">
      <c r="A95" s="237">
        <v>16</v>
      </c>
      <c r="B95" s="95" t="s">
        <v>2485</v>
      </c>
      <c r="C95" s="307"/>
      <c r="D95" s="307"/>
      <c r="E95" s="307"/>
      <c r="F95" s="307"/>
      <c r="G95" s="282"/>
      <c r="H95" s="350"/>
      <c r="I95" s="306"/>
      <c r="J95" s="306"/>
      <c r="K95" s="306"/>
      <c r="L95" s="306"/>
      <c r="M95" s="306"/>
      <c r="N95" s="405"/>
    </row>
    <row r="96" spans="1:14" ht="12.75" customHeight="1">
      <c r="A96" s="237">
        <v>17</v>
      </c>
      <c r="B96" s="95" t="s">
        <v>466</v>
      </c>
      <c r="C96" s="307"/>
      <c r="D96" s="307"/>
      <c r="E96" s="307"/>
      <c r="F96" s="307"/>
      <c r="G96" s="282"/>
      <c r="H96" s="350"/>
      <c r="I96" s="306"/>
      <c r="J96" s="306"/>
      <c r="K96" s="306"/>
      <c r="L96" s="306"/>
      <c r="M96" s="306"/>
      <c r="N96" s="405"/>
    </row>
    <row r="97" spans="1:14" ht="15.75" customHeight="1">
      <c r="A97" s="237">
        <v>18</v>
      </c>
      <c r="B97" s="95" t="s">
        <v>467</v>
      </c>
      <c r="C97" s="266">
        <f>SUM(C84:C96)</f>
        <v>0</v>
      </c>
      <c r="D97" s="266">
        <f>SUM(D84:D96)</f>
        <v>0</v>
      </c>
      <c r="E97" s="266">
        <f>SUM(E84:E96)</f>
        <v>0</v>
      </c>
      <c r="F97" s="266">
        <f>SUM(F84:F96)</f>
        <v>2078210</v>
      </c>
      <c r="G97" s="265">
        <f>SUM(G84:G96)</f>
        <v>0</v>
      </c>
      <c r="H97" s="350"/>
      <c r="I97" s="306"/>
      <c r="J97" s="306"/>
      <c r="K97" s="306"/>
      <c r="L97" s="306"/>
      <c r="M97" s="306"/>
      <c r="N97" s="405"/>
    </row>
    <row r="98" spans="1:14" ht="12.75" customHeight="1">
      <c r="A98" s="237"/>
      <c r="B98" s="95" t="s">
        <v>2486</v>
      </c>
      <c r="C98" s="307"/>
      <c r="D98" s="307"/>
      <c r="E98" s="307"/>
      <c r="F98" s="307"/>
      <c r="G98" s="282"/>
      <c r="H98" s="350"/>
      <c r="I98" s="306"/>
      <c r="J98" s="306"/>
      <c r="K98" s="306"/>
      <c r="L98" s="306"/>
      <c r="M98" s="306"/>
      <c r="N98" s="405"/>
    </row>
    <row r="99" spans="1:14" ht="15" customHeight="1">
      <c r="A99" s="237">
        <v>19</v>
      </c>
      <c r="B99" s="95" t="s">
        <v>2487</v>
      </c>
      <c r="C99" s="307"/>
      <c r="D99" s="307"/>
      <c r="E99" s="307"/>
      <c r="F99" s="307">
        <v>-5281293</v>
      </c>
      <c r="G99" s="282"/>
      <c r="H99" s="350"/>
      <c r="I99" s="306"/>
      <c r="J99" s="306"/>
      <c r="K99" s="306"/>
      <c r="L99" s="306"/>
      <c r="M99" s="306"/>
      <c r="N99" s="405"/>
    </row>
    <row r="100" spans="1:14" ht="12.75" customHeight="1">
      <c r="A100" s="237">
        <v>20</v>
      </c>
      <c r="B100" s="95" t="s">
        <v>2488</v>
      </c>
      <c r="C100" s="307"/>
      <c r="D100" s="307"/>
      <c r="E100" s="307"/>
      <c r="F100" s="307"/>
      <c r="G100" s="282"/>
      <c r="H100" s="350"/>
      <c r="I100" s="306"/>
      <c r="J100" s="306"/>
      <c r="K100" s="306"/>
      <c r="L100" s="306"/>
      <c r="M100" s="306"/>
      <c r="N100" s="405"/>
    </row>
    <row r="101" spans="1:14" ht="12.75" customHeight="1">
      <c r="A101" s="237">
        <v>21</v>
      </c>
      <c r="B101" s="95" t="s">
        <v>2489</v>
      </c>
      <c r="C101" s="307"/>
      <c r="D101" s="307"/>
      <c r="E101" s="307"/>
      <c r="F101" s="307"/>
      <c r="G101" s="282"/>
      <c r="H101" s="350"/>
      <c r="I101" s="306"/>
      <c r="J101" s="306"/>
      <c r="K101" s="306"/>
      <c r="L101" s="306"/>
      <c r="M101" s="306"/>
      <c r="N101" s="405"/>
    </row>
    <row r="102" spans="1:14" ht="12.75" customHeight="1">
      <c r="A102" s="237">
        <v>22</v>
      </c>
      <c r="B102" s="95" t="s">
        <v>1061</v>
      </c>
      <c r="C102" s="307"/>
      <c r="D102" s="307"/>
      <c r="E102" s="307"/>
      <c r="F102" s="307"/>
      <c r="G102" s="282"/>
      <c r="H102" s="350"/>
      <c r="I102" s="306"/>
      <c r="J102" s="306"/>
      <c r="K102" s="306"/>
      <c r="L102" s="306"/>
      <c r="M102" s="306"/>
      <c r="N102" s="405"/>
    </row>
    <row r="103" spans="1:14" ht="12.75" customHeight="1">
      <c r="A103" s="237">
        <v>23</v>
      </c>
      <c r="B103" s="95" t="s">
        <v>1062</v>
      </c>
      <c r="C103" s="307"/>
      <c r="D103" s="307"/>
      <c r="E103" s="307"/>
      <c r="F103" s="307"/>
      <c r="G103" s="282"/>
      <c r="H103" s="350"/>
      <c r="I103" s="306"/>
      <c r="J103" s="306"/>
      <c r="K103" s="306"/>
      <c r="L103" s="306"/>
      <c r="M103" s="306"/>
      <c r="N103" s="405"/>
    </row>
    <row r="104" spans="1:14" ht="15" customHeight="1">
      <c r="A104" s="237">
        <v>24</v>
      </c>
      <c r="B104" s="95" t="s">
        <v>2484</v>
      </c>
      <c r="C104" s="307"/>
      <c r="D104" s="307"/>
      <c r="E104" s="307"/>
      <c r="F104" s="307">
        <v>-163761</v>
      </c>
      <c r="G104" s="282"/>
      <c r="H104" s="350"/>
      <c r="I104" s="306"/>
      <c r="J104" s="306"/>
      <c r="K104" s="306"/>
      <c r="L104" s="306"/>
      <c r="M104" s="306"/>
      <c r="N104" s="405"/>
    </row>
    <row r="105" spans="1:14" ht="15" customHeight="1">
      <c r="A105" s="237">
        <v>25</v>
      </c>
      <c r="B105" s="95" t="s">
        <v>466</v>
      </c>
      <c r="C105" s="307"/>
      <c r="D105" s="307"/>
      <c r="E105" s="307"/>
      <c r="F105" s="307">
        <v>-2894</v>
      </c>
      <c r="G105" s="282"/>
      <c r="H105" s="350"/>
      <c r="I105" s="306"/>
      <c r="J105" s="306"/>
      <c r="K105" s="306"/>
      <c r="L105" s="306"/>
      <c r="M105" s="306"/>
      <c r="N105" s="405"/>
    </row>
    <row r="106" spans="1:14" ht="15" customHeight="1">
      <c r="A106" s="237">
        <v>26</v>
      </c>
      <c r="B106" s="95" t="s">
        <v>467</v>
      </c>
      <c r="C106" s="266">
        <f>SUM(C99:C105)</f>
        <v>0</v>
      </c>
      <c r="D106" s="266">
        <f>SUM(D99:D105)</f>
        <v>0</v>
      </c>
      <c r="E106" s="266">
        <f>SUM(E99:E105)</f>
        <v>0</v>
      </c>
      <c r="F106" s="266">
        <f>SUM(F99:F105)</f>
        <v>-5447948</v>
      </c>
      <c r="G106" s="265">
        <f>SUM(G99:G105)</f>
        <v>0</v>
      </c>
      <c r="H106" s="350"/>
      <c r="I106" s="306"/>
      <c r="J106" s="306"/>
      <c r="K106" s="306"/>
      <c r="L106" s="306"/>
      <c r="M106" s="306"/>
      <c r="N106" s="405"/>
    </row>
    <row r="107" spans="1:14" ht="15" customHeight="1">
      <c r="A107" s="237"/>
      <c r="B107" s="95" t="s">
        <v>1063</v>
      </c>
      <c r="C107" s="307"/>
      <c r="D107" s="307"/>
      <c r="E107" s="307"/>
      <c r="F107" s="307"/>
      <c r="G107" s="282"/>
      <c r="H107" s="350"/>
      <c r="I107" s="306"/>
      <c r="J107" s="306"/>
      <c r="K107" s="306"/>
      <c r="L107" s="306"/>
      <c r="M107" s="306"/>
      <c r="N107" s="405"/>
    </row>
    <row r="108" spans="1:14" ht="12.75" customHeight="1">
      <c r="A108" s="237">
        <v>27</v>
      </c>
      <c r="B108" s="95"/>
      <c r="C108" s="307"/>
      <c r="D108" s="307"/>
      <c r="E108" s="307"/>
      <c r="F108" s="307"/>
      <c r="G108" s="282"/>
      <c r="H108" s="350"/>
      <c r="I108" s="306"/>
      <c r="J108" s="306"/>
      <c r="K108" s="306"/>
      <c r="L108" s="306"/>
      <c r="M108" s="306"/>
      <c r="N108" s="405"/>
    </row>
    <row r="109" spans="1:14" ht="12.75" customHeight="1">
      <c r="A109" s="237">
        <v>28</v>
      </c>
      <c r="B109" s="95"/>
      <c r="C109" s="307"/>
      <c r="D109" s="307"/>
      <c r="E109" s="307"/>
      <c r="F109" s="307"/>
      <c r="G109" s="282"/>
      <c r="H109" s="350"/>
      <c r="I109" s="306"/>
      <c r="J109" s="306"/>
      <c r="K109" s="306"/>
      <c r="L109" s="306"/>
      <c r="M109" s="306"/>
      <c r="N109" s="405"/>
    </row>
    <row r="110" spans="1:14" ht="12.75" customHeight="1">
      <c r="A110" s="237">
        <v>29</v>
      </c>
      <c r="B110" s="95"/>
      <c r="C110" s="95"/>
      <c r="D110" s="95"/>
      <c r="E110" s="95"/>
      <c r="F110" s="95"/>
      <c r="G110" s="83"/>
      <c r="H110" s="72"/>
      <c r="I110" s="17"/>
      <c r="J110" s="17"/>
      <c r="K110" s="17"/>
      <c r="L110" s="17"/>
      <c r="M110" s="17"/>
      <c r="N110" s="405"/>
    </row>
    <row r="111" spans="1:14" ht="12.75" customHeight="1">
      <c r="A111" s="237">
        <v>30</v>
      </c>
      <c r="B111" s="95"/>
      <c r="C111" s="307"/>
      <c r="D111" s="307"/>
      <c r="E111" s="307"/>
      <c r="F111" s="307"/>
      <c r="G111" s="282"/>
      <c r="H111" s="350"/>
      <c r="I111" s="306"/>
      <c r="J111" s="306"/>
      <c r="K111" s="306"/>
      <c r="L111" s="306"/>
      <c r="M111" s="306"/>
      <c r="N111" s="405"/>
    </row>
    <row r="112" spans="1:14" ht="12.75" customHeight="1">
      <c r="A112" s="237">
        <v>31</v>
      </c>
      <c r="B112" s="296"/>
      <c r="C112" s="307"/>
      <c r="D112" s="307"/>
      <c r="E112" s="307"/>
      <c r="F112" s="307"/>
      <c r="G112" s="281"/>
      <c r="H112" s="350"/>
      <c r="I112" s="306"/>
      <c r="J112" s="306"/>
      <c r="K112" s="306"/>
      <c r="L112" s="306"/>
      <c r="M112" s="306"/>
      <c r="N112" s="405"/>
    </row>
    <row r="113" spans="1:14" ht="12.75" customHeight="1">
      <c r="A113" s="237">
        <v>32</v>
      </c>
      <c r="B113" s="95"/>
      <c r="C113" s="95"/>
      <c r="D113" s="95"/>
      <c r="E113" s="95"/>
      <c r="F113" s="95"/>
      <c r="G113" s="281"/>
      <c r="H113" s="72"/>
      <c r="I113" s="17"/>
      <c r="J113" s="17"/>
      <c r="K113" s="17"/>
      <c r="L113" s="17"/>
      <c r="M113" s="17"/>
      <c r="N113" s="405"/>
    </row>
    <row r="114" spans="1:14" ht="12.75" customHeight="1">
      <c r="A114" s="237">
        <v>33</v>
      </c>
      <c r="B114" s="95"/>
      <c r="C114" s="307"/>
      <c r="D114" s="307"/>
      <c r="E114" s="307"/>
      <c r="F114" s="307"/>
      <c r="G114" s="282"/>
      <c r="H114" s="350"/>
      <c r="I114" s="306"/>
      <c r="J114" s="306"/>
      <c r="K114" s="306"/>
      <c r="L114" s="306"/>
      <c r="M114" s="306"/>
      <c r="N114" s="405"/>
    </row>
    <row r="115" spans="1:14" ht="12.75" customHeight="1">
      <c r="A115" s="237">
        <v>34</v>
      </c>
      <c r="B115" s="95"/>
      <c r="C115" s="95"/>
      <c r="D115" s="95"/>
      <c r="E115" s="95"/>
      <c r="F115" s="95"/>
      <c r="G115" s="282"/>
      <c r="H115" s="72"/>
      <c r="I115" s="17"/>
      <c r="J115" s="17"/>
      <c r="K115" s="17"/>
      <c r="L115" s="17"/>
      <c r="M115" s="17"/>
      <c r="N115" s="405"/>
    </row>
    <row r="116" spans="1:14" ht="12.75" customHeight="1">
      <c r="A116" s="237">
        <v>35</v>
      </c>
      <c r="B116" s="95"/>
      <c r="C116" s="95"/>
      <c r="D116" s="95"/>
      <c r="E116" s="95"/>
      <c r="F116" s="95"/>
      <c r="G116" s="282"/>
      <c r="H116" s="72"/>
      <c r="I116" s="17"/>
      <c r="J116" s="17"/>
      <c r="K116" s="17"/>
      <c r="L116" s="17"/>
      <c r="M116" s="17"/>
      <c r="N116" s="405"/>
    </row>
    <row r="117" spans="1:14" ht="12.75" customHeight="1">
      <c r="A117" s="237">
        <v>36</v>
      </c>
      <c r="B117" s="95"/>
      <c r="C117" s="307"/>
      <c r="D117" s="95"/>
      <c r="E117" s="95"/>
      <c r="F117" s="95"/>
      <c r="G117" s="402"/>
      <c r="H117" s="350"/>
      <c r="I117" s="306"/>
      <c r="J117" s="306"/>
      <c r="K117" s="306"/>
      <c r="L117" s="306"/>
      <c r="M117" s="306"/>
      <c r="N117" s="405"/>
    </row>
    <row r="118" spans="1:14" ht="12.75" customHeight="1">
      <c r="A118" s="237">
        <v>37</v>
      </c>
      <c r="B118" s="95"/>
      <c r="C118" s="95"/>
      <c r="D118" s="307"/>
      <c r="E118" s="307"/>
      <c r="F118" s="307"/>
      <c r="G118" s="402"/>
      <c r="H118" s="350"/>
      <c r="I118" s="306"/>
      <c r="J118" s="306"/>
      <c r="K118" s="306"/>
      <c r="L118" s="306"/>
      <c r="M118" s="306"/>
      <c r="N118" s="405"/>
    </row>
    <row r="119" spans="1:14" ht="12.75" customHeight="1">
      <c r="A119" s="237">
        <v>38</v>
      </c>
      <c r="B119" s="95"/>
      <c r="C119" s="307"/>
      <c r="D119" s="307"/>
      <c r="E119" s="307"/>
      <c r="F119" s="307"/>
      <c r="G119" s="402"/>
      <c r="H119" s="350"/>
      <c r="I119" s="306"/>
      <c r="J119" s="306"/>
      <c r="K119" s="306"/>
      <c r="L119" s="306"/>
      <c r="M119" s="306"/>
      <c r="N119" s="405"/>
    </row>
    <row r="120" spans="1:14" ht="12.75" customHeight="1">
      <c r="A120" s="237">
        <v>39</v>
      </c>
      <c r="B120" s="95"/>
      <c r="C120" s="95"/>
      <c r="D120" s="95"/>
      <c r="E120" s="95"/>
      <c r="F120" s="95"/>
      <c r="G120" s="402"/>
      <c r="H120" s="350"/>
      <c r="I120" s="306"/>
      <c r="J120" s="306"/>
      <c r="K120" s="306"/>
      <c r="L120" s="306"/>
      <c r="M120" s="306"/>
      <c r="N120" s="405"/>
    </row>
    <row r="121" spans="1:14" ht="19.5" customHeight="1" thickBot="1">
      <c r="A121" s="328">
        <v>40</v>
      </c>
      <c r="B121" s="253" t="s">
        <v>172</v>
      </c>
      <c r="C121" s="272">
        <f>C82+C97+C106+SUM(C107:C120)</f>
        <v>0</v>
      </c>
      <c r="D121" s="272">
        <f>D82+D97+D106+SUM(D107:D120)</f>
        <v>0</v>
      </c>
      <c r="E121" s="272">
        <f>E82+E97+E106+SUM(E107:E120)</f>
        <v>0</v>
      </c>
      <c r="F121" s="272">
        <f>F82+F97+F106+SUM(F107:F120)</f>
        <v>-14667193</v>
      </c>
      <c r="G121" s="270">
        <f>G82+G97+G106+SUM(G107:G120)</f>
        <v>0</v>
      </c>
      <c r="H121" s="409"/>
      <c r="I121" s="410"/>
      <c r="J121" s="410"/>
      <c r="K121" s="410"/>
      <c r="L121" s="410"/>
      <c r="M121" s="410"/>
      <c r="N121" s="411"/>
    </row>
    <row r="122" spans="1:14" ht="12.75" customHeight="1"/>
    <row r="123" spans="1:14" ht="18" customHeight="1">
      <c r="A123" s="17" t="str">
        <f>A66</f>
        <v>FERC FORM NO.1 (ED.  12-96) NYPSC Modified-96</v>
      </c>
      <c r="B123" s="17"/>
      <c r="C123" s="403"/>
      <c r="D123" s="17"/>
      <c r="E123" s="69"/>
      <c r="F123" s="69"/>
      <c r="G123" s="69"/>
      <c r="H123" s="17" t="s">
        <v>1077</v>
      </c>
      <c r="I123" s="403"/>
      <c r="J123" s="17"/>
      <c r="K123" s="17"/>
      <c r="L123" s="69"/>
      <c r="M123" s="69" t="s">
        <v>1078</v>
      </c>
      <c r="N123" s="69"/>
    </row>
    <row r="124" spans="1:14" ht="17.25" customHeight="1">
      <c r="A124" s="69" t="s">
        <v>1079</v>
      </c>
      <c r="B124" s="69"/>
      <c r="C124" s="69"/>
      <c r="D124" s="69"/>
      <c r="E124" s="69"/>
      <c r="F124" s="69"/>
      <c r="G124" s="69"/>
      <c r="H124" s="69" t="s">
        <v>1080</v>
      </c>
      <c r="I124" s="69"/>
      <c r="J124" s="69"/>
      <c r="K124" s="69"/>
      <c r="L124" s="69"/>
      <c r="M124" s="69"/>
      <c r="N124" s="69"/>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7"/>
      <c r="B133"/>
      <c r="C133" s="17"/>
    </row>
    <row r="134" spans="1:3" ht="12.75" customHeight="1">
      <c r="A134" s="17"/>
      <c r="B134"/>
    </row>
    <row r="135" spans="1:3" ht="12.75" customHeight="1">
      <c r="A135" s="17"/>
      <c r="B135"/>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row r="143" spans="1:3" ht="12.75" customHeight="1">
      <c r="A143" s="17"/>
      <c r="B143"/>
    </row>
  </sheetData>
  <printOptions horizontalCentered="1" verticalCentered="1"/>
  <pageMargins left="0.5" right="0.5" top="0.5" bottom="0.5" header="0.5" footer="0.5"/>
  <pageSetup scale="61" fitToWidth="2" fitToHeight="2" pageOrder="overThenDown" orientation="portrait" r:id="rId1"/>
  <headerFooter alignWithMargins="0"/>
  <rowBreaks count="1" manualBreakCount="1">
    <brk id="67" max="16383" man="1"/>
  </rowBreaks>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O133"/>
  <sheetViews>
    <sheetView defaultGridColor="0" topLeftCell="F1" colorId="22" zoomScale="80" zoomScaleNormal="80" workbookViewId="0">
      <selection activeCell="J30" sqref="J30"/>
    </sheetView>
  </sheetViews>
  <sheetFormatPr defaultColWidth="9.6640625" defaultRowHeight="15"/>
  <cols>
    <col min="1" max="1" width="4.6640625" style="9" customWidth="1"/>
    <col min="2" max="2" width="17.6640625" style="9" customWidth="1"/>
    <col min="3" max="3" width="32.6640625" style="9" customWidth="1"/>
    <col min="4" max="4" width="7.6640625" style="9" customWidth="1"/>
    <col min="5" max="5" width="11.5546875" style="9" customWidth="1"/>
    <col min="6" max="6" width="11.88671875" style="9" customWidth="1"/>
    <col min="7" max="7" width="11.6640625" style="9" customWidth="1"/>
    <col min="8" max="8" width="17.88671875" style="9" customWidth="1"/>
    <col min="9" max="9" width="18.6640625" style="9" customWidth="1"/>
    <col min="10" max="10" width="36.21875" style="9" customWidth="1"/>
    <col min="11" max="11" width="20.6640625" style="9" customWidth="1"/>
    <col min="12" max="12" width="15.21875" style="9" customWidth="1"/>
    <col min="13" max="13" width="16.6640625" style="9" customWidth="1"/>
    <col min="14" max="14" width="4.6640625" style="9" customWidth="1"/>
    <col min="15" max="16384" width="9.6640625" style="9"/>
  </cols>
  <sheetData>
    <row r="1" spans="1:15">
      <c r="A1" s="29" t="s">
        <v>1800</v>
      </c>
      <c r="B1" s="66"/>
      <c r="C1" s="226"/>
      <c r="D1" s="66" t="s">
        <v>3294</v>
      </c>
      <c r="E1" s="66"/>
      <c r="F1" s="228" t="s">
        <v>1379</v>
      </c>
      <c r="G1" s="66"/>
      <c r="H1" s="412" t="s">
        <v>1803</v>
      </c>
      <c r="I1" s="29" t="s">
        <v>1800</v>
      </c>
      <c r="J1" s="226"/>
      <c r="K1" s="226" t="s">
        <v>1344</v>
      </c>
      <c r="L1" s="226" t="s">
        <v>1802</v>
      </c>
      <c r="M1" s="66" t="s">
        <v>1803</v>
      </c>
      <c r="N1" s="67"/>
      <c r="O1" s="17"/>
    </row>
    <row r="2" spans="1:15">
      <c r="A2" s="72" t="str">
        <f>'Data Sheet'!$C$25</f>
        <v xml:space="preserve">The Brooklyn Union Gas Company d/b/a National Grid New York </v>
      </c>
      <c r="B2" s="17"/>
      <c r="C2" s="81"/>
      <c r="D2" s="17" t="s">
        <v>1157</v>
      </c>
      <c r="E2" s="17"/>
      <c r="F2" s="95" t="s">
        <v>1081</v>
      </c>
      <c r="G2" s="17"/>
      <c r="H2" s="83"/>
      <c r="I2" s="72" t="str">
        <f>'Data Sheet'!$C$25</f>
        <v xml:space="preserve">The Brooklyn Union Gas Company d/b/a National Grid New York </v>
      </c>
      <c r="J2" s="81"/>
      <c r="K2" s="81" t="s">
        <v>1157</v>
      </c>
      <c r="L2" s="81" t="s">
        <v>1805</v>
      </c>
      <c r="M2" s="17"/>
      <c r="N2" s="73"/>
      <c r="O2" s="17"/>
    </row>
    <row r="3" spans="1:15" ht="15" customHeight="1">
      <c r="A3" s="74"/>
      <c r="B3" s="77"/>
      <c r="C3" s="81"/>
      <c r="D3" s="17" t="s">
        <v>1158</v>
      </c>
      <c r="E3" s="17"/>
      <c r="F3" s="3088" t="str">
        <f>'Data Sheet'!$C$40</f>
        <v xml:space="preserve"> March 29, 2017</v>
      </c>
      <c r="G3" s="1275"/>
      <c r="H3" s="108" t="str">
        <f>'Data Sheet'!$C$38</f>
        <v xml:space="preserve"> December 31, 2016</v>
      </c>
      <c r="I3" s="72"/>
      <c r="J3" s="81"/>
      <c r="K3" s="81" t="s">
        <v>1158</v>
      </c>
      <c r="L3" s="3086" t="str">
        <f>'Data Sheet'!$C$40</f>
        <v xml:space="preserve"> March 29, 2017</v>
      </c>
      <c r="M3" s="102" t="str">
        <f>'Data Sheet'!$C$38</f>
        <v xml:space="preserve"> December 31, 2016</v>
      </c>
      <c r="N3" s="73"/>
      <c r="O3" s="17"/>
    </row>
    <row r="4" spans="1:15" ht="15" customHeight="1">
      <c r="A4" s="413" t="s">
        <v>1082</v>
      </c>
      <c r="B4" s="75"/>
      <c r="C4" s="230"/>
      <c r="D4" s="230"/>
      <c r="E4" s="230"/>
      <c r="F4" s="230"/>
      <c r="G4" s="230"/>
      <c r="H4" s="231"/>
      <c r="I4" s="413" t="s">
        <v>1083</v>
      </c>
      <c r="J4" s="230"/>
      <c r="K4" s="230"/>
      <c r="L4" s="230"/>
      <c r="M4" s="230"/>
      <c r="N4" s="231"/>
      <c r="O4" s="17"/>
    </row>
    <row r="5" spans="1:15">
      <c r="A5" s="72"/>
      <c r="B5" s="17" t="s">
        <v>1084</v>
      </c>
      <c r="C5" s="17"/>
      <c r="D5" s="17"/>
      <c r="E5" s="17"/>
      <c r="F5" s="17"/>
      <c r="G5" s="17"/>
      <c r="H5" s="73"/>
      <c r="I5" s="72"/>
      <c r="J5" s="17"/>
      <c r="K5" s="17"/>
      <c r="L5" s="17"/>
      <c r="M5" s="17"/>
      <c r="N5" s="73"/>
      <c r="O5" s="17"/>
    </row>
    <row r="6" spans="1:15">
      <c r="A6" s="72"/>
      <c r="B6" s="17" t="s">
        <v>875</v>
      </c>
      <c r="C6" s="17"/>
      <c r="D6" s="17"/>
      <c r="E6" s="17"/>
      <c r="F6" s="17"/>
      <c r="G6" s="17"/>
      <c r="H6" s="73"/>
      <c r="I6" s="72"/>
      <c r="J6" s="17"/>
      <c r="K6" s="17"/>
      <c r="L6" s="17"/>
      <c r="M6" s="17"/>
      <c r="N6" s="73"/>
      <c r="O6" s="17"/>
    </row>
    <row r="7" spans="1:15">
      <c r="A7" s="72"/>
      <c r="B7" s="17" t="s">
        <v>876</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276" t="s">
        <v>1729</v>
      </c>
      <c r="B9" s="81"/>
      <c r="C9" s="81"/>
      <c r="D9" s="69" t="s">
        <v>2328</v>
      </c>
      <c r="E9" s="414"/>
      <c r="F9" s="79" t="s">
        <v>877</v>
      </c>
      <c r="G9" s="414"/>
      <c r="H9" s="83"/>
      <c r="I9" s="72"/>
      <c r="J9" s="95"/>
      <c r="K9" s="102"/>
      <c r="L9" s="75" t="s">
        <v>878</v>
      </c>
      <c r="M9" s="77"/>
      <c r="N9" s="236" t="s">
        <v>1729</v>
      </c>
      <c r="O9" s="17"/>
    </row>
    <row r="10" spans="1:15">
      <c r="A10" s="276" t="s">
        <v>1732</v>
      </c>
      <c r="B10" s="81"/>
      <c r="C10" s="291" t="s">
        <v>1837</v>
      </c>
      <c r="D10" s="75" t="s">
        <v>3079</v>
      </c>
      <c r="E10" s="314"/>
      <c r="F10" s="313" t="s">
        <v>879</v>
      </c>
      <c r="G10" s="314"/>
      <c r="H10" s="83"/>
      <c r="I10" s="237" t="s">
        <v>1837</v>
      </c>
      <c r="J10" s="289" t="s">
        <v>880</v>
      </c>
      <c r="K10" s="95"/>
      <c r="L10" s="17"/>
      <c r="M10" s="17"/>
      <c r="N10" s="236" t="s">
        <v>1732</v>
      </c>
      <c r="O10" s="17"/>
    </row>
    <row r="11" spans="1:15">
      <c r="A11" s="276"/>
      <c r="B11" s="291" t="s">
        <v>176</v>
      </c>
      <c r="C11" s="291" t="s">
        <v>881</v>
      </c>
      <c r="D11" s="69" t="s">
        <v>176</v>
      </c>
      <c r="E11" s="78"/>
      <c r="F11" s="415" t="s">
        <v>176</v>
      </c>
      <c r="G11" s="78"/>
      <c r="H11" s="83"/>
      <c r="I11" s="237" t="s">
        <v>575</v>
      </c>
      <c r="J11" s="289" t="s">
        <v>2191</v>
      </c>
      <c r="K11" s="95"/>
      <c r="L11" s="17"/>
      <c r="M11" s="17"/>
      <c r="N11" s="236"/>
      <c r="O11" s="17"/>
    </row>
    <row r="12" spans="1:15">
      <c r="A12" s="276"/>
      <c r="B12" s="291" t="s">
        <v>2192</v>
      </c>
      <c r="C12" s="291" t="s">
        <v>557</v>
      </c>
      <c r="D12" s="290" t="s">
        <v>1732</v>
      </c>
      <c r="E12" s="649" t="s">
        <v>1841</v>
      </c>
      <c r="F12" s="649" t="s">
        <v>1732</v>
      </c>
      <c r="G12" s="649" t="s">
        <v>1841</v>
      </c>
      <c r="H12" s="236" t="s">
        <v>308</v>
      </c>
      <c r="I12" s="237" t="s">
        <v>2337</v>
      </c>
      <c r="J12" s="289" t="s">
        <v>2193</v>
      </c>
      <c r="K12" s="95"/>
      <c r="L12" s="17"/>
      <c r="M12" s="17"/>
      <c r="N12" s="236"/>
      <c r="O12" s="17"/>
    </row>
    <row r="13" spans="1:15">
      <c r="A13" s="277"/>
      <c r="B13" s="416" t="s">
        <v>3024</v>
      </c>
      <c r="C13" s="416" t="s">
        <v>3025</v>
      </c>
      <c r="D13" s="662" t="s">
        <v>3026</v>
      </c>
      <c r="E13" s="661" t="s">
        <v>3027</v>
      </c>
      <c r="F13" s="661" t="s">
        <v>2347</v>
      </c>
      <c r="G13" s="661" t="s">
        <v>2348</v>
      </c>
      <c r="H13" s="239" t="s">
        <v>2349</v>
      </c>
      <c r="I13" s="238" t="s">
        <v>2350</v>
      </c>
      <c r="J13" s="327" t="s">
        <v>2351</v>
      </c>
      <c r="K13" s="313"/>
      <c r="L13" s="75"/>
      <c r="M13" s="75"/>
      <c r="N13" s="239"/>
      <c r="O13" s="17"/>
    </row>
    <row r="14" spans="1:15">
      <c r="A14" s="276">
        <v>1</v>
      </c>
      <c r="B14" s="416" t="s">
        <v>173</v>
      </c>
      <c r="C14" s="417"/>
      <c r="D14" s="418"/>
      <c r="E14" s="417"/>
      <c r="F14" s="418"/>
      <c r="G14" s="417"/>
      <c r="H14" s="419"/>
      <c r="I14" s="420"/>
      <c r="J14" s="421"/>
      <c r="K14" s="422"/>
      <c r="L14" s="423"/>
      <c r="M14" s="423"/>
      <c r="N14" s="236">
        <v>1</v>
      </c>
      <c r="O14" s="17"/>
    </row>
    <row r="15" spans="1:15">
      <c r="A15" s="276">
        <v>2</v>
      </c>
      <c r="B15" s="291" t="s">
        <v>2194</v>
      </c>
      <c r="C15" s="370"/>
      <c r="D15" s="78"/>
      <c r="E15" s="370"/>
      <c r="F15" s="78"/>
      <c r="G15" s="370"/>
      <c r="H15" s="316"/>
      <c r="I15" s="401">
        <f t="shared" ref="I15:I25" si="0">C15+E15-G15+H15</f>
        <v>0</v>
      </c>
      <c r="J15" s="95"/>
      <c r="K15" s="422"/>
      <c r="L15" s="423"/>
      <c r="M15" s="423"/>
      <c r="N15" s="236">
        <v>2</v>
      </c>
      <c r="O15" s="17"/>
    </row>
    <row r="16" spans="1:15">
      <c r="A16" s="276">
        <v>3</v>
      </c>
      <c r="B16" s="291" t="s">
        <v>2195</v>
      </c>
      <c r="C16" s="353"/>
      <c r="D16" s="78"/>
      <c r="E16" s="353"/>
      <c r="F16" s="78"/>
      <c r="G16" s="353"/>
      <c r="H16" s="424"/>
      <c r="I16" s="350">
        <f t="shared" si="0"/>
        <v>0</v>
      </c>
      <c r="J16" s="95"/>
      <c r="K16" s="422"/>
      <c r="L16" s="423"/>
      <c r="M16" s="423"/>
      <c r="N16" s="236">
        <v>3</v>
      </c>
      <c r="O16" s="17"/>
    </row>
    <row r="17" spans="1:15">
      <c r="A17" s="276">
        <v>4</v>
      </c>
      <c r="B17" s="291" t="s">
        <v>2196</v>
      </c>
      <c r="C17" s="353"/>
      <c r="D17" s="78"/>
      <c r="E17" s="353"/>
      <c r="F17" s="78"/>
      <c r="G17" s="353"/>
      <c r="H17" s="424"/>
      <c r="I17" s="350">
        <f t="shared" si="0"/>
        <v>0</v>
      </c>
      <c r="J17" s="95"/>
      <c r="K17" s="422"/>
      <c r="L17" s="423"/>
      <c r="M17" s="423"/>
      <c r="N17" s="236">
        <v>4</v>
      </c>
      <c r="O17" s="17"/>
    </row>
    <row r="18" spans="1:15">
      <c r="A18" s="276">
        <v>5</v>
      </c>
      <c r="B18" s="291" t="s">
        <v>2197</v>
      </c>
      <c r="C18" s="353"/>
      <c r="D18" s="78"/>
      <c r="E18" s="353"/>
      <c r="F18" s="78"/>
      <c r="G18" s="353"/>
      <c r="H18" s="424"/>
      <c r="I18" s="350">
        <f t="shared" si="0"/>
        <v>0</v>
      </c>
      <c r="J18" s="95"/>
      <c r="K18" s="422"/>
      <c r="L18" s="423"/>
      <c r="M18" s="423"/>
      <c r="N18" s="236">
        <v>5</v>
      </c>
      <c r="O18" s="17"/>
    </row>
    <row r="19" spans="1:15">
      <c r="A19" s="276">
        <v>6</v>
      </c>
      <c r="B19" s="81"/>
      <c r="C19" s="353"/>
      <c r="D19" s="78"/>
      <c r="E19" s="353"/>
      <c r="F19" s="78"/>
      <c r="G19" s="353"/>
      <c r="H19" s="424"/>
      <c r="I19" s="350">
        <f t="shared" si="0"/>
        <v>0</v>
      </c>
      <c r="J19" s="95"/>
      <c r="K19" s="422"/>
      <c r="L19" s="423"/>
      <c r="M19" s="423"/>
      <c r="N19" s="236">
        <v>6</v>
      </c>
      <c r="O19" s="17"/>
    </row>
    <row r="20" spans="1:15">
      <c r="A20" s="276">
        <v>7</v>
      </c>
      <c r="B20" s="81"/>
      <c r="C20" s="353"/>
      <c r="D20" s="78"/>
      <c r="E20" s="353"/>
      <c r="F20" s="78"/>
      <c r="G20" s="353"/>
      <c r="H20" s="424"/>
      <c r="I20" s="350">
        <f t="shared" si="0"/>
        <v>0</v>
      </c>
      <c r="J20" s="95"/>
      <c r="K20" s="422"/>
      <c r="L20" s="423"/>
      <c r="M20" s="423"/>
      <c r="N20" s="236">
        <v>7</v>
      </c>
      <c r="O20" s="17"/>
    </row>
    <row r="21" spans="1:15">
      <c r="A21" s="276">
        <v>8</v>
      </c>
      <c r="B21" s="425"/>
      <c r="C21" s="353"/>
      <c r="D21" s="315"/>
      <c r="E21" s="353"/>
      <c r="F21" s="315"/>
      <c r="G21" s="353"/>
      <c r="H21" s="424"/>
      <c r="I21" s="350">
        <f t="shared" si="0"/>
        <v>0</v>
      </c>
      <c r="J21" s="95"/>
      <c r="K21" s="422"/>
      <c r="L21" s="423"/>
      <c r="M21" s="423"/>
      <c r="N21" s="236">
        <v>8</v>
      </c>
      <c r="O21" s="17"/>
    </row>
    <row r="22" spans="1:15">
      <c r="A22" s="276">
        <v>9</v>
      </c>
      <c r="B22" s="425"/>
      <c r="C22" s="353"/>
      <c r="D22" s="315"/>
      <c r="E22" s="353"/>
      <c r="F22" s="315"/>
      <c r="G22" s="353"/>
      <c r="H22" s="424"/>
      <c r="I22" s="350">
        <f t="shared" si="0"/>
        <v>0</v>
      </c>
      <c r="J22" s="95"/>
      <c r="K22" s="422"/>
      <c r="L22" s="423"/>
      <c r="M22" s="423"/>
      <c r="N22" s="236">
        <v>9</v>
      </c>
      <c r="O22" s="17"/>
    </row>
    <row r="23" spans="1:15">
      <c r="A23" s="276">
        <v>10</v>
      </c>
      <c r="B23" s="425"/>
      <c r="C23" s="353"/>
      <c r="D23" s="315"/>
      <c r="E23" s="353"/>
      <c r="F23" s="315"/>
      <c r="G23" s="353"/>
      <c r="H23" s="424"/>
      <c r="I23" s="350">
        <f t="shared" si="0"/>
        <v>0</v>
      </c>
      <c r="J23" s="95"/>
      <c r="K23" s="422"/>
      <c r="L23" s="423"/>
      <c r="M23" s="423"/>
      <c r="N23" s="236">
        <v>10</v>
      </c>
      <c r="O23" s="17"/>
    </row>
    <row r="24" spans="1:15">
      <c r="A24" s="276">
        <v>11</v>
      </c>
      <c r="B24" s="81"/>
      <c r="C24" s="353"/>
      <c r="D24" s="78"/>
      <c r="E24" s="353"/>
      <c r="F24" s="78"/>
      <c r="G24" s="353"/>
      <c r="H24" s="424"/>
      <c r="I24" s="350">
        <f t="shared" si="0"/>
        <v>0</v>
      </c>
      <c r="J24" s="95"/>
      <c r="K24" s="422"/>
      <c r="L24" s="423"/>
      <c r="M24" s="423"/>
      <c r="N24" s="236">
        <v>11</v>
      </c>
      <c r="O24" s="17"/>
    </row>
    <row r="25" spans="1:15">
      <c r="A25" s="276">
        <v>12</v>
      </c>
      <c r="B25" s="667" t="s">
        <v>2198</v>
      </c>
      <c r="C25" s="248">
        <f>SUM(C15:C24)</f>
        <v>0</v>
      </c>
      <c r="D25" s="245"/>
      <c r="E25" s="248">
        <f>SUM(E15:E24)</f>
        <v>0</v>
      </c>
      <c r="F25" s="245"/>
      <c r="G25" s="248">
        <f>SUM(G15:G24)</f>
        <v>0</v>
      </c>
      <c r="H25" s="246">
        <f>SUM(H15:H24)</f>
        <v>0</v>
      </c>
      <c r="I25" s="426">
        <f t="shared" si="0"/>
        <v>0</v>
      </c>
      <c r="J25" s="427"/>
      <c r="K25" s="422"/>
      <c r="L25" s="17"/>
      <c r="M25" s="17"/>
      <c r="N25" s="236">
        <v>12</v>
      </c>
      <c r="O25" s="17"/>
    </row>
    <row r="26" spans="1:15">
      <c r="A26" s="276">
        <v>13</v>
      </c>
      <c r="B26" s="416" t="s">
        <v>174</v>
      </c>
      <c r="C26" s="428"/>
      <c r="D26" s="429"/>
      <c r="E26" s="428"/>
      <c r="F26" s="429"/>
      <c r="G26" s="428"/>
      <c r="H26" s="430"/>
      <c r="I26" s="431"/>
      <c r="J26" s="432"/>
      <c r="K26" s="95"/>
      <c r="L26" s="17"/>
      <c r="M26" s="17"/>
      <c r="N26" s="236">
        <v>13</v>
      </c>
      <c r="O26" s="17"/>
    </row>
    <row r="27" spans="1:15">
      <c r="A27" s="276">
        <v>14</v>
      </c>
      <c r="B27" s="291" t="s">
        <v>2194</v>
      </c>
      <c r="C27" s="353"/>
      <c r="D27" s="78"/>
      <c r="E27" s="353"/>
      <c r="F27" s="78"/>
      <c r="G27" s="353"/>
      <c r="H27" s="424"/>
      <c r="I27" s="350">
        <f t="shared" ref="I27:I37" si="1">C27+E27-G27+H27</f>
        <v>0</v>
      </c>
      <c r="J27" s="95"/>
      <c r="K27" s="422"/>
      <c r="L27" s="423"/>
      <c r="M27" s="423"/>
      <c r="N27" s="236">
        <v>14</v>
      </c>
      <c r="O27" s="17"/>
    </row>
    <row r="28" spans="1:15">
      <c r="A28" s="276">
        <v>15</v>
      </c>
      <c r="B28" s="291" t="s">
        <v>2195</v>
      </c>
      <c r="C28" s="353"/>
      <c r="D28" s="78"/>
      <c r="E28" s="353"/>
      <c r="F28" s="78"/>
      <c r="G28" s="353"/>
      <c r="H28" s="424"/>
      <c r="I28" s="350">
        <f t="shared" si="1"/>
        <v>0</v>
      </c>
      <c r="J28" s="95"/>
      <c r="K28" s="95"/>
      <c r="L28" s="17"/>
      <c r="M28" s="17"/>
      <c r="N28" s="236">
        <v>15</v>
      </c>
      <c r="O28" s="17"/>
    </row>
    <row r="29" spans="1:15">
      <c r="A29" s="276">
        <v>16</v>
      </c>
      <c r="B29" s="291" t="s">
        <v>2196</v>
      </c>
      <c r="C29" s="353"/>
      <c r="D29" s="78"/>
      <c r="E29" s="353"/>
      <c r="F29" s="78"/>
      <c r="G29" s="353"/>
      <c r="H29" s="424"/>
      <c r="I29" s="350">
        <f t="shared" si="1"/>
        <v>0</v>
      </c>
      <c r="J29" s="95"/>
      <c r="K29" s="95"/>
      <c r="L29" s="17"/>
      <c r="M29" s="17"/>
      <c r="N29" s="236">
        <v>16</v>
      </c>
      <c r="O29" s="17"/>
    </row>
    <row r="30" spans="1:15">
      <c r="A30" s="276">
        <v>17</v>
      </c>
      <c r="B30" s="291" t="s">
        <v>2197</v>
      </c>
      <c r="C30" s="353">
        <v>2220128</v>
      </c>
      <c r="D30" s="78"/>
      <c r="E30" s="353"/>
      <c r="F30" s="78" t="s">
        <v>5090</v>
      </c>
      <c r="G30" s="353">
        <v>910740</v>
      </c>
      <c r="H30" s="424"/>
      <c r="I30" s="350">
        <f t="shared" si="1"/>
        <v>1309388</v>
      </c>
      <c r="J30" s="3178"/>
      <c r="K30" s="95"/>
      <c r="L30" s="17"/>
      <c r="M30" s="17"/>
      <c r="N30" s="236">
        <v>17</v>
      </c>
      <c r="O30" s="17"/>
    </row>
    <row r="31" spans="1:15">
      <c r="A31" s="276">
        <v>18</v>
      </c>
      <c r="B31" s="425"/>
      <c r="C31" s="353"/>
      <c r="D31" s="315"/>
      <c r="E31" s="353"/>
      <c r="F31" s="315"/>
      <c r="G31" s="353"/>
      <c r="H31" s="424"/>
      <c r="I31" s="350">
        <f t="shared" si="1"/>
        <v>0</v>
      </c>
      <c r="J31" s="95"/>
      <c r="K31" s="95"/>
      <c r="L31" s="17"/>
      <c r="M31" s="17"/>
      <c r="N31" s="236">
        <v>18</v>
      </c>
      <c r="O31" s="17"/>
    </row>
    <row r="32" spans="1:15">
      <c r="A32" s="276">
        <v>19</v>
      </c>
      <c r="B32" s="81"/>
      <c r="C32" s="353"/>
      <c r="D32" s="315"/>
      <c r="E32" s="353"/>
      <c r="F32" s="315"/>
      <c r="G32" s="353"/>
      <c r="H32" s="424"/>
      <c r="I32" s="350">
        <f t="shared" si="1"/>
        <v>0</v>
      </c>
      <c r="J32" s="95"/>
      <c r="K32" s="95"/>
      <c r="L32" s="17"/>
      <c r="M32" s="17"/>
      <c r="N32" s="236">
        <v>19</v>
      </c>
      <c r="O32" s="17"/>
    </row>
    <row r="33" spans="1:15">
      <c r="A33" s="276">
        <v>20</v>
      </c>
      <c r="B33" s="81"/>
      <c r="C33" s="353"/>
      <c r="D33" s="315"/>
      <c r="E33" s="353"/>
      <c r="F33" s="315"/>
      <c r="G33" s="353"/>
      <c r="H33" s="311"/>
      <c r="I33" s="350">
        <f t="shared" si="1"/>
        <v>0</v>
      </c>
      <c r="J33" s="95"/>
      <c r="K33" s="95"/>
      <c r="L33" s="17"/>
      <c r="M33" s="17"/>
      <c r="N33" s="236">
        <v>20</v>
      </c>
      <c r="O33" s="17"/>
    </row>
    <row r="34" spans="1:15">
      <c r="A34" s="276">
        <v>21</v>
      </c>
      <c r="B34" s="425"/>
      <c r="C34" s="370"/>
      <c r="D34" s="315"/>
      <c r="E34" s="370"/>
      <c r="F34" s="315"/>
      <c r="G34" s="370"/>
      <c r="H34" s="316"/>
      <c r="I34" s="350">
        <f t="shared" si="1"/>
        <v>0</v>
      </c>
      <c r="J34" s="433"/>
      <c r="K34" s="422"/>
      <c r="L34" s="17"/>
      <c r="M34" s="17"/>
      <c r="N34" s="236">
        <v>21</v>
      </c>
      <c r="O34" s="17"/>
    </row>
    <row r="35" spans="1:15">
      <c r="A35" s="276" t="s">
        <v>590</v>
      </c>
      <c r="B35" s="425"/>
      <c r="C35" s="370"/>
      <c r="D35" s="315"/>
      <c r="E35" s="370"/>
      <c r="F35" s="315"/>
      <c r="G35" s="370"/>
      <c r="H35" s="316"/>
      <c r="I35" s="350">
        <f t="shared" si="1"/>
        <v>0</v>
      </c>
      <c r="J35" s="433"/>
      <c r="K35" s="422"/>
      <c r="L35" s="17"/>
      <c r="M35" s="17"/>
      <c r="N35" s="236" t="s">
        <v>590</v>
      </c>
      <c r="O35" s="17"/>
    </row>
    <row r="36" spans="1:15">
      <c r="A36" s="276">
        <v>23</v>
      </c>
      <c r="B36" s="81"/>
      <c r="C36" s="370"/>
      <c r="D36" s="78"/>
      <c r="E36" s="370"/>
      <c r="F36" s="78"/>
      <c r="G36" s="370"/>
      <c r="H36" s="434"/>
      <c r="I36" s="350">
        <f t="shared" si="1"/>
        <v>0</v>
      </c>
      <c r="J36" s="95"/>
      <c r="K36" s="95"/>
      <c r="L36" s="17"/>
      <c r="M36" s="17"/>
      <c r="N36" s="236">
        <v>23</v>
      </c>
      <c r="O36" s="17"/>
    </row>
    <row r="37" spans="1:15">
      <c r="A37" s="276">
        <v>24</v>
      </c>
      <c r="B37" s="667" t="s">
        <v>2198</v>
      </c>
      <c r="C37" s="248">
        <f>SUM(C27:C36)</f>
        <v>2220128</v>
      </c>
      <c r="D37" s="245"/>
      <c r="E37" s="248">
        <f>SUM(E27:E36)</f>
        <v>0</v>
      </c>
      <c r="F37" s="245"/>
      <c r="G37" s="248">
        <f>SUM(G27:G36)</f>
        <v>910740</v>
      </c>
      <c r="H37" s="246">
        <f>SUM(H27:H36)</f>
        <v>0</v>
      </c>
      <c r="I37" s="426">
        <f t="shared" si="1"/>
        <v>1309388</v>
      </c>
      <c r="J37" s="427"/>
      <c r="K37" s="422"/>
      <c r="L37" s="17"/>
      <c r="M37" s="17"/>
      <c r="N37" s="236">
        <v>24</v>
      </c>
      <c r="O37" s="17"/>
    </row>
    <row r="38" spans="1:15">
      <c r="A38" s="276">
        <v>25</v>
      </c>
      <c r="B38" s="416" t="s">
        <v>2199</v>
      </c>
      <c r="C38" s="428"/>
      <c r="D38" s="429"/>
      <c r="E38" s="428"/>
      <c r="F38" s="429"/>
      <c r="G38" s="428"/>
      <c r="H38" s="430"/>
      <c r="I38" s="431"/>
      <c r="J38" s="432"/>
      <c r="K38" s="95"/>
      <c r="L38" s="17"/>
      <c r="M38" s="17"/>
      <c r="N38" s="236">
        <v>25</v>
      </c>
      <c r="O38" s="17"/>
    </row>
    <row r="39" spans="1:15">
      <c r="A39" s="276">
        <v>26</v>
      </c>
      <c r="B39" s="291" t="s">
        <v>2194</v>
      </c>
      <c r="C39" s="353"/>
      <c r="D39" s="78"/>
      <c r="E39" s="353"/>
      <c r="F39" s="78"/>
      <c r="G39" s="353"/>
      <c r="H39" s="424"/>
      <c r="I39" s="350">
        <f t="shared" ref="I39:I49" si="2">C39+E39-G39+H39</f>
        <v>0</v>
      </c>
      <c r="J39" s="95"/>
      <c r="K39" s="95"/>
      <c r="L39" s="17"/>
      <c r="M39" s="17"/>
      <c r="N39" s="236">
        <v>26</v>
      </c>
      <c r="O39" s="17"/>
    </row>
    <row r="40" spans="1:15">
      <c r="A40" s="276">
        <v>27</v>
      </c>
      <c r="B40" s="291" t="s">
        <v>2195</v>
      </c>
      <c r="C40" s="353"/>
      <c r="D40" s="78"/>
      <c r="E40" s="353"/>
      <c r="F40" s="78"/>
      <c r="G40" s="353"/>
      <c r="H40" s="424"/>
      <c r="I40" s="350">
        <f t="shared" si="2"/>
        <v>0</v>
      </c>
      <c r="J40" s="95"/>
      <c r="K40" s="95"/>
      <c r="L40" s="17"/>
      <c r="M40" s="17"/>
      <c r="N40" s="236">
        <v>27</v>
      </c>
      <c r="O40" s="17"/>
    </row>
    <row r="41" spans="1:15">
      <c r="A41" s="276">
        <v>28</v>
      </c>
      <c r="B41" s="291" t="s">
        <v>2196</v>
      </c>
      <c r="C41" s="353"/>
      <c r="D41" s="78"/>
      <c r="E41" s="353"/>
      <c r="F41" s="78"/>
      <c r="G41" s="353"/>
      <c r="H41" s="424"/>
      <c r="I41" s="350">
        <f t="shared" si="2"/>
        <v>0</v>
      </c>
      <c r="J41" s="95"/>
      <c r="K41" s="95"/>
      <c r="L41" s="17"/>
      <c r="M41" s="17"/>
      <c r="N41" s="236">
        <v>28</v>
      </c>
      <c r="O41" s="17"/>
    </row>
    <row r="42" spans="1:15">
      <c r="A42" s="276">
        <v>29</v>
      </c>
      <c r="B42" s="291" t="s">
        <v>2194</v>
      </c>
      <c r="C42" s="353"/>
      <c r="D42" s="78"/>
      <c r="E42" s="353"/>
      <c r="F42" s="78"/>
      <c r="G42" s="353"/>
      <c r="H42" s="424"/>
      <c r="I42" s="350">
        <f t="shared" si="2"/>
        <v>0</v>
      </c>
      <c r="J42" s="95"/>
      <c r="K42" s="95"/>
      <c r="L42" s="17"/>
      <c r="M42" s="17"/>
      <c r="N42" s="236">
        <v>29</v>
      </c>
      <c r="O42" s="17"/>
    </row>
    <row r="43" spans="1:15">
      <c r="A43" s="276">
        <v>30</v>
      </c>
      <c r="B43" s="81"/>
      <c r="C43" s="353"/>
      <c r="D43" s="78"/>
      <c r="E43" s="353"/>
      <c r="F43" s="78"/>
      <c r="G43" s="353"/>
      <c r="H43" s="424"/>
      <c r="I43" s="350">
        <f t="shared" si="2"/>
        <v>0</v>
      </c>
      <c r="J43" s="95"/>
      <c r="K43" s="95"/>
      <c r="L43" s="17"/>
      <c r="M43" s="17"/>
      <c r="N43" s="236">
        <v>30</v>
      </c>
      <c r="O43" s="17"/>
    </row>
    <row r="44" spans="1:15">
      <c r="A44" s="276">
        <v>31</v>
      </c>
      <c r="B44" s="81"/>
      <c r="C44" s="353"/>
      <c r="D44" s="78"/>
      <c r="E44" s="353"/>
      <c r="F44" s="78"/>
      <c r="G44" s="353"/>
      <c r="H44" s="424"/>
      <c r="I44" s="350">
        <f t="shared" si="2"/>
        <v>0</v>
      </c>
      <c r="J44" s="95"/>
      <c r="K44" s="95"/>
      <c r="L44" s="17"/>
      <c r="M44" s="17"/>
      <c r="N44" s="236">
        <v>31</v>
      </c>
      <c r="O44" s="17"/>
    </row>
    <row r="45" spans="1:15">
      <c r="A45" s="276">
        <v>32</v>
      </c>
      <c r="B45" s="81"/>
      <c r="C45" s="353"/>
      <c r="D45" s="78"/>
      <c r="E45" s="353"/>
      <c r="F45" s="78"/>
      <c r="G45" s="353"/>
      <c r="H45" s="424"/>
      <c r="I45" s="350">
        <f t="shared" si="2"/>
        <v>0</v>
      </c>
      <c r="J45" s="95"/>
      <c r="K45" s="95"/>
      <c r="L45" s="17"/>
      <c r="M45" s="17"/>
      <c r="N45" s="236">
        <v>32</v>
      </c>
      <c r="O45" s="17"/>
    </row>
    <row r="46" spans="1:15">
      <c r="A46" s="276">
        <v>33</v>
      </c>
      <c r="B46" s="81"/>
      <c r="C46" s="353"/>
      <c r="D46" s="78"/>
      <c r="E46" s="353"/>
      <c r="F46" s="78"/>
      <c r="G46" s="353"/>
      <c r="H46" s="424"/>
      <c r="I46" s="350">
        <f t="shared" si="2"/>
        <v>0</v>
      </c>
      <c r="J46" s="95"/>
      <c r="K46" s="95"/>
      <c r="L46" s="17"/>
      <c r="M46" s="17"/>
      <c r="N46" s="236">
        <v>33</v>
      </c>
      <c r="O46" s="17"/>
    </row>
    <row r="47" spans="1:15">
      <c r="A47" s="276">
        <v>34</v>
      </c>
      <c r="B47" s="81"/>
      <c r="C47" s="353"/>
      <c r="D47" s="78"/>
      <c r="E47" s="353"/>
      <c r="F47" s="78"/>
      <c r="G47" s="353"/>
      <c r="H47" s="424"/>
      <c r="I47" s="350">
        <f t="shared" si="2"/>
        <v>0</v>
      </c>
      <c r="J47" s="95"/>
      <c r="K47" s="95"/>
      <c r="L47" s="17"/>
      <c r="M47" s="17"/>
      <c r="N47" s="236">
        <v>34</v>
      </c>
      <c r="O47" s="17"/>
    </row>
    <row r="48" spans="1:15">
      <c r="A48" s="276">
        <v>35</v>
      </c>
      <c r="B48" s="81"/>
      <c r="C48" s="353"/>
      <c r="D48" s="78"/>
      <c r="E48" s="353"/>
      <c r="F48" s="78"/>
      <c r="G48" s="353"/>
      <c r="H48" s="424"/>
      <c r="I48" s="350">
        <f t="shared" si="2"/>
        <v>0</v>
      </c>
      <c r="J48" s="95"/>
      <c r="K48" s="95"/>
      <c r="L48" s="17"/>
      <c r="M48" s="17"/>
      <c r="N48" s="236">
        <v>35</v>
      </c>
      <c r="O48" s="17"/>
    </row>
    <row r="49" spans="1:15">
      <c r="A49" s="276">
        <v>36</v>
      </c>
      <c r="B49" s="667" t="s">
        <v>2198</v>
      </c>
      <c r="C49" s="248">
        <f>SUM(C39:C48)</f>
        <v>0</v>
      </c>
      <c r="D49" s="245"/>
      <c r="E49" s="248">
        <f>SUM(E39:E48)</f>
        <v>0</v>
      </c>
      <c r="F49" s="245"/>
      <c r="G49" s="248">
        <f>SUM(G39:G48)</f>
        <v>0</v>
      </c>
      <c r="H49" s="246">
        <f>SUM(H39:H48)</f>
        <v>0</v>
      </c>
      <c r="I49" s="426">
        <f t="shared" si="2"/>
        <v>0</v>
      </c>
      <c r="J49" s="427"/>
      <c r="K49" s="422"/>
      <c r="L49" s="17"/>
      <c r="M49" s="17"/>
      <c r="N49" s="236">
        <v>36</v>
      </c>
      <c r="O49" s="17"/>
    </row>
    <row r="50" spans="1:15">
      <c r="A50" s="276">
        <v>37</v>
      </c>
      <c r="B50" s="416" t="s">
        <v>2200</v>
      </c>
      <c r="C50" s="428"/>
      <c r="D50" s="429"/>
      <c r="E50" s="428"/>
      <c r="F50" s="429"/>
      <c r="G50" s="428"/>
      <c r="H50" s="430"/>
      <c r="I50" s="431"/>
      <c r="J50" s="432"/>
      <c r="K50" s="95"/>
      <c r="L50" s="17"/>
      <c r="M50" s="17"/>
      <c r="N50" s="236">
        <v>37</v>
      </c>
      <c r="O50" s="17"/>
    </row>
    <row r="51" spans="1:15">
      <c r="A51" s="276">
        <v>38</v>
      </c>
      <c r="B51" s="291" t="s">
        <v>2194</v>
      </c>
      <c r="C51" s="370"/>
      <c r="D51" s="78"/>
      <c r="E51" s="370"/>
      <c r="F51" s="78"/>
      <c r="G51" s="370"/>
      <c r="H51" s="434"/>
      <c r="I51" s="401">
        <f t="shared" ref="I51:I59" si="3">C51+E51-G51+H51</f>
        <v>0</v>
      </c>
      <c r="J51" s="95"/>
      <c r="K51" s="95"/>
      <c r="L51" s="17"/>
      <c r="M51" s="17"/>
      <c r="N51" s="236">
        <v>38</v>
      </c>
      <c r="O51" s="17"/>
    </row>
    <row r="52" spans="1:15">
      <c r="A52" s="276">
        <v>39</v>
      </c>
      <c r="B52" s="291" t="s">
        <v>2195</v>
      </c>
      <c r="C52" s="353"/>
      <c r="D52" s="78"/>
      <c r="E52" s="353"/>
      <c r="F52" s="78"/>
      <c r="G52" s="353"/>
      <c r="H52" s="424"/>
      <c r="I52" s="350">
        <f t="shared" si="3"/>
        <v>0</v>
      </c>
      <c r="J52" s="95"/>
      <c r="K52" s="95"/>
      <c r="L52" s="17"/>
      <c r="M52" s="17"/>
      <c r="N52" s="236">
        <v>39</v>
      </c>
      <c r="O52" s="17"/>
    </row>
    <row r="53" spans="1:15">
      <c r="A53" s="276">
        <v>40</v>
      </c>
      <c r="B53" s="291" t="s">
        <v>2196</v>
      </c>
      <c r="C53" s="353"/>
      <c r="D53" s="78"/>
      <c r="E53" s="353"/>
      <c r="F53" s="78"/>
      <c r="G53" s="353"/>
      <c r="H53" s="424"/>
      <c r="I53" s="350">
        <f t="shared" si="3"/>
        <v>0</v>
      </c>
      <c r="J53" s="95"/>
      <c r="K53" s="95"/>
      <c r="L53" s="17"/>
      <c r="M53" s="17"/>
      <c r="N53" s="236">
        <v>40</v>
      </c>
      <c r="O53" s="17"/>
    </row>
    <row r="54" spans="1:15">
      <c r="A54" s="276">
        <v>41</v>
      </c>
      <c r="B54" s="291" t="s">
        <v>2197</v>
      </c>
      <c r="C54" s="353"/>
      <c r="D54" s="78"/>
      <c r="E54" s="353"/>
      <c r="F54" s="78"/>
      <c r="G54" s="353"/>
      <c r="H54" s="424"/>
      <c r="I54" s="350">
        <f t="shared" si="3"/>
        <v>0</v>
      </c>
      <c r="J54" s="95"/>
      <c r="K54" s="95"/>
      <c r="L54" s="17"/>
      <c r="M54" s="17"/>
      <c r="N54" s="236">
        <v>41</v>
      </c>
      <c r="O54" s="17"/>
    </row>
    <row r="55" spans="1:15">
      <c r="A55" s="276">
        <v>42</v>
      </c>
      <c r="B55" s="81"/>
      <c r="C55" s="353"/>
      <c r="D55" s="78"/>
      <c r="E55" s="353"/>
      <c r="F55" s="78"/>
      <c r="G55" s="353"/>
      <c r="H55" s="424"/>
      <c r="I55" s="350">
        <f t="shared" si="3"/>
        <v>0</v>
      </c>
      <c r="J55" s="95"/>
      <c r="K55" s="95"/>
      <c r="L55" s="17"/>
      <c r="M55" s="17"/>
      <c r="N55" s="236">
        <v>42</v>
      </c>
      <c r="O55" s="17"/>
    </row>
    <row r="56" spans="1:15">
      <c r="A56" s="276">
        <v>43</v>
      </c>
      <c r="B56" s="81"/>
      <c r="C56" s="353"/>
      <c r="D56" s="78"/>
      <c r="E56" s="353"/>
      <c r="F56" s="78"/>
      <c r="G56" s="353"/>
      <c r="H56" s="424"/>
      <c r="I56" s="350">
        <f t="shared" si="3"/>
        <v>0</v>
      </c>
      <c r="J56" s="95"/>
      <c r="K56" s="95"/>
      <c r="L56" s="17"/>
      <c r="M56" s="17"/>
      <c r="N56" s="236">
        <v>43</v>
      </c>
      <c r="O56" s="17"/>
    </row>
    <row r="57" spans="1:15">
      <c r="A57" s="276">
        <v>44</v>
      </c>
      <c r="B57" s="81"/>
      <c r="C57" s="353"/>
      <c r="D57" s="78"/>
      <c r="E57" s="353"/>
      <c r="F57" s="78"/>
      <c r="G57" s="353"/>
      <c r="H57" s="424"/>
      <c r="I57" s="350">
        <f t="shared" si="3"/>
        <v>0</v>
      </c>
      <c r="J57" s="95"/>
      <c r="K57" s="95"/>
      <c r="L57" s="17"/>
      <c r="M57" s="17"/>
      <c r="N57" s="236">
        <v>44</v>
      </c>
      <c r="O57" s="17"/>
    </row>
    <row r="58" spans="1:15">
      <c r="A58" s="276">
        <v>45</v>
      </c>
      <c r="B58" s="81"/>
      <c r="C58" s="353"/>
      <c r="D58" s="78"/>
      <c r="E58" s="353"/>
      <c r="F58" s="78"/>
      <c r="G58" s="353"/>
      <c r="H58" s="424"/>
      <c r="I58" s="350">
        <f t="shared" si="3"/>
        <v>0</v>
      </c>
      <c r="J58" s="95"/>
      <c r="K58" s="95"/>
      <c r="L58" s="17"/>
      <c r="M58" s="17"/>
      <c r="N58" s="236">
        <v>45</v>
      </c>
      <c r="O58" s="17"/>
    </row>
    <row r="59" spans="1:15">
      <c r="A59" s="276">
        <v>46</v>
      </c>
      <c r="B59" s="81"/>
      <c r="C59" s="353"/>
      <c r="D59" s="78"/>
      <c r="E59" s="353"/>
      <c r="F59" s="78"/>
      <c r="G59" s="353"/>
      <c r="H59" s="424"/>
      <c r="I59" s="350">
        <f t="shared" si="3"/>
        <v>0</v>
      </c>
      <c r="J59" s="95"/>
      <c r="K59" s="95"/>
      <c r="L59" s="17"/>
      <c r="M59" s="17"/>
      <c r="N59" s="236">
        <v>46</v>
      </c>
      <c r="O59" s="17"/>
    </row>
    <row r="60" spans="1:15">
      <c r="A60" s="276">
        <v>47</v>
      </c>
      <c r="B60" s="667" t="s">
        <v>2198</v>
      </c>
      <c r="C60" s="248">
        <f>SUM(C51:C59)</f>
        <v>0</v>
      </c>
      <c r="D60" s="245"/>
      <c r="E60" s="248">
        <f>SUM(E51:E59)</f>
        <v>0</v>
      </c>
      <c r="F60" s="245"/>
      <c r="G60" s="248">
        <f>SUM(G51:G59)</f>
        <v>0</v>
      </c>
      <c r="H60" s="246">
        <f>SUM(H51:H59)</f>
        <v>0</v>
      </c>
      <c r="I60" s="247">
        <f>SUM(I51:I59)</f>
        <v>0</v>
      </c>
      <c r="J60" s="241"/>
      <c r="K60" s="95"/>
      <c r="L60" s="17"/>
      <c r="M60" s="17"/>
      <c r="N60" s="236">
        <v>47</v>
      </c>
      <c r="O60" s="17"/>
    </row>
    <row r="61" spans="1:15" ht="15.75" thickBot="1">
      <c r="A61" s="284">
        <v>48</v>
      </c>
      <c r="B61" s="668" t="s">
        <v>172</v>
      </c>
      <c r="C61" s="435">
        <f>C25+C37+C49+C60</f>
        <v>2220128</v>
      </c>
      <c r="D61" s="436"/>
      <c r="E61" s="435">
        <f>E25+E37+E49+E60</f>
        <v>0</v>
      </c>
      <c r="F61" s="436"/>
      <c r="G61" s="435">
        <f>G25+G37+G49+G60</f>
        <v>910740</v>
      </c>
      <c r="H61" s="326">
        <f>H25+H37+H49+H60</f>
        <v>0</v>
      </c>
      <c r="I61" s="437">
        <f>C61+E61-G61+H61</f>
        <v>1309388</v>
      </c>
      <c r="J61" s="324"/>
      <c r="K61" s="324"/>
      <c r="L61" s="110"/>
      <c r="M61" s="110"/>
      <c r="N61" s="256">
        <v>48</v>
      </c>
      <c r="O61" s="17"/>
    </row>
    <row r="62" spans="1:15">
      <c r="A62" s="17"/>
      <c r="B62" s="17"/>
      <c r="C62" s="17"/>
      <c r="D62" s="17"/>
      <c r="E62" s="17"/>
      <c r="F62" s="17"/>
      <c r="G62" s="17"/>
      <c r="H62" s="17"/>
      <c r="I62" s="17"/>
      <c r="J62" s="17"/>
      <c r="K62" s="17"/>
      <c r="L62" s="17"/>
      <c r="M62" s="17"/>
      <c r="N62" s="290"/>
      <c r="O62" s="17"/>
    </row>
    <row r="63" spans="1:15" ht="15.75">
      <c r="A63" s="112" t="s">
        <v>2201</v>
      </c>
      <c r="B63" s="69"/>
      <c r="C63" s="69"/>
      <c r="D63" s="17"/>
      <c r="E63" s="69"/>
      <c r="F63" s="69"/>
      <c r="G63" s="69"/>
      <c r="H63" s="69"/>
      <c r="I63" s="112" t="str">
        <f>A63</f>
        <v>FERC FORM NO.1 (ED.  12-89) NYPSC Modified-96</v>
      </c>
      <c r="J63" s="69"/>
      <c r="K63" s="17"/>
      <c r="L63" s="69"/>
      <c r="M63" s="69" t="s">
        <v>2202</v>
      </c>
      <c r="N63" s="69"/>
      <c r="O63" s="17"/>
    </row>
    <row r="64" spans="1:15">
      <c r="A64" s="69" t="s">
        <v>2203</v>
      </c>
      <c r="B64" s="69"/>
      <c r="C64" s="69"/>
      <c r="D64" s="69"/>
      <c r="E64" s="69"/>
      <c r="F64" s="69"/>
      <c r="G64" s="69"/>
      <c r="H64" s="69"/>
      <c r="I64" s="69" t="s">
        <v>2204</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2205</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1800</v>
      </c>
      <c r="B70" s="66"/>
      <c r="C70" s="226"/>
      <c r="D70" s="66" t="s">
        <v>3294</v>
      </c>
      <c r="E70" s="66"/>
      <c r="F70" s="228" t="s">
        <v>1379</v>
      </c>
      <c r="G70" s="66"/>
      <c r="H70" s="412" t="s">
        <v>1803</v>
      </c>
      <c r="I70" s="29" t="s">
        <v>1800</v>
      </c>
      <c r="J70" s="226"/>
      <c r="K70" s="226" t="s">
        <v>1344</v>
      </c>
      <c r="L70" s="226" t="s">
        <v>1802</v>
      </c>
      <c r="M70" s="66" t="s">
        <v>1803</v>
      </c>
      <c r="N70" s="67"/>
      <c r="O70" s="17"/>
    </row>
    <row r="71" spans="1:15">
      <c r="A71" s="72" t="str">
        <f>'Data Sheet'!$C$25</f>
        <v xml:space="preserve">The Brooklyn Union Gas Company d/b/a National Grid New York </v>
      </c>
      <c r="B71" s="17"/>
      <c r="C71" s="81"/>
      <c r="D71" s="17" t="s">
        <v>1157</v>
      </c>
      <c r="E71" s="17"/>
      <c r="F71" s="95" t="s">
        <v>1081</v>
      </c>
      <c r="G71" s="17"/>
      <c r="H71" s="83"/>
      <c r="I71" s="72" t="str">
        <f>'Data Sheet'!$C$25</f>
        <v xml:space="preserve">The Brooklyn Union Gas Company d/b/a National Grid New York </v>
      </c>
      <c r="J71" s="81"/>
      <c r="K71" s="81" t="s">
        <v>1157</v>
      </c>
      <c r="L71" s="81" t="s">
        <v>1805</v>
      </c>
      <c r="M71" s="17"/>
      <c r="N71" s="73"/>
      <c r="O71" s="17"/>
    </row>
    <row r="72" spans="1:15">
      <c r="A72" s="74"/>
      <c r="B72" s="77"/>
      <c r="C72" s="81"/>
      <c r="D72" s="17" t="s">
        <v>1158</v>
      </c>
      <c r="E72" s="17"/>
      <c r="F72" s="695" t="str">
        <f>'Data Sheet'!$C$40</f>
        <v xml:space="preserve"> March 29, 2017</v>
      </c>
      <c r="G72" s="702"/>
      <c r="H72" s="108" t="str">
        <f>'Data Sheet'!$C$38</f>
        <v xml:space="preserve"> December 31, 2016</v>
      </c>
      <c r="I72" s="72"/>
      <c r="J72" s="81"/>
      <c r="K72" s="81" t="s">
        <v>1158</v>
      </c>
      <c r="L72" s="702" t="str">
        <f>'Data Sheet'!$C$40</f>
        <v xml:space="preserve"> March 29, 2017</v>
      </c>
      <c r="M72" s="102" t="str">
        <f>'Data Sheet'!$C$38</f>
        <v xml:space="preserve"> December 31, 2016</v>
      </c>
      <c r="N72" s="73"/>
      <c r="O72" s="17"/>
    </row>
    <row r="73" spans="1:15">
      <c r="A73" s="413" t="s">
        <v>1082</v>
      </c>
      <c r="B73" s="75"/>
      <c r="C73" s="230"/>
      <c r="D73" s="230"/>
      <c r="E73" s="230"/>
      <c r="F73" s="230"/>
      <c r="G73" s="230"/>
      <c r="H73" s="231"/>
      <c r="I73" s="413" t="s">
        <v>1083</v>
      </c>
      <c r="J73" s="230"/>
      <c r="K73" s="230"/>
      <c r="L73" s="230"/>
      <c r="M73" s="230"/>
      <c r="N73" s="231"/>
      <c r="O73" s="17"/>
    </row>
    <row r="74" spans="1:15">
      <c r="A74" s="72"/>
      <c r="B74" s="17" t="s">
        <v>1084</v>
      </c>
      <c r="C74" s="17"/>
      <c r="D74" s="17"/>
      <c r="E74" s="17"/>
      <c r="F74" s="17"/>
      <c r="G74" s="17"/>
      <c r="H74" s="73"/>
      <c r="I74" s="72"/>
      <c r="J74" s="17"/>
      <c r="K74" s="17"/>
      <c r="L74" s="17"/>
      <c r="M74" s="17"/>
      <c r="N74" s="73"/>
      <c r="O74" s="17"/>
    </row>
    <row r="75" spans="1:15">
      <c r="A75" s="72"/>
      <c r="B75" s="17" t="s">
        <v>875</v>
      </c>
      <c r="C75" s="17"/>
      <c r="D75" s="17"/>
      <c r="E75" s="17"/>
      <c r="F75" s="17"/>
      <c r="G75" s="17"/>
      <c r="H75" s="73"/>
      <c r="I75" s="72"/>
      <c r="J75" s="17"/>
      <c r="K75" s="17"/>
      <c r="L75" s="17"/>
      <c r="M75" s="17"/>
      <c r="N75" s="73"/>
      <c r="O75" s="17"/>
    </row>
    <row r="76" spans="1:15">
      <c r="A76" s="72"/>
      <c r="B76" s="17" t="s">
        <v>876</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276" t="s">
        <v>1729</v>
      </c>
      <c r="B78" s="81"/>
      <c r="C78" s="81"/>
      <c r="D78" s="69" t="s">
        <v>2328</v>
      </c>
      <c r="E78" s="414"/>
      <c r="F78" s="79" t="s">
        <v>877</v>
      </c>
      <c r="G78" s="414"/>
      <c r="H78" s="83"/>
      <c r="I78" s="72"/>
      <c r="J78" s="95"/>
      <c r="K78" s="102"/>
      <c r="L78" s="75" t="s">
        <v>878</v>
      </c>
      <c r="M78" s="77"/>
      <c r="N78" s="236" t="s">
        <v>1729</v>
      </c>
      <c r="O78" s="17"/>
    </row>
    <row r="79" spans="1:15">
      <c r="A79" s="276" t="s">
        <v>1732</v>
      </c>
      <c r="B79" s="81"/>
      <c r="C79" s="291" t="s">
        <v>1837</v>
      </c>
      <c r="D79" s="75" t="s">
        <v>3079</v>
      </c>
      <c r="E79" s="314"/>
      <c r="F79" s="313" t="s">
        <v>879</v>
      </c>
      <c r="G79" s="314"/>
      <c r="H79" s="83"/>
      <c r="I79" s="237" t="s">
        <v>1837</v>
      </c>
      <c r="J79" s="289" t="s">
        <v>880</v>
      </c>
      <c r="K79" s="95"/>
      <c r="L79" s="17"/>
      <c r="M79" s="17"/>
      <c r="N79" s="236" t="s">
        <v>1732</v>
      </c>
      <c r="O79" s="17"/>
    </row>
    <row r="80" spans="1:15">
      <c r="A80" s="276"/>
      <c r="B80" s="291" t="s">
        <v>176</v>
      </c>
      <c r="C80" s="291" t="s">
        <v>881</v>
      </c>
      <c r="D80" s="69" t="s">
        <v>176</v>
      </c>
      <c r="E80" s="78"/>
      <c r="F80" s="415" t="s">
        <v>176</v>
      </c>
      <c r="G80" s="78"/>
      <c r="H80" s="83"/>
      <c r="I80" s="237" t="s">
        <v>575</v>
      </c>
      <c r="J80" s="289" t="s">
        <v>2191</v>
      </c>
      <c r="K80" s="95"/>
      <c r="L80" s="17"/>
      <c r="M80" s="17"/>
      <c r="N80" s="236"/>
      <c r="O80" s="17"/>
    </row>
    <row r="81" spans="1:15">
      <c r="A81" s="276"/>
      <c r="B81" s="291" t="s">
        <v>2192</v>
      </c>
      <c r="C81" s="291" t="s">
        <v>557</v>
      </c>
      <c r="D81" s="290" t="s">
        <v>1732</v>
      </c>
      <c r="E81" s="649" t="s">
        <v>1841</v>
      </c>
      <c r="F81" s="649" t="s">
        <v>1732</v>
      </c>
      <c r="G81" s="649" t="s">
        <v>1841</v>
      </c>
      <c r="H81" s="236" t="s">
        <v>308</v>
      </c>
      <c r="I81" s="237" t="s">
        <v>2337</v>
      </c>
      <c r="J81" s="289" t="s">
        <v>2193</v>
      </c>
      <c r="K81" s="95"/>
      <c r="L81" s="17"/>
      <c r="M81" s="17"/>
      <c r="N81" s="236"/>
      <c r="O81" s="17"/>
    </row>
    <row r="82" spans="1:15">
      <c r="A82" s="277"/>
      <c r="B82" s="416" t="s">
        <v>3024</v>
      </c>
      <c r="C82" s="416" t="s">
        <v>3025</v>
      </c>
      <c r="D82" s="662" t="s">
        <v>3026</v>
      </c>
      <c r="E82" s="661" t="s">
        <v>3027</v>
      </c>
      <c r="F82" s="661" t="s">
        <v>2347</v>
      </c>
      <c r="G82" s="661" t="s">
        <v>2348</v>
      </c>
      <c r="H82" s="239" t="s">
        <v>2349</v>
      </c>
      <c r="I82" s="238" t="s">
        <v>2350</v>
      </c>
      <c r="J82" s="327" t="s">
        <v>2351</v>
      </c>
      <c r="K82" s="313"/>
      <c r="L82" s="75"/>
      <c r="M82" s="75"/>
      <c r="N82" s="239"/>
      <c r="O82" s="17"/>
    </row>
    <row r="83" spans="1:15">
      <c r="A83" s="276">
        <v>1</v>
      </c>
      <c r="B83" s="416" t="s">
        <v>173</v>
      </c>
      <c r="C83" s="417"/>
      <c r="D83" s="418"/>
      <c r="E83" s="417"/>
      <c r="F83" s="418"/>
      <c r="G83" s="417"/>
      <c r="H83" s="419"/>
      <c r="I83" s="420"/>
      <c r="J83" s="421"/>
      <c r="K83" s="422"/>
      <c r="L83" s="423"/>
      <c r="M83" s="423"/>
      <c r="N83" s="236">
        <v>1</v>
      </c>
      <c r="O83" s="17"/>
    </row>
    <row r="84" spans="1:15">
      <c r="A84" s="276">
        <v>2</v>
      </c>
      <c r="B84" s="291" t="s">
        <v>2194</v>
      </c>
      <c r="C84" s="370"/>
      <c r="D84" s="78"/>
      <c r="E84" s="370"/>
      <c r="F84" s="78"/>
      <c r="G84" s="370"/>
      <c r="H84" s="316"/>
      <c r="I84" s="401">
        <f t="shared" ref="I84:I94" si="4">C84+E84-G84+H84</f>
        <v>0</v>
      </c>
      <c r="J84" s="95"/>
      <c r="K84" s="422"/>
      <c r="L84" s="423"/>
      <c r="M84" s="423"/>
      <c r="N84" s="236">
        <v>2</v>
      </c>
      <c r="O84" s="17"/>
    </row>
    <row r="85" spans="1:15">
      <c r="A85" s="276">
        <v>3</v>
      </c>
      <c r="B85" s="291" t="s">
        <v>2195</v>
      </c>
      <c r="C85" s="353"/>
      <c r="D85" s="78"/>
      <c r="E85" s="353"/>
      <c r="F85" s="78"/>
      <c r="G85" s="353"/>
      <c r="H85" s="424"/>
      <c r="I85" s="350">
        <f t="shared" si="4"/>
        <v>0</v>
      </c>
      <c r="J85" s="95"/>
      <c r="K85" s="422"/>
      <c r="L85" s="423"/>
      <c r="M85" s="423"/>
      <c r="N85" s="236">
        <v>3</v>
      </c>
      <c r="O85" s="17"/>
    </row>
    <row r="86" spans="1:15">
      <c r="A86" s="276">
        <v>4</v>
      </c>
      <c r="B86" s="291" t="s">
        <v>2196</v>
      </c>
      <c r="C86" s="353"/>
      <c r="D86" s="78"/>
      <c r="E86" s="353"/>
      <c r="F86" s="78"/>
      <c r="G86" s="353"/>
      <c r="H86" s="424"/>
      <c r="I86" s="350">
        <f t="shared" si="4"/>
        <v>0</v>
      </c>
      <c r="J86" s="95"/>
      <c r="K86" s="422"/>
      <c r="L86" s="423"/>
      <c r="M86" s="423"/>
      <c r="N86" s="236">
        <v>4</v>
      </c>
      <c r="O86" s="17"/>
    </row>
    <row r="87" spans="1:15">
      <c r="A87" s="276">
        <v>5</v>
      </c>
      <c r="B87" s="291" t="s">
        <v>2197</v>
      </c>
      <c r="C87" s="353"/>
      <c r="D87" s="78"/>
      <c r="E87" s="353"/>
      <c r="F87" s="78"/>
      <c r="G87" s="353"/>
      <c r="H87" s="424"/>
      <c r="I87" s="350">
        <f t="shared" si="4"/>
        <v>0</v>
      </c>
      <c r="J87" s="95"/>
      <c r="K87" s="422"/>
      <c r="L87" s="423"/>
      <c r="M87" s="423"/>
      <c r="N87" s="236">
        <v>5</v>
      </c>
      <c r="O87" s="17"/>
    </row>
    <row r="88" spans="1:15">
      <c r="A88" s="276">
        <v>6</v>
      </c>
      <c r="B88" s="81"/>
      <c r="C88" s="353"/>
      <c r="D88" s="78"/>
      <c r="E88" s="353"/>
      <c r="F88" s="78"/>
      <c r="G88" s="353"/>
      <c r="H88" s="424"/>
      <c r="I88" s="350">
        <f t="shared" si="4"/>
        <v>0</v>
      </c>
      <c r="J88" s="95"/>
      <c r="K88" s="422"/>
      <c r="L88" s="423"/>
      <c r="M88" s="423"/>
      <c r="N88" s="236">
        <v>6</v>
      </c>
      <c r="O88" s="17"/>
    </row>
    <row r="89" spans="1:15">
      <c r="A89" s="276">
        <v>7</v>
      </c>
      <c r="B89" s="81"/>
      <c r="C89" s="353"/>
      <c r="D89" s="78"/>
      <c r="E89" s="353"/>
      <c r="F89" s="78"/>
      <c r="G89" s="353"/>
      <c r="H89" s="424"/>
      <c r="I89" s="350">
        <f t="shared" si="4"/>
        <v>0</v>
      </c>
      <c r="J89" s="95"/>
      <c r="K89" s="422"/>
      <c r="L89" s="423"/>
      <c r="M89" s="423"/>
      <c r="N89" s="236">
        <v>7</v>
      </c>
      <c r="O89" s="17"/>
    </row>
    <row r="90" spans="1:15">
      <c r="A90" s="276">
        <v>8</v>
      </c>
      <c r="B90" s="425"/>
      <c r="C90" s="353"/>
      <c r="D90" s="315"/>
      <c r="E90" s="353"/>
      <c r="F90" s="315"/>
      <c r="G90" s="353"/>
      <c r="H90" s="424"/>
      <c r="I90" s="350">
        <f t="shared" si="4"/>
        <v>0</v>
      </c>
      <c r="J90" s="95"/>
      <c r="K90" s="422"/>
      <c r="L90" s="423"/>
      <c r="M90" s="423"/>
      <c r="N90" s="236">
        <v>8</v>
      </c>
      <c r="O90" s="17"/>
    </row>
    <row r="91" spans="1:15">
      <c r="A91" s="276">
        <v>9</v>
      </c>
      <c r="B91" s="425"/>
      <c r="C91" s="353"/>
      <c r="D91" s="315"/>
      <c r="E91" s="353"/>
      <c r="F91" s="315"/>
      <c r="G91" s="353"/>
      <c r="H91" s="424"/>
      <c r="I91" s="350">
        <f t="shared" si="4"/>
        <v>0</v>
      </c>
      <c r="J91" s="95"/>
      <c r="K91" s="422"/>
      <c r="L91" s="423"/>
      <c r="M91" s="423"/>
      <c r="N91" s="236">
        <v>9</v>
      </c>
      <c r="O91" s="17"/>
    </row>
    <row r="92" spans="1:15">
      <c r="A92" s="276">
        <v>10</v>
      </c>
      <c r="B92" s="425"/>
      <c r="C92" s="353"/>
      <c r="D92" s="315"/>
      <c r="E92" s="353"/>
      <c r="F92" s="315"/>
      <c r="G92" s="353"/>
      <c r="H92" s="424"/>
      <c r="I92" s="350">
        <f t="shared" si="4"/>
        <v>0</v>
      </c>
      <c r="J92" s="95"/>
      <c r="K92" s="422"/>
      <c r="L92" s="423"/>
      <c r="M92" s="423"/>
      <c r="N92" s="236">
        <v>10</v>
      </c>
      <c r="O92" s="17"/>
    </row>
    <row r="93" spans="1:15">
      <c r="A93" s="276">
        <v>11</v>
      </c>
      <c r="B93" s="81"/>
      <c r="C93" s="353"/>
      <c r="D93" s="78"/>
      <c r="E93" s="353"/>
      <c r="F93" s="78"/>
      <c r="G93" s="353"/>
      <c r="H93" s="424"/>
      <c r="I93" s="350">
        <f t="shared" si="4"/>
        <v>0</v>
      </c>
      <c r="J93" s="95"/>
      <c r="K93" s="422"/>
      <c r="L93" s="423"/>
      <c r="M93" s="423"/>
      <c r="N93" s="236">
        <v>11</v>
      </c>
      <c r="O93" s="17"/>
    </row>
    <row r="94" spans="1:15">
      <c r="A94" s="276">
        <v>12</v>
      </c>
      <c r="B94" s="667" t="s">
        <v>2198</v>
      </c>
      <c r="C94" s="248">
        <f>SUM(C84:C93)</f>
        <v>0</v>
      </c>
      <c r="D94" s="245"/>
      <c r="E94" s="248">
        <f>SUM(E84:E93)</f>
        <v>0</v>
      </c>
      <c r="F94" s="245"/>
      <c r="G94" s="248">
        <f>SUM(G84:G93)</f>
        <v>0</v>
      </c>
      <c r="H94" s="246">
        <f>SUM(H84:H93)</f>
        <v>0</v>
      </c>
      <c r="I94" s="426">
        <f t="shared" si="4"/>
        <v>0</v>
      </c>
      <c r="J94" s="427"/>
      <c r="K94" s="422"/>
      <c r="L94" s="17"/>
      <c r="M94" s="17"/>
      <c r="N94" s="236">
        <v>12</v>
      </c>
      <c r="O94" s="17"/>
    </row>
    <row r="95" spans="1:15">
      <c r="A95" s="276">
        <v>13</v>
      </c>
      <c r="B95" s="416" t="s">
        <v>174</v>
      </c>
      <c r="C95" s="428"/>
      <c r="D95" s="429"/>
      <c r="E95" s="428"/>
      <c r="F95" s="429"/>
      <c r="G95" s="428"/>
      <c r="H95" s="430"/>
      <c r="I95" s="431"/>
      <c r="J95" s="432"/>
      <c r="K95" s="95"/>
      <c r="L95" s="17"/>
      <c r="M95" s="17"/>
      <c r="N95" s="236">
        <v>13</v>
      </c>
      <c r="O95" s="17"/>
    </row>
    <row r="96" spans="1:15">
      <c r="A96" s="276">
        <v>14</v>
      </c>
      <c r="B96" s="291" t="s">
        <v>2194</v>
      </c>
      <c r="C96" s="353"/>
      <c r="D96" s="78"/>
      <c r="E96" s="353"/>
      <c r="F96" s="78"/>
      <c r="G96" s="353"/>
      <c r="H96" s="424"/>
      <c r="I96" s="350">
        <f t="shared" ref="I96:I106" si="5">C96+E96-G96+H96</f>
        <v>0</v>
      </c>
      <c r="J96" s="95"/>
      <c r="K96" s="422"/>
      <c r="L96" s="423"/>
      <c r="M96" s="423"/>
      <c r="N96" s="236">
        <v>14</v>
      </c>
      <c r="O96" s="17"/>
    </row>
    <row r="97" spans="1:15">
      <c r="A97" s="276">
        <v>15</v>
      </c>
      <c r="B97" s="291" t="s">
        <v>2195</v>
      </c>
      <c r="C97" s="353"/>
      <c r="D97" s="78"/>
      <c r="E97" s="353"/>
      <c r="F97" s="78"/>
      <c r="G97" s="353"/>
      <c r="H97" s="424"/>
      <c r="I97" s="350">
        <f t="shared" si="5"/>
        <v>0</v>
      </c>
      <c r="J97" s="95"/>
      <c r="K97" s="95"/>
      <c r="L97" s="17"/>
      <c r="M97" s="17"/>
      <c r="N97" s="236">
        <v>15</v>
      </c>
      <c r="O97" s="17"/>
    </row>
    <row r="98" spans="1:15">
      <c r="A98" s="276">
        <v>16</v>
      </c>
      <c r="B98" s="291" t="s">
        <v>2196</v>
      </c>
      <c r="C98" s="353"/>
      <c r="D98" s="78"/>
      <c r="E98" s="353"/>
      <c r="F98" s="78"/>
      <c r="G98" s="353"/>
      <c r="H98" s="424"/>
      <c r="I98" s="350">
        <f t="shared" si="5"/>
        <v>0</v>
      </c>
      <c r="J98" s="95"/>
      <c r="K98" s="95"/>
      <c r="L98" s="17"/>
      <c r="M98" s="17"/>
      <c r="N98" s="236">
        <v>16</v>
      </c>
      <c r="O98" s="17"/>
    </row>
    <row r="99" spans="1:15">
      <c r="A99" s="276">
        <v>17</v>
      </c>
      <c r="B99" s="291" t="s">
        <v>2197</v>
      </c>
      <c r="C99" s="353"/>
      <c r="D99" s="78"/>
      <c r="E99" s="353"/>
      <c r="F99" s="78"/>
      <c r="G99" s="353"/>
      <c r="H99" s="424"/>
      <c r="I99" s="350">
        <f t="shared" si="5"/>
        <v>0</v>
      </c>
      <c r="J99" s="95"/>
      <c r="K99" s="95"/>
      <c r="L99" s="17"/>
      <c r="M99" s="17"/>
      <c r="N99" s="236">
        <v>17</v>
      </c>
      <c r="O99" s="17"/>
    </row>
    <row r="100" spans="1:15">
      <c r="A100" s="276">
        <v>18</v>
      </c>
      <c r="B100" s="425"/>
      <c r="C100" s="353"/>
      <c r="D100" s="315"/>
      <c r="E100" s="353"/>
      <c r="F100" s="315"/>
      <c r="G100" s="353"/>
      <c r="H100" s="424"/>
      <c r="I100" s="350">
        <f t="shared" si="5"/>
        <v>0</v>
      </c>
      <c r="J100" s="95"/>
      <c r="K100" s="95"/>
      <c r="L100" s="17"/>
      <c r="M100" s="17"/>
      <c r="N100" s="236">
        <v>18</v>
      </c>
      <c r="O100" s="17"/>
    </row>
    <row r="101" spans="1:15">
      <c r="A101" s="276">
        <v>19</v>
      </c>
      <c r="B101" s="81"/>
      <c r="C101" s="353"/>
      <c r="D101" s="315"/>
      <c r="E101" s="353"/>
      <c r="F101" s="315"/>
      <c r="G101" s="353"/>
      <c r="H101" s="424"/>
      <c r="I101" s="350">
        <f t="shared" si="5"/>
        <v>0</v>
      </c>
      <c r="J101" s="95"/>
      <c r="K101" s="95"/>
      <c r="L101" s="17"/>
      <c r="M101" s="17"/>
      <c r="N101" s="236">
        <v>19</v>
      </c>
      <c r="O101" s="17"/>
    </row>
    <row r="102" spans="1:15">
      <c r="A102" s="276">
        <v>20</v>
      </c>
      <c r="B102" s="81"/>
      <c r="C102" s="353"/>
      <c r="D102" s="315"/>
      <c r="E102" s="353"/>
      <c r="F102" s="315"/>
      <c r="G102" s="353"/>
      <c r="H102" s="311"/>
      <c r="I102" s="350">
        <f t="shared" si="5"/>
        <v>0</v>
      </c>
      <c r="J102" s="95"/>
      <c r="K102" s="95"/>
      <c r="L102" s="17"/>
      <c r="M102" s="17"/>
      <c r="N102" s="236">
        <v>20</v>
      </c>
      <c r="O102" s="17"/>
    </row>
    <row r="103" spans="1:15">
      <c r="A103" s="276">
        <v>21</v>
      </c>
      <c r="B103" s="425"/>
      <c r="C103" s="370"/>
      <c r="D103" s="315"/>
      <c r="E103" s="370"/>
      <c r="F103" s="315"/>
      <c r="G103" s="370"/>
      <c r="H103" s="316"/>
      <c r="I103" s="350">
        <f t="shared" si="5"/>
        <v>0</v>
      </c>
      <c r="J103" s="433"/>
      <c r="K103" s="422"/>
      <c r="L103" s="17"/>
      <c r="M103" s="17"/>
      <c r="N103" s="236">
        <v>21</v>
      </c>
      <c r="O103" s="17"/>
    </row>
    <row r="104" spans="1:15">
      <c r="A104" s="276" t="s">
        <v>590</v>
      </c>
      <c r="B104" s="425"/>
      <c r="C104" s="370"/>
      <c r="D104" s="315"/>
      <c r="E104" s="370"/>
      <c r="F104" s="315"/>
      <c r="G104" s="370"/>
      <c r="H104" s="316"/>
      <c r="I104" s="350">
        <f t="shared" si="5"/>
        <v>0</v>
      </c>
      <c r="J104" s="433"/>
      <c r="K104" s="422"/>
      <c r="L104" s="17"/>
      <c r="M104" s="17"/>
      <c r="N104" s="236" t="s">
        <v>590</v>
      </c>
      <c r="O104" s="17"/>
    </row>
    <row r="105" spans="1:15">
      <c r="A105" s="276">
        <v>23</v>
      </c>
      <c r="B105" s="81"/>
      <c r="C105" s="370"/>
      <c r="D105" s="78"/>
      <c r="E105" s="370"/>
      <c r="F105" s="78"/>
      <c r="G105" s="370"/>
      <c r="H105" s="434"/>
      <c r="I105" s="350">
        <f t="shared" si="5"/>
        <v>0</v>
      </c>
      <c r="J105" s="95"/>
      <c r="K105" s="95"/>
      <c r="L105" s="17"/>
      <c r="M105" s="17"/>
      <c r="N105" s="236">
        <v>23</v>
      </c>
      <c r="O105" s="17"/>
    </row>
    <row r="106" spans="1:15">
      <c r="A106" s="276">
        <v>24</v>
      </c>
      <c r="B106" s="667" t="s">
        <v>2198</v>
      </c>
      <c r="C106" s="248">
        <f>SUM(C96:C105)</f>
        <v>0</v>
      </c>
      <c r="D106" s="245"/>
      <c r="E106" s="248">
        <f>SUM(E96:E105)</f>
        <v>0</v>
      </c>
      <c r="F106" s="245"/>
      <c r="G106" s="248">
        <f>SUM(G96:G105)</f>
        <v>0</v>
      </c>
      <c r="H106" s="246">
        <f>SUM(H96:H105)</f>
        <v>0</v>
      </c>
      <c r="I106" s="426">
        <f t="shared" si="5"/>
        <v>0</v>
      </c>
      <c r="J106" s="427"/>
      <c r="K106" s="422"/>
      <c r="L106" s="17"/>
      <c r="M106" s="17"/>
      <c r="N106" s="236">
        <v>24</v>
      </c>
      <c r="O106" s="17"/>
    </row>
    <row r="107" spans="1:15">
      <c r="A107" s="276">
        <v>25</v>
      </c>
      <c r="B107" s="416" t="s">
        <v>2199</v>
      </c>
      <c r="C107" s="428"/>
      <c r="D107" s="429"/>
      <c r="E107" s="428"/>
      <c r="F107" s="429"/>
      <c r="G107" s="428"/>
      <c r="H107" s="430"/>
      <c r="I107" s="431"/>
      <c r="J107" s="432"/>
      <c r="K107" s="95"/>
      <c r="L107" s="17"/>
      <c r="M107" s="17"/>
      <c r="N107" s="236">
        <v>25</v>
      </c>
      <c r="O107" s="17"/>
    </row>
    <row r="108" spans="1:15">
      <c r="A108" s="276">
        <v>26</v>
      </c>
      <c r="B108" s="291" t="s">
        <v>2194</v>
      </c>
      <c r="C108" s="353"/>
      <c r="D108" s="78"/>
      <c r="E108" s="353"/>
      <c r="F108" s="78"/>
      <c r="G108" s="353"/>
      <c r="H108" s="424"/>
      <c r="I108" s="350">
        <f t="shared" ref="I108:I118" si="6">C108+E108-G108+H108</f>
        <v>0</v>
      </c>
      <c r="J108" s="95"/>
      <c r="K108" s="95"/>
      <c r="L108" s="17"/>
      <c r="M108" s="17"/>
      <c r="N108" s="236">
        <v>26</v>
      </c>
      <c r="O108" s="17"/>
    </row>
    <row r="109" spans="1:15">
      <c r="A109" s="276">
        <v>27</v>
      </c>
      <c r="B109" s="291" t="s">
        <v>2195</v>
      </c>
      <c r="C109" s="353"/>
      <c r="D109" s="78"/>
      <c r="E109" s="353"/>
      <c r="F109" s="78"/>
      <c r="G109" s="353"/>
      <c r="H109" s="424"/>
      <c r="I109" s="350">
        <f t="shared" si="6"/>
        <v>0</v>
      </c>
      <c r="J109" s="95"/>
      <c r="K109" s="95"/>
      <c r="L109" s="17"/>
      <c r="M109" s="17"/>
      <c r="N109" s="236">
        <v>27</v>
      </c>
      <c r="O109" s="17"/>
    </row>
    <row r="110" spans="1:15">
      <c r="A110" s="276">
        <v>28</v>
      </c>
      <c r="B110" s="291" t="s">
        <v>2196</v>
      </c>
      <c r="C110" s="353"/>
      <c r="D110" s="78"/>
      <c r="E110" s="353"/>
      <c r="F110" s="78"/>
      <c r="G110" s="353"/>
      <c r="H110" s="424"/>
      <c r="I110" s="350">
        <f t="shared" si="6"/>
        <v>0</v>
      </c>
      <c r="J110" s="95"/>
      <c r="K110" s="95"/>
      <c r="L110" s="17"/>
      <c r="M110" s="17"/>
      <c r="N110" s="236">
        <v>28</v>
      </c>
      <c r="O110" s="17"/>
    </row>
    <row r="111" spans="1:15">
      <c r="A111" s="276">
        <v>29</v>
      </c>
      <c r="B111" s="291" t="s">
        <v>2194</v>
      </c>
      <c r="C111" s="353"/>
      <c r="D111" s="78"/>
      <c r="E111" s="353"/>
      <c r="F111" s="78"/>
      <c r="G111" s="353"/>
      <c r="H111" s="424"/>
      <c r="I111" s="350">
        <f t="shared" si="6"/>
        <v>0</v>
      </c>
      <c r="J111" s="95"/>
      <c r="K111" s="95"/>
      <c r="L111" s="17"/>
      <c r="M111" s="17"/>
      <c r="N111" s="236">
        <v>29</v>
      </c>
      <c r="O111" s="17"/>
    </row>
    <row r="112" spans="1:15">
      <c r="A112" s="276">
        <v>30</v>
      </c>
      <c r="B112" s="81"/>
      <c r="C112" s="353"/>
      <c r="D112" s="78"/>
      <c r="E112" s="353"/>
      <c r="F112" s="78"/>
      <c r="G112" s="353"/>
      <c r="H112" s="424"/>
      <c r="I112" s="350">
        <f t="shared" si="6"/>
        <v>0</v>
      </c>
      <c r="J112" s="95"/>
      <c r="K112" s="95"/>
      <c r="L112" s="17"/>
      <c r="M112" s="17"/>
      <c r="N112" s="236">
        <v>30</v>
      </c>
      <c r="O112" s="17"/>
    </row>
    <row r="113" spans="1:15">
      <c r="A113" s="276">
        <v>31</v>
      </c>
      <c r="B113" s="81"/>
      <c r="C113" s="353"/>
      <c r="D113" s="78"/>
      <c r="E113" s="353"/>
      <c r="F113" s="78"/>
      <c r="G113" s="353"/>
      <c r="H113" s="424"/>
      <c r="I113" s="350">
        <f t="shared" si="6"/>
        <v>0</v>
      </c>
      <c r="J113" s="95"/>
      <c r="K113" s="95"/>
      <c r="L113" s="17"/>
      <c r="M113" s="17"/>
      <c r="N113" s="236">
        <v>31</v>
      </c>
      <c r="O113" s="17"/>
    </row>
    <row r="114" spans="1:15">
      <c r="A114" s="276">
        <v>32</v>
      </c>
      <c r="B114" s="81"/>
      <c r="C114" s="353"/>
      <c r="D114" s="78"/>
      <c r="E114" s="353"/>
      <c r="F114" s="78"/>
      <c r="G114" s="353"/>
      <c r="H114" s="424"/>
      <c r="I114" s="350">
        <f t="shared" si="6"/>
        <v>0</v>
      </c>
      <c r="J114" s="95"/>
      <c r="K114" s="95"/>
      <c r="L114" s="17"/>
      <c r="M114" s="17"/>
      <c r="N114" s="236">
        <v>32</v>
      </c>
      <c r="O114" s="17"/>
    </row>
    <row r="115" spans="1:15">
      <c r="A115" s="276">
        <v>33</v>
      </c>
      <c r="B115" s="81"/>
      <c r="C115" s="353"/>
      <c r="D115" s="78"/>
      <c r="E115" s="353"/>
      <c r="F115" s="78"/>
      <c r="G115" s="353"/>
      <c r="H115" s="424"/>
      <c r="I115" s="350">
        <f t="shared" si="6"/>
        <v>0</v>
      </c>
      <c r="J115" s="95"/>
      <c r="K115" s="95"/>
      <c r="L115" s="17"/>
      <c r="M115" s="17"/>
      <c r="N115" s="236">
        <v>33</v>
      </c>
      <c r="O115" s="17"/>
    </row>
    <row r="116" spans="1:15">
      <c r="A116" s="276">
        <v>34</v>
      </c>
      <c r="B116" s="81"/>
      <c r="C116" s="353"/>
      <c r="D116" s="78"/>
      <c r="E116" s="353"/>
      <c r="F116" s="78"/>
      <c r="G116" s="353"/>
      <c r="H116" s="424"/>
      <c r="I116" s="350">
        <f t="shared" si="6"/>
        <v>0</v>
      </c>
      <c r="J116" s="95"/>
      <c r="K116" s="95"/>
      <c r="L116" s="17"/>
      <c r="M116" s="17"/>
      <c r="N116" s="236">
        <v>34</v>
      </c>
      <c r="O116" s="17"/>
    </row>
    <row r="117" spans="1:15">
      <c r="A117" s="276">
        <v>35</v>
      </c>
      <c r="B117" s="81"/>
      <c r="C117" s="353"/>
      <c r="D117" s="78"/>
      <c r="E117" s="353"/>
      <c r="F117" s="78"/>
      <c r="G117" s="353"/>
      <c r="H117" s="424"/>
      <c r="I117" s="350">
        <f t="shared" si="6"/>
        <v>0</v>
      </c>
      <c r="J117" s="95"/>
      <c r="K117" s="95"/>
      <c r="L117" s="17"/>
      <c r="M117" s="17"/>
      <c r="N117" s="236">
        <v>35</v>
      </c>
      <c r="O117" s="17"/>
    </row>
    <row r="118" spans="1:15">
      <c r="A118" s="276">
        <v>36</v>
      </c>
      <c r="B118" s="667" t="s">
        <v>2198</v>
      </c>
      <c r="C118" s="248">
        <f>SUM(C108:C117)</f>
        <v>0</v>
      </c>
      <c r="D118" s="245"/>
      <c r="E118" s="248">
        <f>SUM(E108:E117)</f>
        <v>0</v>
      </c>
      <c r="F118" s="245"/>
      <c r="G118" s="248">
        <f>SUM(G108:G117)</f>
        <v>0</v>
      </c>
      <c r="H118" s="246">
        <f>SUM(H108:H117)</f>
        <v>0</v>
      </c>
      <c r="I118" s="426">
        <f t="shared" si="6"/>
        <v>0</v>
      </c>
      <c r="J118" s="427"/>
      <c r="K118" s="422"/>
      <c r="L118" s="17"/>
      <c r="M118" s="17"/>
      <c r="N118" s="236">
        <v>36</v>
      </c>
      <c r="O118" s="17"/>
    </row>
    <row r="119" spans="1:15">
      <c r="A119" s="276">
        <v>37</v>
      </c>
      <c r="B119" s="416" t="s">
        <v>2200</v>
      </c>
      <c r="C119" s="428"/>
      <c r="D119" s="429"/>
      <c r="E119" s="428"/>
      <c r="F119" s="429"/>
      <c r="G119" s="428"/>
      <c r="H119" s="430"/>
      <c r="I119" s="431"/>
      <c r="J119" s="432"/>
      <c r="K119" s="95"/>
      <c r="L119" s="17"/>
      <c r="M119" s="17"/>
      <c r="N119" s="236">
        <v>37</v>
      </c>
      <c r="O119" s="17"/>
    </row>
    <row r="120" spans="1:15">
      <c r="A120" s="276">
        <v>38</v>
      </c>
      <c r="B120" s="291" t="s">
        <v>2194</v>
      </c>
      <c r="C120" s="370"/>
      <c r="D120" s="78"/>
      <c r="E120" s="370"/>
      <c r="F120" s="78"/>
      <c r="G120" s="370"/>
      <c r="H120" s="434"/>
      <c r="I120" s="401">
        <f t="shared" ref="I120:I128" si="7">C120+E120-G120+H120</f>
        <v>0</v>
      </c>
      <c r="J120" s="95"/>
      <c r="K120" s="95"/>
      <c r="L120" s="17"/>
      <c r="M120" s="17"/>
      <c r="N120" s="236">
        <v>38</v>
      </c>
      <c r="O120" s="17"/>
    </row>
    <row r="121" spans="1:15">
      <c r="A121" s="276">
        <v>39</v>
      </c>
      <c r="B121" s="291" t="s">
        <v>2195</v>
      </c>
      <c r="C121" s="353"/>
      <c r="D121" s="78"/>
      <c r="E121" s="353"/>
      <c r="F121" s="78"/>
      <c r="G121" s="353"/>
      <c r="H121" s="424"/>
      <c r="I121" s="350">
        <f t="shared" si="7"/>
        <v>0</v>
      </c>
      <c r="J121" s="95"/>
      <c r="K121" s="95"/>
      <c r="L121" s="17"/>
      <c r="M121" s="17"/>
      <c r="N121" s="236">
        <v>39</v>
      </c>
      <c r="O121" s="17"/>
    </row>
    <row r="122" spans="1:15">
      <c r="A122" s="276">
        <v>40</v>
      </c>
      <c r="B122" s="291" t="s">
        <v>2196</v>
      </c>
      <c r="C122" s="353"/>
      <c r="D122" s="78"/>
      <c r="E122" s="353"/>
      <c r="F122" s="78"/>
      <c r="G122" s="353"/>
      <c r="H122" s="424"/>
      <c r="I122" s="350">
        <f t="shared" si="7"/>
        <v>0</v>
      </c>
      <c r="J122" s="95"/>
      <c r="K122" s="95"/>
      <c r="L122" s="17"/>
      <c r="M122" s="17"/>
      <c r="N122" s="236">
        <v>40</v>
      </c>
      <c r="O122" s="17"/>
    </row>
    <row r="123" spans="1:15">
      <c r="A123" s="276">
        <v>41</v>
      </c>
      <c r="B123" s="291" t="s">
        <v>2197</v>
      </c>
      <c r="C123" s="353"/>
      <c r="D123" s="78"/>
      <c r="E123" s="353"/>
      <c r="F123" s="78"/>
      <c r="G123" s="353"/>
      <c r="H123" s="424"/>
      <c r="I123" s="350">
        <f t="shared" si="7"/>
        <v>0</v>
      </c>
      <c r="J123" s="95"/>
      <c r="K123" s="95"/>
      <c r="L123" s="17"/>
      <c r="M123" s="17"/>
      <c r="N123" s="236">
        <v>41</v>
      </c>
      <c r="O123" s="17"/>
    </row>
    <row r="124" spans="1:15">
      <c r="A124" s="276">
        <v>42</v>
      </c>
      <c r="B124" s="81"/>
      <c r="C124" s="353"/>
      <c r="D124" s="78"/>
      <c r="E124" s="353"/>
      <c r="F124" s="78"/>
      <c r="G124" s="353"/>
      <c r="H124" s="424"/>
      <c r="I124" s="350">
        <f t="shared" si="7"/>
        <v>0</v>
      </c>
      <c r="J124" s="95"/>
      <c r="K124" s="95"/>
      <c r="L124" s="17"/>
      <c r="M124" s="17"/>
      <c r="N124" s="236">
        <v>42</v>
      </c>
      <c r="O124" s="17"/>
    </row>
    <row r="125" spans="1:15">
      <c r="A125" s="276">
        <v>43</v>
      </c>
      <c r="B125" s="81"/>
      <c r="C125" s="353"/>
      <c r="D125" s="78"/>
      <c r="E125" s="353"/>
      <c r="F125" s="78"/>
      <c r="G125" s="353"/>
      <c r="H125" s="424"/>
      <c r="I125" s="350">
        <f t="shared" si="7"/>
        <v>0</v>
      </c>
      <c r="J125" s="95"/>
      <c r="K125" s="95"/>
      <c r="L125" s="17"/>
      <c r="M125" s="17"/>
      <c r="N125" s="236">
        <v>43</v>
      </c>
      <c r="O125" s="17"/>
    </row>
    <row r="126" spans="1:15">
      <c r="A126" s="276">
        <v>44</v>
      </c>
      <c r="B126" s="81"/>
      <c r="C126" s="353"/>
      <c r="D126" s="78"/>
      <c r="E126" s="353"/>
      <c r="F126" s="78"/>
      <c r="G126" s="353"/>
      <c r="H126" s="424"/>
      <c r="I126" s="350">
        <f t="shared" si="7"/>
        <v>0</v>
      </c>
      <c r="J126" s="95"/>
      <c r="K126" s="95"/>
      <c r="L126" s="17"/>
      <c r="M126" s="17"/>
      <c r="N126" s="236">
        <v>44</v>
      </c>
      <c r="O126" s="17"/>
    </row>
    <row r="127" spans="1:15">
      <c r="A127" s="276">
        <v>45</v>
      </c>
      <c r="B127" s="81"/>
      <c r="C127" s="353"/>
      <c r="D127" s="78"/>
      <c r="E127" s="353"/>
      <c r="F127" s="78"/>
      <c r="G127" s="353"/>
      <c r="H127" s="424"/>
      <c r="I127" s="350">
        <f t="shared" si="7"/>
        <v>0</v>
      </c>
      <c r="J127" s="95"/>
      <c r="K127" s="95"/>
      <c r="L127" s="17"/>
      <c r="M127" s="17"/>
      <c r="N127" s="236">
        <v>45</v>
      </c>
      <c r="O127" s="17"/>
    </row>
    <row r="128" spans="1:15">
      <c r="A128" s="276">
        <v>46</v>
      </c>
      <c r="B128" s="81"/>
      <c r="C128" s="353"/>
      <c r="D128" s="78"/>
      <c r="E128" s="353"/>
      <c r="F128" s="78"/>
      <c r="G128" s="353"/>
      <c r="H128" s="424"/>
      <c r="I128" s="350">
        <f t="shared" si="7"/>
        <v>0</v>
      </c>
      <c r="J128" s="95"/>
      <c r="K128" s="95"/>
      <c r="L128" s="17"/>
      <c r="M128" s="17"/>
      <c r="N128" s="236">
        <v>46</v>
      </c>
      <c r="O128" s="17"/>
    </row>
    <row r="129" spans="1:15">
      <c r="A129" s="276">
        <v>47</v>
      </c>
      <c r="B129" s="667" t="s">
        <v>2198</v>
      </c>
      <c r="C129" s="248">
        <f>SUM(C120:C128)</f>
        <v>0</v>
      </c>
      <c r="D129" s="245"/>
      <c r="E129" s="248">
        <f>SUM(E120:E128)</f>
        <v>0</v>
      </c>
      <c r="F129" s="245"/>
      <c r="G129" s="248">
        <f>SUM(G120:G128)</f>
        <v>0</v>
      </c>
      <c r="H129" s="246">
        <f>SUM(H120:H128)</f>
        <v>0</v>
      </c>
      <c r="I129" s="247">
        <f>SUM(I120:I128)</f>
        <v>0</v>
      </c>
      <c r="J129" s="241"/>
      <c r="K129" s="95"/>
      <c r="L129" s="17"/>
      <c r="M129" s="17"/>
      <c r="N129" s="236">
        <v>47</v>
      </c>
      <c r="O129" s="17"/>
    </row>
    <row r="130" spans="1:15" ht="15.75" thickBot="1">
      <c r="A130" s="284">
        <v>48</v>
      </c>
      <c r="B130" s="668" t="s">
        <v>172</v>
      </c>
      <c r="C130" s="435">
        <f>C94+C106+C118+C129</f>
        <v>0</v>
      </c>
      <c r="D130" s="436"/>
      <c r="E130" s="435">
        <f>E94+E106+E118+E129</f>
        <v>0</v>
      </c>
      <c r="F130" s="436"/>
      <c r="G130" s="435">
        <f>G94+G106+G118+G129</f>
        <v>0</v>
      </c>
      <c r="H130" s="326">
        <f>H94+H106+H118+H129</f>
        <v>0</v>
      </c>
      <c r="I130" s="437">
        <f>C130+E130-G130+H130</f>
        <v>0</v>
      </c>
      <c r="J130" s="324"/>
      <c r="K130" s="324"/>
      <c r="L130" s="110"/>
      <c r="M130" s="110"/>
      <c r="N130" s="256">
        <v>48</v>
      </c>
      <c r="O130" s="17"/>
    </row>
    <row r="131" spans="1:15">
      <c r="A131" s="17"/>
      <c r="B131" s="17"/>
      <c r="C131" s="17"/>
      <c r="D131" s="17"/>
      <c r="E131" s="17"/>
      <c r="F131" s="17"/>
      <c r="G131" s="17"/>
      <c r="H131" s="17"/>
      <c r="I131" s="17"/>
      <c r="J131" s="17"/>
      <c r="K131" s="17"/>
      <c r="L131" s="17"/>
      <c r="M131" s="17"/>
      <c r="N131" s="290"/>
      <c r="O131" s="17"/>
    </row>
    <row r="132" spans="1:15" ht="15.75">
      <c r="A132" s="112" t="s">
        <v>2201</v>
      </c>
      <c r="B132" s="69"/>
      <c r="C132" s="69"/>
      <c r="D132" s="17"/>
      <c r="E132" s="69"/>
      <c r="F132" s="69"/>
      <c r="G132" s="69"/>
      <c r="H132" s="69"/>
      <c r="I132" s="112" t="str">
        <f>A132</f>
        <v>FERC FORM NO.1 (ED.  12-89) NYPSC Modified-96</v>
      </c>
      <c r="J132" s="69"/>
      <c r="K132" s="17"/>
      <c r="L132" s="69"/>
      <c r="M132" s="69" t="s">
        <v>2202</v>
      </c>
      <c r="N132" s="69"/>
      <c r="O132" s="17"/>
    </row>
    <row r="133" spans="1:15">
      <c r="A133" s="69" t="s">
        <v>2206</v>
      </c>
      <c r="B133" s="69"/>
      <c r="C133" s="69"/>
      <c r="D133" s="69"/>
      <c r="E133" s="69"/>
      <c r="F133" s="69"/>
      <c r="G133" s="69"/>
      <c r="H133" s="69"/>
      <c r="I133" s="69" t="s">
        <v>2207</v>
      </c>
      <c r="J133" s="69"/>
      <c r="K133" s="69"/>
      <c r="L133" s="69"/>
      <c r="M133" s="69"/>
      <c r="N133" s="69"/>
    </row>
  </sheetData>
  <printOptions horizontalCentered="1" verticalCentered="1"/>
  <pageMargins left="0.5" right="0.5" top="0.5" bottom="0.5" header="0.5" footer="0.5"/>
  <pageSetup scale="67" orientation="portrait"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M128"/>
  <sheetViews>
    <sheetView defaultGridColor="0" topLeftCell="A91" colorId="22" zoomScale="70" zoomScaleNormal="70" zoomScaleSheetLayoutView="70" workbookViewId="0">
      <selection activeCell="I59" sqref="I59:J59"/>
    </sheetView>
  </sheetViews>
  <sheetFormatPr defaultColWidth="9.6640625" defaultRowHeight="15"/>
  <cols>
    <col min="1" max="1" width="4.6640625" style="1566" customWidth="1"/>
    <col min="2" max="2" width="36.21875" style="1566" customWidth="1"/>
    <col min="3" max="3" width="16.6640625" style="1566" customWidth="1"/>
    <col min="4" max="4" width="7.6640625" style="1566" customWidth="1"/>
    <col min="5" max="7" width="16.6640625" style="1566" customWidth="1"/>
    <col min="8" max="8" width="9.6640625" style="1566"/>
    <col min="9" max="9" width="13.5546875" style="1566" bestFit="1" customWidth="1"/>
    <col min="10" max="10" width="16.21875" style="1566" customWidth="1"/>
    <col min="11" max="13" width="13.5546875" style="1566" bestFit="1" customWidth="1"/>
    <col min="14" max="16384" width="9.6640625" style="1566"/>
  </cols>
  <sheetData>
    <row r="1" spans="1:13">
      <c r="A1" s="2059" t="s">
        <v>1800</v>
      </c>
      <c r="B1" s="2060"/>
      <c r="C1" s="2062"/>
      <c r="D1" s="2060" t="s">
        <v>3294</v>
      </c>
      <c r="E1" s="2060"/>
      <c r="F1" s="2104" t="s">
        <v>1802</v>
      </c>
      <c r="G1" s="2152" t="s">
        <v>1803</v>
      </c>
      <c r="H1" s="1589"/>
    </row>
    <row r="2" spans="1:13">
      <c r="A2" s="1567" t="str">
        <f>'Data Sheet'!$C$25</f>
        <v xml:space="preserve">The Brooklyn Union Gas Company d/b/a National Grid New York </v>
      </c>
      <c r="C2" s="1618"/>
      <c r="D2" s="1566" t="s">
        <v>1157</v>
      </c>
      <c r="F2" s="2085" t="s">
        <v>1805</v>
      </c>
      <c r="G2" s="2118"/>
      <c r="H2" s="1589"/>
    </row>
    <row r="3" spans="1:13" ht="15" customHeight="1">
      <c r="A3" s="2065"/>
      <c r="B3" s="1626"/>
      <c r="C3" s="1618"/>
      <c r="D3" s="1566" t="s">
        <v>1158</v>
      </c>
      <c r="F3" s="1627" t="str">
        <f>'Data Sheet'!$C$40</f>
        <v xml:space="preserve"> March 29, 2017</v>
      </c>
      <c r="G3" s="2068" t="str">
        <f>'Data Sheet'!$C$38</f>
        <v xml:space="preserve"> December 31, 2016</v>
      </c>
      <c r="H3" s="1589"/>
    </row>
    <row r="4" spans="1:13" ht="15" customHeight="1">
      <c r="A4" s="2069" t="s">
        <v>2208</v>
      </c>
      <c r="B4" s="2070"/>
      <c r="C4" s="2071"/>
      <c r="D4" s="2071"/>
      <c r="E4" s="2071"/>
      <c r="F4" s="2071"/>
      <c r="G4" s="2072"/>
      <c r="H4" s="1589"/>
    </row>
    <row r="5" spans="1:13">
      <c r="A5" s="2074" t="s">
        <v>2399</v>
      </c>
      <c r="B5" s="1566" t="s">
        <v>2209</v>
      </c>
      <c r="G5" s="2064"/>
      <c r="H5" s="1589"/>
    </row>
    <row r="6" spans="1:13">
      <c r="A6" s="2074" t="s">
        <v>2318</v>
      </c>
      <c r="B6" s="1566" t="s">
        <v>2210</v>
      </c>
      <c r="G6" s="2064"/>
      <c r="H6" s="1589"/>
    </row>
    <row r="7" spans="1:13">
      <c r="A7" s="2680" t="s">
        <v>2319</v>
      </c>
      <c r="B7" s="3372" t="s">
        <v>4630</v>
      </c>
      <c r="C7" s="3372"/>
      <c r="D7" s="3372"/>
      <c r="E7" s="3372"/>
      <c r="F7" s="3372"/>
      <c r="G7" s="3373"/>
      <c r="H7" s="1589"/>
    </row>
    <row r="8" spans="1:13">
      <c r="A8" s="2681"/>
      <c r="B8" s="3374"/>
      <c r="C8" s="3374"/>
      <c r="D8" s="3374"/>
      <c r="E8" s="3374"/>
      <c r="F8" s="3374"/>
      <c r="G8" s="3375"/>
      <c r="H8" s="1589"/>
    </row>
    <row r="9" spans="1:13">
      <c r="A9" s="2156"/>
      <c r="B9" s="2085"/>
      <c r="C9" s="2081" t="s">
        <v>1837</v>
      </c>
      <c r="D9" s="2153" t="s">
        <v>542</v>
      </c>
      <c r="E9" s="2070"/>
      <c r="F9" s="2085"/>
      <c r="G9" s="2210" t="s">
        <v>1837</v>
      </c>
      <c r="H9" s="1589"/>
    </row>
    <row r="10" spans="1:13">
      <c r="A10" s="2156"/>
      <c r="B10" s="2211" t="s">
        <v>2211</v>
      </c>
      <c r="C10" s="2081" t="s">
        <v>881</v>
      </c>
      <c r="D10" s="2211" t="s">
        <v>1839</v>
      </c>
      <c r="E10" s="2085"/>
      <c r="F10" s="2211" t="s">
        <v>539</v>
      </c>
      <c r="G10" s="2210" t="s">
        <v>2518</v>
      </c>
      <c r="H10" s="1589"/>
    </row>
    <row r="11" spans="1:13">
      <c r="A11" s="2156" t="s">
        <v>1729</v>
      </c>
      <c r="B11" s="2211" t="s">
        <v>2212</v>
      </c>
      <c r="C11" s="2081" t="s">
        <v>557</v>
      </c>
      <c r="D11" s="2211" t="s">
        <v>176</v>
      </c>
      <c r="E11" s="2081" t="s">
        <v>1841</v>
      </c>
      <c r="F11" s="2085"/>
      <c r="G11" s="2210"/>
      <c r="H11" s="1589"/>
    </row>
    <row r="12" spans="1:13">
      <c r="A12" s="2157" t="s">
        <v>1732</v>
      </c>
      <c r="B12" s="2159" t="s">
        <v>3024</v>
      </c>
      <c r="C12" s="2159" t="s">
        <v>3025</v>
      </c>
      <c r="D12" s="2159" t="s">
        <v>3026</v>
      </c>
      <c r="E12" s="2159" t="s">
        <v>3027</v>
      </c>
      <c r="F12" s="2153" t="s">
        <v>2347</v>
      </c>
      <c r="G12" s="2088" t="s">
        <v>2348</v>
      </c>
      <c r="H12" s="1589"/>
    </row>
    <row r="13" spans="1:13">
      <c r="A13" s="2156">
        <v>1</v>
      </c>
      <c r="B13" s="2955" t="s">
        <v>4889</v>
      </c>
      <c r="C13" s="3087">
        <f>-161225035+168934068</f>
        <v>7709033</v>
      </c>
      <c r="D13" s="2936" t="s">
        <v>4890</v>
      </c>
      <c r="E13" s="3087">
        <v>6666173</v>
      </c>
      <c r="F13" s="3087">
        <f>176290010-168934068</f>
        <v>7355942</v>
      </c>
      <c r="G13" s="281">
        <f>C13-E13+F13</f>
        <v>8398802</v>
      </c>
      <c r="H13" s="1589"/>
      <c r="I13" s="2870"/>
      <c r="J13" s="2870"/>
      <c r="K13" s="2870"/>
      <c r="L13" s="2870"/>
      <c r="M13" s="2870"/>
    </row>
    <row r="14" spans="1:13">
      <c r="A14" s="2156">
        <v>2</v>
      </c>
      <c r="B14" s="2085" t="s">
        <v>5107</v>
      </c>
      <c r="C14" s="2956">
        <v>41012059</v>
      </c>
      <c r="D14" s="2936" t="s">
        <v>4891</v>
      </c>
      <c r="E14" s="2956">
        <v>295446</v>
      </c>
      <c r="F14" s="2956">
        <v>19976452</v>
      </c>
      <c r="G14" s="282">
        <f>C14-E14+F14</f>
        <v>60693065</v>
      </c>
      <c r="H14" s="1589"/>
      <c r="I14" s="2870"/>
      <c r="J14" s="2870"/>
      <c r="K14" s="2870"/>
      <c r="L14" s="2870"/>
      <c r="M14" s="2870"/>
    </row>
    <row r="15" spans="1:13">
      <c r="A15" s="2156">
        <v>3</v>
      </c>
      <c r="B15" s="2904" t="s">
        <v>4893</v>
      </c>
      <c r="C15" s="2956">
        <v>0</v>
      </c>
      <c r="D15" s="2980" t="s">
        <v>4894</v>
      </c>
      <c r="E15" s="2956">
        <v>5788</v>
      </c>
      <c r="F15" s="2956">
        <v>5065</v>
      </c>
      <c r="G15" s="282">
        <f>C15-E15+F15</f>
        <v>-723</v>
      </c>
      <c r="H15" s="1589"/>
      <c r="I15" s="2870"/>
      <c r="J15" s="2870"/>
      <c r="K15" s="2870"/>
      <c r="L15" s="2870"/>
      <c r="M15" s="2870"/>
    </row>
    <row r="16" spans="1:13">
      <c r="A16" s="2156">
        <v>4</v>
      </c>
      <c r="B16" s="2904" t="s">
        <v>4895</v>
      </c>
      <c r="C16" s="2956">
        <v>8261111</v>
      </c>
      <c r="D16" s="2980"/>
      <c r="E16" s="2956">
        <v>35115183</v>
      </c>
      <c r="F16" s="2956">
        <v>37704107</v>
      </c>
      <c r="G16" s="282">
        <f>C16-E16+F16</f>
        <v>10850035</v>
      </c>
      <c r="H16" s="1589"/>
      <c r="I16" s="2870"/>
      <c r="J16" s="2870"/>
      <c r="K16" s="2870"/>
      <c r="L16" s="2870"/>
      <c r="M16" s="2870"/>
    </row>
    <row r="17" spans="1:13">
      <c r="A17" s="2156">
        <v>5</v>
      </c>
      <c r="B17" s="2085"/>
      <c r="C17" s="2956"/>
      <c r="D17" s="2936"/>
      <c r="E17" s="2956"/>
      <c r="F17" s="2956"/>
      <c r="G17" s="282"/>
      <c r="H17" s="1589"/>
      <c r="I17" s="2870"/>
      <c r="J17" s="2870"/>
      <c r="K17" s="2870"/>
      <c r="L17" s="2870"/>
      <c r="M17" s="2870"/>
    </row>
    <row r="18" spans="1:13">
      <c r="A18" s="2156">
        <v>6</v>
      </c>
      <c r="B18" s="2085"/>
      <c r="C18" s="2054"/>
      <c r="D18" s="1837"/>
      <c r="E18" s="2054"/>
      <c r="F18" s="2054"/>
      <c r="G18" s="282"/>
      <c r="H18" s="1589"/>
    </row>
    <row r="19" spans="1:13">
      <c r="A19" s="2156">
        <v>7</v>
      </c>
      <c r="B19" s="2085"/>
      <c r="C19" s="2054"/>
      <c r="D19" s="1837"/>
      <c r="E19" s="2054"/>
      <c r="F19" s="2054"/>
      <c r="G19" s="282"/>
      <c r="H19" s="1589"/>
    </row>
    <row r="20" spans="1:13">
      <c r="A20" s="2156">
        <v>8</v>
      </c>
      <c r="B20" s="2085"/>
      <c r="C20" s="2054"/>
      <c r="D20" s="1837"/>
      <c r="E20" s="2054"/>
      <c r="F20" s="2054"/>
      <c r="G20" s="282"/>
      <c r="H20" s="1589"/>
    </row>
    <row r="21" spans="1:13">
      <c r="A21" s="2156">
        <v>9</v>
      </c>
      <c r="B21" s="2085"/>
      <c r="C21" s="2054"/>
      <c r="D21" s="1837"/>
      <c r="E21" s="2054"/>
      <c r="F21" s="2054"/>
      <c r="G21" s="282"/>
      <c r="H21" s="1589"/>
    </row>
    <row r="22" spans="1:13">
      <c r="A22" s="2156">
        <v>10</v>
      </c>
      <c r="B22" s="2085"/>
      <c r="C22" s="2054"/>
      <c r="D22" s="1837"/>
      <c r="E22" s="2054"/>
      <c r="F22" s="2054"/>
      <c r="G22" s="282"/>
      <c r="H22" s="1589"/>
    </row>
    <row r="23" spans="1:13">
      <c r="A23" s="2156">
        <v>11</v>
      </c>
      <c r="B23" s="2085"/>
      <c r="C23" s="2054"/>
      <c r="D23" s="1837"/>
      <c r="E23" s="2054"/>
      <c r="F23" s="2054"/>
      <c r="G23" s="282"/>
      <c r="H23" s="1589"/>
    </row>
    <row r="24" spans="1:13">
      <c r="A24" s="2156">
        <v>12</v>
      </c>
      <c r="B24" s="2085"/>
      <c r="C24" s="2054"/>
      <c r="D24" s="1837"/>
      <c r="E24" s="2054"/>
      <c r="F24" s="2054"/>
      <c r="G24" s="282"/>
      <c r="H24" s="1589"/>
    </row>
    <row r="25" spans="1:13">
      <c r="A25" s="2156">
        <v>13</v>
      </c>
      <c r="B25" s="2085"/>
      <c r="C25" s="2054"/>
      <c r="D25" s="1837"/>
      <c r="E25" s="2054"/>
      <c r="F25" s="2054"/>
      <c r="G25" s="282"/>
      <c r="H25" s="1589"/>
    </row>
    <row r="26" spans="1:13">
      <c r="A26" s="2156">
        <v>14</v>
      </c>
      <c r="B26" s="2085"/>
      <c r="C26" s="2054"/>
      <c r="D26" s="1837"/>
      <c r="E26" s="2054"/>
      <c r="F26" s="2054"/>
      <c r="G26" s="282"/>
      <c r="H26" s="1589"/>
    </row>
    <row r="27" spans="1:13">
      <c r="A27" s="2156">
        <v>15</v>
      </c>
      <c r="B27" s="2085"/>
      <c r="C27" s="2054"/>
      <c r="D27" s="1837"/>
      <c r="E27" s="2054"/>
      <c r="F27" s="2054"/>
      <c r="G27" s="282"/>
      <c r="H27" s="1589"/>
    </row>
    <row r="28" spans="1:13">
      <c r="A28" s="2156">
        <v>16</v>
      </c>
      <c r="B28" s="2085"/>
      <c r="C28" s="2054"/>
      <c r="D28" s="1837"/>
      <c r="E28" s="2054"/>
      <c r="F28" s="2054"/>
      <c r="G28" s="282"/>
      <c r="H28" s="1589"/>
    </row>
    <row r="29" spans="1:13">
      <c r="A29" s="2156">
        <v>17</v>
      </c>
      <c r="B29" s="2085"/>
      <c r="C29" s="2054"/>
      <c r="D29" s="1837"/>
      <c r="E29" s="2054"/>
      <c r="F29" s="2054"/>
      <c r="G29" s="282"/>
      <c r="H29" s="1589"/>
    </row>
    <row r="30" spans="1:13">
      <c r="A30" s="2156">
        <v>18</v>
      </c>
      <c r="B30" s="2085"/>
      <c r="C30" s="2054"/>
      <c r="D30" s="1837"/>
      <c r="E30" s="2054"/>
      <c r="F30" s="2054"/>
      <c r="G30" s="282"/>
      <c r="H30" s="1589"/>
    </row>
    <row r="31" spans="1:13">
      <c r="A31" s="2156">
        <v>19</v>
      </c>
      <c r="B31" s="2085"/>
      <c r="C31" s="2054"/>
      <c r="D31" s="1837"/>
      <c r="E31" s="2054"/>
      <c r="F31" s="2054"/>
      <c r="G31" s="282"/>
      <c r="H31" s="1589"/>
    </row>
    <row r="32" spans="1:13">
      <c r="A32" s="2156">
        <v>20</v>
      </c>
      <c r="B32" s="2085"/>
      <c r="C32" s="2054"/>
      <c r="D32" s="1837"/>
      <c r="E32" s="2054"/>
      <c r="F32" s="2054"/>
      <c r="G32" s="282"/>
      <c r="H32" s="1589"/>
    </row>
    <row r="33" spans="1:8">
      <c r="A33" s="2156">
        <v>21</v>
      </c>
      <c r="B33" s="2085"/>
      <c r="C33" s="2054"/>
      <c r="D33" s="1837"/>
      <c r="E33" s="2054"/>
      <c r="F33" s="2054"/>
      <c r="G33" s="282"/>
      <c r="H33" s="1589"/>
    </row>
    <row r="34" spans="1:8">
      <c r="A34" s="2156">
        <v>22</v>
      </c>
      <c r="B34" s="2085"/>
      <c r="C34" s="2054"/>
      <c r="D34" s="1837"/>
      <c r="E34" s="2054"/>
      <c r="F34" s="2054"/>
      <c r="G34" s="282"/>
      <c r="H34" s="1589"/>
    </row>
    <row r="35" spans="1:8">
      <c r="A35" s="2156">
        <v>23</v>
      </c>
      <c r="B35" s="2085"/>
      <c r="C35" s="2054"/>
      <c r="D35" s="1837"/>
      <c r="E35" s="2054"/>
      <c r="F35" s="2054"/>
      <c r="G35" s="282"/>
      <c r="H35" s="1589"/>
    </row>
    <row r="36" spans="1:8">
      <c r="A36" s="2156">
        <v>24</v>
      </c>
      <c r="B36" s="2085"/>
      <c r="C36" s="2054"/>
      <c r="D36" s="1837"/>
      <c r="E36" s="2054"/>
      <c r="F36" s="2054"/>
      <c r="G36" s="282"/>
      <c r="H36" s="1589"/>
    </row>
    <row r="37" spans="1:8">
      <c r="A37" s="2156">
        <v>25</v>
      </c>
      <c r="B37" s="2085"/>
      <c r="C37" s="2054"/>
      <c r="D37" s="1837"/>
      <c r="E37" s="2054"/>
      <c r="F37" s="2054"/>
      <c r="G37" s="282"/>
      <c r="H37" s="1589"/>
    </row>
    <row r="38" spans="1:8">
      <c r="A38" s="2156">
        <v>26</v>
      </c>
      <c r="B38" s="2085"/>
      <c r="C38" s="2054"/>
      <c r="D38" s="1837"/>
      <c r="E38" s="2054"/>
      <c r="F38" s="2054"/>
      <c r="G38" s="282"/>
      <c r="H38" s="1589"/>
    </row>
    <row r="39" spans="1:8">
      <c r="A39" s="2156">
        <v>27</v>
      </c>
      <c r="B39" s="2085"/>
      <c r="C39" s="2054"/>
      <c r="D39" s="1837"/>
      <c r="E39" s="2054"/>
      <c r="F39" s="2054"/>
      <c r="G39" s="282"/>
      <c r="H39" s="1589"/>
    </row>
    <row r="40" spans="1:8">
      <c r="A40" s="2156">
        <v>28</v>
      </c>
      <c r="B40" s="2085"/>
      <c r="C40" s="2054"/>
      <c r="D40" s="1837"/>
      <c r="E40" s="2054"/>
      <c r="F40" s="2054"/>
      <c r="G40" s="282"/>
      <c r="H40" s="1589"/>
    </row>
    <row r="41" spans="1:8">
      <c r="A41" s="2156">
        <v>29</v>
      </c>
      <c r="B41" s="2085"/>
      <c r="C41" s="2054"/>
      <c r="D41" s="1837"/>
      <c r="E41" s="2054"/>
      <c r="F41" s="2054"/>
      <c r="G41" s="282"/>
      <c r="H41" s="1589"/>
    </row>
    <row r="42" spans="1:8">
      <c r="A42" s="2156">
        <v>30</v>
      </c>
      <c r="B42" s="2085"/>
      <c r="C42" s="2054"/>
      <c r="D42" s="1837"/>
      <c r="E42" s="2054"/>
      <c r="F42" s="2054"/>
      <c r="G42" s="282"/>
      <c r="H42" s="1589"/>
    </row>
    <row r="43" spans="1:8">
      <c r="A43" s="2156">
        <v>31</v>
      </c>
      <c r="B43" s="2085"/>
      <c r="C43" s="2054"/>
      <c r="D43" s="1837"/>
      <c r="E43" s="2054"/>
      <c r="F43" s="2054"/>
      <c r="G43" s="282"/>
      <c r="H43" s="1589"/>
    </row>
    <row r="44" spans="1:8">
      <c r="A44" s="2156">
        <v>32</v>
      </c>
      <c r="B44" s="2085"/>
      <c r="C44" s="2054"/>
      <c r="D44" s="1837"/>
      <c r="E44" s="2054"/>
      <c r="F44" s="2054"/>
      <c r="G44" s="282"/>
      <c r="H44" s="1589"/>
    </row>
    <row r="45" spans="1:8">
      <c r="A45" s="2156">
        <v>33</v>
      </c>
      <c r="B45" s="2085"/>
      <c r="C45" s="2054"/>
      <c r="D45" s="1837"/>
      <c r="E45" s="2054"/>
      <c r="F45" s="2054"/>
      <c r="G45" s="282"/>
      <c r="H45" s="1589"/>
    </row>
    <row r="46" spans="1:8">
      <c r="A46" s="2156">
        <v>34</v>
      </c>
      <c r="B46" s="2085"/>
      <c r="C46" s="2054"/>
      <c r="D46" s="1837"/>
      <c r="E46" s="2054"/>
      <c r="F46" s="2054"/>
      <c r="G46" s="282"/>
      <c r="H46" s="1589"/>
    </row>
    <row r="47" spans="1:8">
      <c r="A47" s="2156">
        <v>35</v>
      </c>
      <c r="B47" s="2085"/>
      <c r="C47" s="2054"/>
      <c r="D47" s="1837"/>
      <c r="E47" s="2054"/>
      <c r="F47" s="2054"/>
      <c r="G47" s="282"/>
      <c r="H47" s="1589"/>
    </row>
    <row r="48" spans="1:8">
      <c r="A48" s="2156">
        <v>36</v>
      </c>
      <c r="B48" s="2085"/>
      <c r="C48" s="2054"/>
      <c r="D48" s="1837"/>
      <c r="E48" s="2054"/>
      <c r="F48" s="2054"/>
      <c r="G48" s="282"/>
      <c r="H48" s="1589"/>
    </row>
    <row r="49" spans="1:10">
      <c r="A49" s="2156">
        <v>37</v>
      </c>
      <c r="B49" s="2085"/>
      <c r="C49" s="2054"/>
      <c r="D49" s="1837"/>
      <c r="E49" s="2054"/>
      <c r="F49" s="2054"/>
      <c r="G49" s="282"/>
      <c r="H49" s="1589"/>
    </row>
    <row r="50" spans="1:10">
      <c r="A50" s="2156">
        <v>38</v>
      </c>
      <c r="B50" s="2085"/>
      <c r="C50" s="2054"/>
      <c r="D50" s="1837"/>
      <c r="E50" s="2054"/>
      <c r="F50" s="2054"/>
      <c r="G50" s="282"/>
      <c r="H50" s="1589"/>
    </row>
    <row r="51" spans="1:10">
      <c r="A51" s="2156">
        <v>39</v>
      </c>
      <c r="B51" s="2085"/>
      <c r="C51" s="2054"/>
      <c r="D51" s="1837"/>
      <c r="E51" s="2054"/>
      <c r="F51" s="2054"/>
      <c r="G51" s="282"/>
      <c r="H51" s="1589"/>
    </row>
    <row r="52" spans="1:10">
      <c r="A52" s="2156">
        <v>40</v>
      </c>
      <c r="B52" s="2085"/>
      <c r="C52" s="2054"/>
      <c r="D52" s="1837"/>
      <c r="E52" s="2054"/>
      <c r="F52" s="2054"/>
      <c r="G52" s="282"/>
      <c r="H52" s="1589"/>
    </row>
    <row r="53" spans="1:10">
      <c r="A53" s="2156">
        <v>41</v>
      </c>
      <c r="B53" s="2085"/>
      <c r="C53" s="2054"/>
      <c r="D53" s="1837"/>
      <c r="E53" s="2054"/>
      <c r="F53" s="2054"/>
      <c r="G53" s="282"/>
      <c r="H53" s="1589"/>
    </row>
    <row r="54" spans="1:10">
      <c r="A54" s="2156">
        <v>42</v>
      </c>
      <c r="B54" s="2085"/>
      <c r="C54" s="2054"/>
      <c r="D54" s="1837"/>
      <c r="E54" s="2054"/>
      <c r="F54" s="2054"/>
      <c r="G54" s="282"/>
      <c r="H54" s="1589"/>
    </row>
    <row r="55" spans="1:10">
      <c r="A55" s="2156">
        <v>43</v>
      </c>
      <c r="B55" s="2085"/>
      <c r="C55" s="2054"/>
      <c r="D55" s="1837"/>
      <c r="E55" s="2054"/>
      <c r="F55" s="2054"/>
      <c r="G55" s="282"/>
      <c r="H55" s="1589"/>
    </row>
    <row r="56" spans="1:10">
      <c r="A56" s="2156">
        <v>44</v>
      </c>
      <c r="B56" s="2085"/>
      <c r="C56" s="2054"/>
      <c r="D56" s="1837"/>
      <c r="E56" s="2054"/>
      <c r="F56" s="2054"/>
      <c r="G56" s="282"/>
      <c r="H56" s="1589"/>
    </row>
    <row r="57" spans="1:10">
      <c r="A57" s="2156">
        <v>45</v>
      </c>
      <c r="B57" s="2085"/>
      <c r="C57" s="2054"/>
      <c r="D57" s="1837"/>
      <c r="E57" s="2054"/>
      <c r="F57" s="2054"/>
      <c r="G57" s="282"/>
      <c r="H57" s="1589"/>
    </row>
    <row r="58" spans="1:10">
      <c r="A58" s="2156">
        <v>46</v>
      </c>
      <c r="B58" s="2085" t="s">
        <v>545</v>
      </c>
      <c r="C58" s="2054"/>
      <c r="D58" s="2212"/>
      <c r="E58" s="2054"/>
      <c r="F58" s="2054"/>
      <c r="G58" s="282"/>
      <c r="H58" s="1589"/>
    </row>
    <row r="59" spans="1:10" ht="15.75" thickBot="1">
      <c r="A59" s="2213">
        <v>47</v>
      </c>
      <c r="B59" s="2214" t="s">
        <v>172</v>
      </c>
      <c r="C59" s="2015">
        <f>SUM(C13:C58)</f>
        <v>56982203</v>
      </c>
      <c r="D59" s="2215"/>
      <c r="E59" s="2015">
        <f>SUM(E13:E58)</f>
        <v>42082590</v>
      </c>
      <c r="F59" s="2015">
        <f>SUM(F13:F58)</f>
        <v>65041566</v>
      </c>
      <c r="G59" s="2012">
        <f>SUM(G13:G58)</f>
        <v>79941179</v>
      </c>
      <c r="H59" s="1589"/>
      <c r="I59" s="3050"/>
      <c r="J59" s="3050"/>
    </row>
    <row r="60" spans="1:10">
      <c r="A60" s="2682" t="s">
        <v>4679</v>
      </c>
      <c r="B60" s="2677"/>
      <c r="C60" s="1665"/>
      <c r="E60" s="1665"/>
      <c r="F60" s="1665"/>
      <c r="G60" s="1665" t="s">
        <v>2213</v>
      </c>
      <c r="H60" s="1589"/>
    </row>
    <row r="61" spans="1:10">
      <c r="A61" s="1665" t="s">
        <v>2214</v>
      </c>
      <c r="B61" s="1665"/>
      <c r="C61" s="1665"/>
      <c r="D61" s="1665"/>
      <c r="E61" s="1665"/>
      <c r="F61" s="1665"/>
      <c r="G61" s="1665"/>
      <c r="H61" s="1589"/>
    </row>
    <row r="62" spans="1:10">
      <c r="H62" s="1589"/>
    </row>
    <row r="63" spans="1:10" ht="15.75">
      <c r="A63" s="2216" t="s">
        <v>565</v>
      </c>
      <c r="B63" s="1665"/>
      <c r="C63" s="1665"/>
      <c r="D63" s="1665"/>
      <c r="E63" s="1665"/>
      <c r="F63" s="1665"/>
      <c r="G63" s="1665"/>
      <c r="H63" s="1589"/>
    </row>
    <row r="64" spans="1:10">
      <c r="H64" s="1589"/>
    </row>
    <row r="65" spans="1:8" ht="15.75" thickBot="1">
      <c r="A65" s="1566" t="str">
        <f>'Data Sheet'!$C$22</f>
        <v>Please fill in the following:</v>
      </c>
      <c r="F65" s="2217">
        <f>'Data Sheet'!$C$37</f>
        <v>0</v>
      </c>
      <c r="G65" s="1566">
        <f>'Data Sheet'!$C$35</f>
        <v>0</v>
      </c>
      <c r="H65" s="1589"/>
    </row>
    <row r="66" spans="1:8">
      <c r="A66" s="2218"/>
      <c r="B66" s="2219"/>
      <c r="C66" s="2219"/>
      <c r="D66" s="2219"/>
      <c r="E66" s="2219"/>
      <c r="F66" s="2219"/>
      <c r="G66" s="2220"/>
      <c r="H66" s="1589"/>
    </row>
    <row r="67" spans="1:8">
      <c r="A67" s="2221" t="s">
        <v>2208</v>
      </c>
      <c r="B67" s="1665"/>
      <c r="C67" s="1665"/>
      <c r="D67" s="1665"/>
      <c r="E67" s="1665"/>
      <c r="F67" s="1665"/>
      <c r="G67" s="2222"/>
      <c r="H67" s="1589"/>
    </row>
    <row r="68" spans="1:8">
      <c r="A68" s="2074"/>
      <c r="G68" s="2064"/>
      <c r="H68" s="1589"/>
    </row>
    <row r="69" spans="1:8">
      <c r="A69" s="2223"/>
      <c r="B69" s="2076"/>
      <c r="C69" s="2224" t="s">
        <v>1837</v>
      </c>
      <c r="D69" s="2112" t="s">
        <v>542</v>
      </c>
      <c r="E69" s="2071"/>
      <c r="F69" s="2076"/>
      <c r="G69" s="2225" t="s">
        <v>1837</v>
      </c>
      <c r="H69" s="1589"/>
    </row>
    <row r="70" spans="1:8">
      <c r="A70" s="2156"/>
      <c r="B70" s="2211" t="s">
        <v>2211</v>
      </c>
      <c r="C70" s="2081" t="s">
        <v>881</v>
      </c>
      <c r="D70" s="2211" t="s">
        <v>1839</v>
      </c>
      <c r="E70" s="2085"/>
      <c r="F70" s="2211" t="s">
        <v>539</v>
      </c>
      <c r="G70" s="2210" t="s">
        <v>2518</v>
      </c>
      <c r="H70" s="1589"/>
    </row>
    <row r="71" spans="1:8">
      <c r="A71" s="2156" t="s">
        <v>1729</v>
      </c>
      <c r="B71" s="2211" t="s">
        <v>2212</v>
      </c>
      <c r="C71" s="2081" t="s">
        <v>557</v>
      </c>
      <c r="D71" s="2211" t="s">
        <v>176</v>
      </c>
      <c r="E71" s="2081" t="s">
        <v>1841</v>
      </c>
      <c r="F71" s="2085"/>
      <c r="G71" s="2210"/>
      <c r="H71" s="1589"/>
    </row>
    <row r="72" spans="1:8">
      <c r="A72" s="2157" t="s">
        <v>1732</v>
      </c>
      <c r="B72" s="2159" t="s">
        <v>3024</v>
      </c>
      <c r="C72" s="2159" t="s">
        <v>3025</v>
      </c>
      <c r="D72" s="2159" t="s">
        <v>3026</v>
      </c>
      <c r="E72" s="2159" t="s">
        <v>3027</v>
      </c>
      <c r="F72" s="2153" t="s">
        <v>2347</v>
      </c>
      <c r="G72" s="2088" t="s">
        <v>2348</v>
      </c>
      <c r="H72" s="1589"/>
    </row>
    <row r="73" spans="1:8">
      <c r="A73" s="2156">
        <v>1</v>
      </c>
      <c r="B73" s="2081"/>
      <c r="C73" s="2054"/>
      <c r="D73" s="2161"/>
      <c r="E73" s="2054"/>
      <c r="F73" s="2054"/>
      <c r="G73" s="282">
        <f t="shared" ref="G73:G118" si="0">C73-E73+F73</f>
        <v>0</v>
      </c>
      <c r="H73" s="1589"/>
    </row>
    <row r="74" spans="1:8">
      <c r="A74" s="2156">
        <v>2</v>
      </c>
      <c r="B74" s="2085"/>
      <c r="C74" s="2054"/>
      <c r="D74" s="2161"/>
      <c r="E74" s="2054"/>
      <c r="F74" s="2054"/>
      <c r="G74" s="282">
        <f t="shared" si="0"/>
        <v>0</v>
      </c>
      <c r="H74" s="1589"/>
    </row>
    <row r="75" spans="1:8">
      <c r="A75" s="2156">
        <v>3</v>
      </c>
      <c r="B75" s="2085"/>
      <c r="C75" s="2054"/>
      <c r="D75" s="2161"/>
      <c r="E75" s="2054"/>
      <c r="F75" s="2054"/>
      <c r="G75" s="282">
        <f t="shared" si="0"/>
        <v>0</v>
      </c>
      <c r="H75" s="1589"/>
    </row>
    <row r="76" spans="1:8">
      <c r="A76" s="2156">
        <v>4</v>
      </c>
      <c r="B76" s="2085"/>
      <c r="C76" s="2054"/>
      <c r="D76" s="2161"/>
      <c r="E76" s="2054"/>
      <c r="F76" s="2054"/>
      <c r="G76" s="282">
        <f t="shared" si="0"/>
        <v>0</v>
      </c>
      <c r="H76" s="1589"/>
    </row>
    <row r="77" spans="1:8">
      <c r="A77" s="2156">
        <v>5</v>
      </c>
      <c r="B77" s="2085"/>
      <c r="C77" s="2054"/>
      <c r="D77" s="2161"/>
      <c r="E77" s="2054"/>
      <c r="F77" s="2054"/>
      <c r="G77" s="282">
        <f t="shared" si="0"/>
        <v>0</v>
      </c>
      <c r="H77" s="1589"/>
    </row>
    <row r="78" spans="1:8">
      <c r="A78" s="2156">
        <v>6</v>
      </c>
      <c r="B78" s="2085"/>
      <c r="C78" s="2054"/>
      <c r="D78" s="2161"/>
      <c r="E78" s="2054"/>
      <c r="F78" s="2054"/>
      <c r="G78" s="282">
        <f t="shared" si="0"/>
        <v>0</v>
      </c>
      <c r="H78" s="1589"/>
    </row>
    <row r="79" spans="1:8">
      <c r="A79" s="2156">
        <v>7</v>
      </c>
      <c r="B79" s="2085"/>
      <c r="C79" s="2054"/>
      <c r="D79" s="2161"/>
      <c r="E79" s="2054"/>
      <c r="F79" s="2054"/>
      <c r="G79" s="282">
        <f t="shared" si="0"/>
        <v>0</v>
      </c>
      <c r="H79" s="1589"/>
    </row>
    <row r="80" spans="1:8">
      <c r="A80" s="2156">
        <v>8</v>
      </c>
      <c r="B80" s="2085"/>
      <c r="C80" s="2054"/>
      <c r="D80" s="2161"/>
      <c r="E80" s="2054"/>
      <c r="F80" s="2054"/>
      <c r="G80" s="282">
        <f t="shared" si="0"/>
        <v>0</v>
      </c>
      <c r="H80" s="1589"/>
    </row>
    <row r="81" spans="1:8">
      <c r="A81" s="2156">
        <v>9</v>
      </c>
      <c r="B81" s="2085"/>
      <c r="C81" s="2054"/>
      <c r="D81" s="2161"/>
      <c r="E81" s="2054"/>
      <c r="F81" s="2054"/>
      <c r="G81" s="282">
        <f t="shared" si="0"/>
        <v>0</v>
      </c>
      <c r="H81" s="1589"/>
    </row>
    <row r="82" spans="1:8">
      <c r="A82" s="2156">
        <v>10</v>
      </c>
      <c r="B82" s="2085"/>
      <c r="C82" s="2054"/>
      <c r="D82" s="2161"/>
      <c r="E82" s="2054"/>
      <c r="F82" s="2054"/>
      <c r="G82" s="282">
        <f t="shared" si="0"/>
        <v>0</v>
      </c>
      <c r="H82" s="1589"/>
    </row>
    <row r="83" spans="1:8">
      <c r="A83" s="2156">
        <v>11</v>
      </c>
      <c r="B83" s="2085"/>
      <c r="C83" s="2054"/>
      <c r="D83" s="2161"/>
      <c r="E83" s="2054"/>
      <c r="F83" s="2054"/>
      <c r="G83" s="282">
        <f t="shared" si="0"/>
        <v>0</v>
      </c>
      <c r="H83" s="1589"/>
    </row>
    <row r="84" spans="1:8">
      <c r="A84" s="2156">
        <v>12</v>
      </c>
      <c r="B84" s="2085"/>
      <c r="C84" s="2054"/>
      <c r="D84" s="2161"/>
      <c r="E84" s="2054"/>
      <c r="F84" s="2054"/>
      <c r="G84" s="282">
        <f t="shared" si="0"/>
        <v>0</v>
      </c>
      <c r="H84" s="1589"/>
    </row>
    <row r="85" spans="1:8">
      <c r="A85" s="2156">
        <v>13</v>
      </c>
      <c r="B85" s="2085"/>
      <c r="C85" s="2054"/>
      <c r="D85" s="2161"/>
      <c r="E85" s="2054"/>
      <c r="F85" s="2054"/>
      <c r="G85" s="282">
        <f t="shared" si="0"/>
        <v>0</v>
      </c>
      <c r="H85" s="1589"/>
    </row>
    <row r="86" spans="1:8">
      <c r="A86" s="2156">
        <v>14</v>
      </c>
      <c r="B86" s="2085"/>
      <c r="C86" s="2054"/>
      <c r="D86" s="2161"/>
      <c r="E86" s="2054"/>
      <c r="F86" s="2054"/>
      <c r="G86" s="282">
        <f t="shared" si="0"/>
        <v>0</v>
      </c>
      <c r="H86" s="1589"/>
    </row>
    <row r="87" spans="1:8">
      <c r="A87" s="2156">
        <v>15</v>
      </c>
      <c r="B87" s="2085"/>
      <c r="C87" s="2054"/>
      <c r="D87" s="2161"/>
      <c r="E87" s="2054"/>
      <c r="F87" s="2054"/>
      <c r="G87" s="282">
        <f t="shared" si="0"/>
        <v>0</v>
      </c>
      <c r="H87" s="1589"/>
    </row>
    <row r="88" spans="1:8">
      <c r="A88" s="2156">
        <v>16</v>
      </c>
      <c r="B88" s="2085"/>
      <c r="C88" s="2054"/>
      <c r="D88" s="2161"/>
      <c r="E88" s="2054"/>
      <c r="F88" s="2054"/>
      <c r="G88" s="282">
        <f t="shared" si="0"/>
        <v>0</v>
      </c>
      <c r="H88" s="1589"/>
    </row>
    <row r="89" spans="1:8">
      <c r="A89" s="2156">
        <v>17</v>
      </c>
      <c r="B89" s="2085"/>
      <c r="C89" s="2054"/>
      <c r="D89" s="2161"/>
      <c r="E89" s="2054"/>
      <c r="F89" s="2054"/>
      <c r="G89" s="282">
        <f t="shared" si="0"/>
        <v>0</v>
      </c>
      <c r="H89" s="1589"/>
    </row>
    <row r="90" spans="1:8">
      <c r="A90" s="2156">
        <v>18</v>
      </c>
      <c r="B90" s="2085"/>
      <c r="C90" s="2054"/>
      <c r="D90" s="2161"/>
      <c r="E90" s="2054"/>
      <c r="F90" s="2054"/>
      <c r="G90" s="282">
        <f t="shared" si="0"/>
        <v>0</v>
      </c>
      <c r="H90" s="1589"/>
    </row>
    <row r="91" spans="1:8">
      <c r="A91" s="2156">
        <v>19</v>
      </c>
      <c r="B91" s="2085"/>
      <c r="C91" s="2054"/>
      <c r="D91" s="2161"/>
      <c r="E91" s="2054"/>
      <c r="F91" s="2054"/>
      <c r="G91" s="282">
        <f t="shared" si="0"/>
        <v>0</v>
      </c>
      <c r="H91" s="1589"/>
    </row>
    <row r="92" spans="1:8">
      <c r="A92" s="2156">
        <v>20</v>
      </c>
      <c r="B92" s="2085"/>
      <c r="C92" s="2054"/>
      <c r="D92" s="2085"/>
      <c r="E92" s="2054"/>
      <c r="F92" s="2054"/>
      <c r="G92" s="282">
        <f t="shared" si="0"/>
        <v>0</v>
      </c>
      <c r="H92" s="1589"/>
    </row>
    <row r="93" spans="1:8">
      <c r="A93" s="2156">
        <v>21</v>
      </c>
      <c r="B93" s="2085"/>
      <c r="C93" s="2054"/>
      <c r="D93" s="2085"/>
      <c r="E93" s="2054"/>
      <c r="F93" s="2054"/>
      <c r="G93" s="282">
        <f t="shared" si="0"/>
        <v>0</v>
      </c>
      <c r="H93" s="1589"/>
    </row>
    <row r="94" spans="1:8">
      <c r="A94" s="2156">
        <v>22</v>
      </c>
      <c r="B94" s="2085"/>
      <c r="C94" s="2054"/>
      <c r="D94" s="2161"/>
      <c r="E94" s="2054"/>
      <c r="F94" s="2054"/>
      <c r="G94" s="282">
        <f t="shared" si="0"/>
        <v>0</v>
      </c>
      <c r="H94" s="1589"/>
    </row>
    <row r="95" spans="1:8">
      <c r="A95" s="2156">
        <v>23</v>
      </c>
      <c r="B95" s="2085"/>
      <c r="C95" s="2054"/>
      <c r="D95" s="2161"/>
      <c r="E95" s="2054"/>
      <c r="F95" s="2054"/>
      <c r="G95" s="282">
        <f t="shared" si="0"/>
        <v>0</v>
      </c>
    </row>
    <row r="96" spans="1:8">
      <c r="A96" s="2156">
        <v>24</v>
      </c>
      <c r="B96" s="2085"/>
      <c r="C96" s="2054"/>
      <c r="D96" s="2161"/>
      <c r="E96" s="2054"/>
      <c r="F96" s="2054"/>
      <c r="G96" s="282">
        <f t="shared" si="0"/>
        <v>0</v>
      </c>
    </row>
    <row r="97" spans="1:7">
      <c r="A97" s="2156">
        <v>25</v>
      </c>
      <c r="B97" s="2085"/>
      <c r="C97" s="2054"/>
      <c r="D97" s="2085"/>
      <c r="E97" s="2054"/>
      <c r="F97" s="2054"/>
      <c r="G97" s="282">
        <f t="shared" si="0"/>
        <v>0</v>
      </c>
    </row>
    <row r="98" spans="1:7">
      <c r="A98" s="2156">
        <v>26</v>
      </c>
      <c r="B98" s="2085"/>
      <c r="C98" s="2054"/>
      <c r="D98" s="2085"/>
      <c r="E98" s="2054"/>
      <c r="F98" s="2054"/>
      <c r="G98" s="282">
        <f t="shared" si="0"/>
        <v>0</v>
      </c>
    </row>
    <row r="99" spans="1:7">
      <c r="A99" s="2156">
        <v>27</v>
      </c>
      <c r="B99" s="2085"/>
      <c r="C99" s="2054"/>
      <c r="D99" s="2085"/>
      <c r="E99" s="2054"/>
      <c r="F99" s="2054"/>
      <c r="G99" s="282">
        <f t="shared" si="0"/>
        <v>0</v>
      </c>
    </row>
    <row r="100" spans="1:7">
      <c r="A100" s="2156">
        <v>28</v>
      </c>
      <c r="B100" s="2085"/>
      <c r="C100" s="2054"/>
      <c r="D100" s="2085"/>
      <c r="E100" s="2054"/>
      <c r="F100" s="2054"/>
      <c r="G100" s="282">
        <f t="shared" si="0"/>
        <v>0</v>
      </c>
    </row>
    <row r="101" spans="1:7">
      <c r="A101" s="2156">
        <v>29</v>
      </c>
      <c r="B101" s="2085"/>
      <c r="C101" s="2054"/>
      <c r="D101" s="2085"/>
      <c r="E101" s="2054"/>
      <c r="F101" s="2054"/>
      <c r="G101" s="282">
        <f t="shared" si="0"/>
        <v>0</v>
      </c>
    </row>
    <row r="102" spans="1:7">
      <c r="A102" s="2156">
        <v>30</v>
      </c>
      <c r="B102" s="2085"/>
      <c r="C102" s="2054"/>
      <c r="D102" s="2085"/>
      <c r="E102" s="2054"/>
      <c r="F102" s="2054"/>
      <c r="G102" s="282">
        <f t="shared" si="0"/>
        <v>0</v>
      </c>
    </row>
    <row r="103" spans="1:7">
      <c r="A103" s="2156">
        <v>31</v>
      </c>
      <c r="B103" s="2085"/>
      <c r="C103" s="2054"/>
      <c r="D103" s="2085"/>
      <c r="E103" s="2054"/>
      <c r="F103" s="2054"/>
      <c r="G103" s="282">
        <f t="shared" si="0"/>
        <v>0</v>
      </c>
    </row>
    <row r="104" spans="1:7">
      <c r="A104" s="2156">
        <v>32</v>
      </c>
      <c r="B104" s="2085"/>
      <c r="C104" s="2054"/>
      <c r="D104" s="2085"/>
      <c r="E104" s="2054"/>
      <c r="F104" s="2054"/>
      <c r="G104" s="282">
        <f t="shared" si="0"/>
        <v>0</v>
      </c>
    </row>
    <row r="105" spans="1:7">
      <c r="A105" s="2156">
        <v>33</v>
      </c>
      <c r="B105" s="2085"/>
      <c r="C105" s="2054"/>
      <c r="D105" s="2085"/>
      <c r="E105" s="2054"/>
      <c r="F105" s="2054"/>
      <c r="G105" s="282">
        <f t="shared" si="0"/>
        <v>0</v>
      </c>
    </row>
    <row r="106" spans="1:7">
      <c r="A106" s="2156">
        <v>34</v>
      </c>
      <c r="B106" s="2085"/>
      <c r="C106" s="2054"/>
      <c r="D106" s="2085"/>
      <c r="E106" s="2054"/>
      <c r="F106" s="2054"/>
      <c r="G106" s="282">
        <f t="shared" si="0"/>
        <v>0</v>
      </c>
    </row>
    <row r="107" spans="1:7">
      <c r="A107" s="2156">
        <v>35</v>
      </c>
      <c r="B107" s="2085"/>
      <c r="C107" s="2054"/>
      <c r="D107" s="2085"/>
      <c r="E107" s="2054"/>
      <c r="F107" s="2054"/>
      <c r="G107" s="282">
        <f t="shared" si="0"/>
        <v>0</v>
      </c>
    </row>
    <row r="108" spans="1:7">
      <c r="A108" s="2156">
        <v>36</v>
      </c>
      <c r="B108" s="2085"/>
      <c r="C108" s="2054"/>
      <c r="D108" s="2085"/>
      <c r="E108" s="2054"/>
      <c r="F108" s="2054"/>
      <c r="G108" s="282">
        <f t="shared" si="0"/>
        <v>0</v>
      </c>
    </row>
    <row r="109" spans="1:7">
      <c r="A109" s="2156">
        <v>37</v>
      </c>
      <c r="B109" s="2085"/>
      <c r="C109" s="2054"/>
      <c r="D109" s="2085"/>
      <c r="E109" s="2054"/>
      <c r="F109" s="2054"/>
      <c r="G109" s="282">
        <f t="shared" si="0"/>
        <v>0</v>
      </c>
    </row>
    <row r="110" spans="1:7">
      <c r="A110" s="2156">
        <v>38</v>
      </c>
      <c r="B110" s="2085"/>
      <c r="C110" s="2054"/>
      <c r="D110" s="2085"/>
      <c r="E110" s="2054"/>
      <c r="F110" s="2054"/>
      <c r="G110" s="282">
        <f t="shared" si="0"/>
        <v>0</v>
      </c>
    </row>
    <row r="111" spans="1:7">
      <c r="A111" s="2156">
        <v>39</v>
      </c>
      <c r="B111" s="2085"/>
      <c r="C111" s="2054"/>
      <c r="D111" s="2085"/>
      <c r="E111" s="2054"/>
      <c r="F111" s="2054"/>
      <c r="G111" s="282">
        <f t="shared" si="0"/>
        <v>0</v>
      </c>
    </row>
    <row r="112" spans="1:7">
      <c r="A112" s="2156">
        <v>40</v>
      </c>
      <c r="B112" s="2085"/>
      <c r="C112" s="2054"/>
      <c r="D112" s="2085"/>
      <c r="E112" s="2054"/>
      <c r="F112" s="2054"/>
      <c r="G112" s="282">
        <f t="shared" si="0"/>
        <v>0</v>
      </c>
    </row>
    <row r="113" spans="1:7">
      <c r="A113" s="2156">
        <v>41</v>
      </c>
      <c r="B113" s="2085"/>
      <c r="C113" s="2054"/>
      <c r="D113" s="2085"/>
      <c r="E113" s="2054"/>
      <c r="F113" s="2054"/>
      <c r="G113" s="282">
        <f t="shared" si="0"/>
        <v>0</v>
      </c>
    </row>
    <row r="114" spans="1:7">
      <c r="A114" s="2156">
        <v>42</v>
      </c>
      <c r="B114" s="2085"/>
      <c r="C114" s="2054"/>
      <c r="D114" s="2085"/>
      <c r="E114" s="2054"/>
      <c r="F114" s="2054"/>
      <c r="G114" s="282">
        <f t="shared" si="0"/>
        <v>0</v>
      </c>
    </row>
    <row r="115" spans="1:7">
      <c r="A115" s="2156">
        <v>43</v>
      </c>
      <c r="B115" s="2085"/>
      <c r="C115" s="2054"/>
      <c r="D115" s="2085"/>
      <c r="E115" s="2054"/>
      <c r="F115" s="2054"/>
      <c r="G115" s="282">
        <f t="shared" si="0"/>
        <v>0</v>
      </c>
    </row>
    <row r="116" spans="1:7">
      <c r="A116" s="2156">
        <v>44</v>
      </c>
      <c r="B116" s="2085"/>
      <c r="C116" s="2054"/>
      <c r="D116" s="2085"/>
      <c r="E116" s="2054"/>
      <c r="F116" s="2054"/>
      <c r="G116" s="282">
        <f t="shared" si="0"/>
        <v>0</v>
      </c>
    </row>
    <row r="117" spans="1:7">
      <c r="A117" s="2156">
        <v>45</v>
      </c>
      <c r="B117" s="2085"/>
      <c r="C117" s="2054"/>
      <c r="D117" s="2085"/>
      <c r="E117" s="2054"/>
      <c r="F117" s="2054"/>
      <c r="G117" s="282">
        <f t="shared" si="0"/>
        <v>0</v>
      </c>
    </row>
    <row r="118" spans="1:7">
      <c r="A118" s="2156">
        <v>46</v>
      </c>
      <c r="B118" s="2085"/>
      <c r="C118" s="2054"/>
      <c r="D118" s="2085"/>
      <c r="E118" s="2054"/>
      <c r="F118" s="2054"/>
      <c r="G118" s="282">
        <f t="shared" si="0"/>
        <v>0</v>
      </c>
    </row>
    <row r="119" spans="1:7" ht="15.75" thickBot="1">
      <c r="A119" s="2213">
        <v>47</v>
      </c>
      <c r="B119" s="2214" t="s">
        <v>172</v>
      </c>
      <c r="C119" s="2015">
        <f>SUM(C73:C118)</f>
        <v>0</v>
      </c>
      <c r="D119" s="2215"/>
      <c r="E119" s="2015">
        <f>SUM(E73:E118)</f>
        <v>0</v>
      </c>
      <c r="F119" s="2015">
        <f>SUM(F73:F118)</f>
        <v>0</v>
      </c>
      <c r="G119" s="2012">
        <f>SUM(G73:G118)</f>
        <v>0</v>
      </c>
    </row>
    <row r="120" spans="1:7">
      <c r="A120" s="2682" t="s">
        <v>4679</v>
      </c>
      <c r="B120" s="2677"/>
    </row>
    <row r="121" spans="1:7">
      <c r="A121" s="1665" t="s">
        <v>2215</v>
      </c>
      <c r="B121" s="1665"/>
      <c r="C121" s="1665"/>
      <c r="D121" s="1665"/>
      <c r="E121" s="1665"/>
      <c r="F121" s="1665"/>
      <c r="G121" s="1665"/>
    </row>
    <row r="123" spans="1:7">
      <c r="A123" s="1610"/>
      <c r="B123" s="1610"/>
      <c r="C123" s="1610"/>
      <c r="D123" s="1610"/>
      <c r="E123" s="1610"/>
      <c r="F123" s="1610"/>
      <c r="G123" s="1610"/>
    </row>
    <row r="124" spans="1:7">
      <c r="A124" s="1610"/>
      <c r="B124" s="1610"/>
      <c r="C124" s="1610"/>
      <c r="D124" s="1610"/>
      <c r="E124" s="1610"/>
      <c r="F124" s="1610"/>
      <c r="G124" s="1610"/>
    </row>
    <row r="125" spans="1:7">
      <c r="A125" s="1610"/>
      <c r="B125" s="1610"/>
      <c r="C125" s="1610"/>
      <c r="D125" s="1610"/>
      <c r="E125" s="1610"/>
      <c r="F125" s="1610"/>
      <c r="G125" s="1610"/>
    </row>
    <row r="126" spans="1:7">
      <c r="A126" s="1610"/>
      <c r="B126" s="1610"/>
      <c r="C126" s="1610"/>
      <c r="D126" s="1610"/>
      <c r="E126" s="1610"/>
      <c r="F126" s="1610"/>
      <c r="G126" s="1610"/>
    </row>
    <row r="127" spans="1:7">
      <c r="A127" s="1610"/>
      <c r="B127" s="1610"/>
      <c r="C127" s="1610"/>
      <c r="D127" s="1610"/>
      <c r="E127" s="1610"/>
      <c r="F127" s="1610"/>
      <c r="G127" s="1610"/>
    </row>
    <row r="128" spans="1:7">
      <c r="A128" s="1610"/>
      <c r="B128" s="1610"/>
      <c r="C128" s="1610"/>
      <c r="D128" s="1610"/>
      <c r="E128" s="1610"/>
      <c r="F128" s="1610"/>
      <c r="G128" s="1610"/>
    </row>
  </sheetData>
  <mergeCells count="1">
    <mergeCell ref="B7:G8"/>
  </mergeCells>
  <printOptions horizontalCentered="1" verticalCentered="1"/>
  <pageMargins left="0.5" right="0.5" top="0.5" bottom="0.5" header="0.5" footer="0.5"/>
  <pageSetup scale="69" orientation="portrait" r:id="rId1"/>
  <headerFooter alignWithMargins="0"/>
  <rowBreaks count="1" manualBreakCount="1">
    <brk id="62" max="16383" man="1"/>
  </rowBreaks>
  <colBreaks count="1" manualBreakCount="1">
    <brk id="7" max="1048575" man="1"/>
  </colBreaks>
  <ignoredErrors>
    <ignoredError sqref="D14"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N135"/>
  <sheetViews>
    <sheetView defaultGridColor="0" topLeftCell="C1" colorId="22" zoomScale="60" zoomScaleNormal="60" workbookViewId="0">
      <selection activeCell="I55" sqref="I55"/>
    </sheetView>
  </sheetViews>
  <sheetFormatPr defaultColWidth="9.6640625" defaultRowHeight="15"/>
  <cols>
    <col min="1" max="1" width="4.6640625" style="9" customWidth="1"/>
    <col min="2" max="2" width="49.88671875" style="9" customWidth="1"/>
    <col min="3" max="3" width="20.6640625" style="9" customWidth="1"/>
    <col min="4" max="4" width="15.6640625" style="9" customWidth="1"/>
    <col min="5" max="5" width="18.21875" style="9" customWidth="1"/>
    <col min="6" max="6" width="18.6640625" style="9" customWidth="1"/>
    <col min="7" max="7" width="36" style="9" customWidth="1"/>
    <col min="8" max="10" width="12.6640625" style="9" customWidth="1"/>
    <col min="11" max="11" width="11.21875" style="9" customWidth="1"/>
    <col min="12" max="12" width="12.6640625" style="9" customWidth="1"/>
    <col min="13" max="13" width="5.21875" style="9" customWidth="1"/>
    <col min="14" max="16384" width="9.6640625" style="9"/>
  </cols>
  <sheetData>
    <row r="1" spans="1:14">
      <c r="A1" s="818" t="s">
        <v>2216</v>
      </c>
      <c r="B1" s="819"/>
      <c r="C1" s="819" t="s">
        <v>1344</v>
      </c>
      <c r="D1" s="819" t="s">
        <v>1802</v>
      </c>
      <c r="E1" s="1119" t="s">
        <v>1803</v>
      </c>
      <c r="F1" s="818" t="s">
        <v>1800</v>
      </c>
      <c r="G1" s="819"/>
      <c r="H1" s="821" t="s">
        <v>1344</v>
      </c>
      <c r="I1" s="819"/>
      <c r="J1" s="821" t="s">
        <v>1802</v>
      </c>
      <c r="K1" s="819"/>
      <c r="L1" s="821" t="s">
        <v>1803</v>
      </c>
      <c r="M1" s="1119"/>
      <c r="N1" s="17"/>
    </row>
    <row r="2" spans="1:14">
      <c r="A2" s="72" t="str">
        <f>'Data Sheet'!$C$25</f>
        <v xml:space="preserve">The Brooklyn Union Gas Company d/b/a National Grid New York </v>
      </c>
      <c r="B2" s="824"/>
      <c r="C2" s="824" t="s">
        <v>1157</v>
      </c>
      <c r="D2" s="824" t="s">
        <v>1805</v>
      </c>
      <c r="E2" s="1122"/>
      <c r="F2" s="72" t="str">
        <f>'Data Sheet'!$C$25</f>
        <v xml:space="preserve">The Brooklyn Union Gas Company d/b/a National Grid New York </v>
      </c>
      <c r="G2" s="824"/>
      <c r="H2" s="9" t="s">
        <v>1157</v>
      </c>
      <c r="J2" s="433" t="s">
        <v>1805</v>
      </c>
      <c r="K2" s="824"/>
      <c r="M2" s="1122"/>
      <c r="N2" s="17"/>
    </row>
    <row r="3" spans="1:14" ht="15" customHeight="1">
      <c r="A3" s="827"/>
      <c r="B3" s="828"/>
      <c r="C3" s="828" t="s">
        <v>1158</v>
      </c>
      <c r="D3" s="702" t="str">
        <f>'Data Sheet'!$C$40</f>
        <v xml:space="preserve"> March 29, 2017</v>
      </c>
      <c r="E3" s="1265" t="str">
        <f>'Data Sheet'!$C$38</f>
        <v xml:space="preserve"> December 31, 2016</v>
      </c>
      <c r="F3" s="827"/>
      <c r="G3" s="828"/>
      <c r="H3" s="465" t="s">
        <v>1158</v>
      </c>
      <c r="I3" s="828"/>
      <c r="J3" s="692" t="str">
        <f>'Data Sheet'!$C$40</f>
        <v xml:space="preserve"> March 29, 2017</v>
      </c>
      <c r="K3" s="828"/>
      <c r="L3" s="1273" t="str">
        <f>'Data Sheet'!$C$38</f>
        <v xml:space="preserve"> December 31, 2016</v>
      </c>
      <c r="M3" s="1124"/>
      <c r="N3" s="17"/>
    </row>
    <row r="4" spans="1:14" ht="15" customHeight="1">
      <c r="A4" s="1162" t="s">
        <v>2217</v>
      </c>
      <c r="B4" s="1163"/>
      <c r="C4" s="1163"/>
      <c r="D4" s="1163"/>
      <c r="E4" s="1164"/>
      <c r="F4" s="1162" t="s">
        <v>2218</v>
      </c>
      <c r="G4" s="1163"/>
      <c r="H4" s="1163"/>
      <c r="I4" s="1163"/>
      <c r="J4" s="1163"/>
      <c r="K4" s="1163"/>
      <c r="L4" s="1163"/>
      <c r="M4" s="1164"/>
      <c r="N4" s="17"/>
    </row>
    <row r="5" spans="1:14">
      <c r="A5" s="3376" t="s">
        <v>3546</v>
      </c>
      <c r="B5" s="3201"/>
      <c r="C5" s="3201"/>
      <c r="D5" s="3201"/>
      <c r="E5" s="3202"/>
      <c r="F5" s="823" t="s">
        <v>2219</v>
      </c>
      <c r="M5" s="1122"/>
      <c r="N5" s="17"/>
    </row>
    <row r="6" spans="1:14">
      <c r="A6" s="3322"/>
      <c r="B6" s="3324"/>
      <c r="C6" s="3324"/>
      <c r="D6" s="3324"/>
      <c r="E6" s="3204"/>
      <c r="F6" s="823"/>
      <c r="M6" s="1122"/>
      <c r="N6" s="17"/>
    </row>
    <row r="7" spans="1:14">
      <c r="A7" s="823" t="s">
        <v>2220</v>
      </c>
      <c r="E7" s="1122"/>
      <c r="F7" s="823"/>
      <c r="M7" s="1122"/>
      <c r="N7" s="17"/>
    </row>
    <row r="8" spans="1:14">
      <c r="A8" s="1195"/>
      <c r="B8" s="1138"/>
      <c r="C8" s="1139"/>
      <c r="D8" s="1194" t="s">
        <v>2221</v>
      </c>
      <c r="E8" s="1164"/>
      <c r="F8" s="1162" t="s">
        <v>2221</v>
      </c>
      <c r="G8" s="1163"/>
      <c r="H8" s="1194" t="s">
        <v>2222</v>
      </c>
      <c r="I8" s="1163"/>
      <c r="J8" s="1163"/>
      <c r="K8" s="1163"/>
      <c r="L8" s="1139"/>
      <c r="M8" s="1140"/>
      <c r="N8" s="17"/>
    </row>
    <row r="9" spans="1:14">
      <c r="A9" s="1131"/>
      <c r="C9" s="1173" t="s">
        <v>1837</v>
      </c>
      <c r="D9" s="1173" t="s">
        <v>299</v>
      </c>
      <c r="E9" s="1134" t="s">
        <v>299</v>
      </c>
      <c r="F9" s="1123" t="s">
        <v>299</v>
      </c>
      <c r="G9" s="1173" t="s">
        <v>299</v>
      </c>
      <c r="H9" s="1180" t="s">
        <v>2223</v>
      </c>
      <c r="I9" s="465"/>
      <c r="J9" s="483" t="s">
        <v>2224</v>
      </c>
      <c r="K9" s="465"/>
      <c r="L9" s="1173" t="s">
        <v>1837</v>
      </c>
      <c r="M9" s="1134"/>
      <c r="N9" s="17"/>
    </row>
    <row r="10" spans="1:14">
      <c r="A10" s="1131" t="s">
        <v>1729</v>
      </c>
      <c r="B10" s="1133" t="s">
        <v>176</v>
      </c>
      <c r="C10" s="1173" t="s">
        <v>881</v>
      </c>
      <c r="D10" s="1173" t="s">
        <v>2225</v>
      </c>
      <c r="E10" s="1134" t="s">
        <v>2226</v>
      </c>
      <c r="F10" s="1123" t="s">
        <v>2225</v>
      </c>
      <c r="G10" s="1173" t="s">
        <v>2226</v>
      </c>
      <c r="H10" s="1173" t="s">
        <v>2227</v>
      </c>
      <c r="I10" s="433"/>
      <c r="J10" s="1173" t="s">
        <v>2227</v>
      </c>
      <c r="K10" s="433"/>
      <c r="L10" s="1173" t="s">
        <v>2518</v>
      </c>
      <c r="M10" s="1134" t="s">
        <v>1729</v>
      </c>
      <c r="N10" s="17"/>
    </row>
    <row r="11" spans="1:14">
      <c r="A11" s="1131" t="s">
        <v>1732</v>
      </c>
      <c r="C11" s="1173" t="s">
        <v>557</v>
      </c>
      <c r="D11" s="1173" t="s">
        <v>2228</v>
      </c>
      <c r="E11" s="1134" t="s">
        <v>2229</v>
      </c>
      <c r="F11" s="1123" t="s">
        <v>2230</v>
      </c>
      <c r="G11" s="1173" t="s">
        <v>2231</v>
      </c>
      <c r="H11" s="1126" t="s">
        <v>2232</v>
      </c>
      <c r="I11" s="1173" t="s">
        <v>1841</v>
      </c>
      <c r="J11" s="1126" t="s">
        <v>2233</v>
      </c>
      <c r="K11" s="1173" t="s">
        <v>1841</v>
      </c>
      <c r="L11" s="433"/>
      <c r="M11" s="1134" t="s">
        <v>1732</v>
      </c>
      <c r="N11" s="17"/>
    </row>
    <row r="12" spans="1:14">
      <c r="A12" s="1196"/>
      <c r="B12" s="1178" t="s">
        <v>3024</v>
      </c>
      <c r="C12" s="1180" t="s">
        <v>3025</v>
      </c>
      <c r="D12" s="1180" t="s">
        <v>3026</v>
      </c>
      <c r="E12" s="1142" t="s">
        <v>3027</v>
      </c>
      <c r="F12" s="1141" t="s">
        <v>2347</v>
      </c>
      <c r="G12" s="1180" t="s">
        <v>2348</v>
      </c>
      <c r="H12" s="1180" t="s">
        <v>2349</v>
      </c>
      <c r="I12" s="1180" t="s">
        <v>2350</v>
      </c>
      <c r="J12" s="1180" t="s">
        <v>2351</v>
      </c>
      <c r="K12" s="1180" t="s">
        <v>2352</v>
      </c>
      <c r="L12" s="1180" t="s">
        <v>2353</v>
      </c>
      <c r="M12" s="1142"/>
      <c r="N12" s="17"/>
    </row>
    <row r="13" spans="1:14">
      <c r="A13" s="1196">
        <v>1</v>
      </c>
      <c r="B13" s="465" t="s">
        <v>2234</v>
      </c>
      <c r="C13" s="1201"/>
      <c r="D13" s="1202"/>
      <c r="E13" s="1203"/>
      <c r="F13" s="1204"/>
      <c r="G13" s="1202"/>
      <c r="H13" s="1202"/>
      <c r="I13" s="1202"/>
      <c r="J13" s="1202"/>
      <c r="K13" s="1202"/>
      <c r="L13" s="1205"/>
      <c r="M13" s="1142">
        <v>1</v>
      </c>
      <c r="N13" s="17"/>
    </row>
    <row r="14" spans="1:14">
      <c r="A14" s="1196">
        <v>2</v>
      </c>
      <c r="B14" s="465" t="s">
        <v>2235</v>
      </c>
      <c r="C14" s="1206" t="s">
        <v>1088</v>
      </c>
      <c r="D14" s="1207" t="s">
        <v>1088</v>
      </c>
      <c r="E14" s="1208" t="s">
        <v>1789</v>
      </c>
      <c r="F14" s="1209"/>
      <c r="G14" s="1207"/>
      <c r="H14" s="1210" t="s">
        <v>1789</v>
      </c>
      <c r="I14" s="1207" t="s">
        <v>1789</v>
      </c>
      <c r="J14" s="1210"/>
      <c r="K14" s="1207"/>
      <c r="L14" s="1211" t="s">
        <v>1789</v>
      </c>
      <c r="M14" s="1142">
        <v>2</v>
      </c>
      <c r="N14" s="17"/>
    </row>
    <row r="15" spans="1:14">
      <c r="A15" s="1196">
        <v>3</v>
      </c>
      <c r="B15" s="465" t="s">
        <v>2236</v>
      </c>
      <c r="C15" s="245"/>
      <c r="D15" s="248"/>
      <c r="E15" s="262"/>
      <c r="F15" s="247"/>
      <c r="G15" s="245"/>
      <c r="H15" s="268"/>
      <c r="I15" s="245"/>
      <c r="J15" s="268"/>
      <c r="K15" s="245"/>
      <c r="L15" s="248">
        <f>C15+D15-E15+F15-G15-I15+K15</f>
        <v>0</v>
      </c>
      <c r="M15" s="1142">
        <v>3</v>
      </c>
      <c r="N15" s="17"/>
    </row>
    <row r="16" spans="1:14">
      <c r="A16" s="1196">
        <v>4</v>
      </c>
      <c r="B16" s="465" t="s">
        <v>2173</v>
      </c>
      <c r="C16" s="251"/>
      <c r="D16" s="250"/>
      <c r="E16" s="265"/>
      <c r="F16" s="249"/>
      <c r="G16" s="251"/>
      <c r="H16" s="268"/>
      <c r="I16" s="251"/>
      <c r="J16" s="268"/>
      <c r="K16" s="251"/>
      <c r="L16" s="250">
        <f>C16+D16-E16+F16-G16-I16+K16</f>
        <v>0</v>
      </c>
      <c r="M16" s="1142">
        <v>4</v>
      </c>
      <c r="N16" s="17"/>
    </row>
    <row r="17" spans="1:14">
      <c r="A17" s="1196">
        <v>5</v>
      </c>
      <c r="B17" s="465" t="s">
        <v>2174</v>
      </c>
      <c r="C17" s="251"/>
      <c r="D17" s="250"/>
      <c r="E17" s="265"/>
      <c r="F17" s="249"/>
      <c r="G17" s="251"/>
      <c r="H17" s="268"/>
      <c r="I17" s="251"/>
      <c r="J17" s="268"/>
      <c r="K17" s="251"/>
      <c r="L17" s="250">
        <f>C17+D17-E17+F17-G17-I17+K17</f>
        <v>0</v>
      </c>
      <c r="M17" s="1142">
        <v>5</v>
      </c>
      <c r="N17" s="17"/>
    </row>
    <row r="18" spans="1:14">
      <c r="A18" s="1196">
        <v>6</v>
      </c>
      <c r="B18" s="465" t="s">
        <v>1088</v>
      </c>
      <c r="C18" s="318"/>
      <c r="D18" s="469"/>
      <c r="E18" s="283"/>
      <c r="F18" s="105"/>
      <c r="G18" s="318"/>
      <c r="H18" s="86"/>
      <c r="I18" s="318"/>
      <c r="J18" s="86"/>
      <c r="K18" s="318"/>
      <c r="L18" s="469">
        <f>C18+D18-E18+F18-G18-I18+K18</f>
        <v>0</v>
      </c>
      <c r="M18" s="1142">
        <v>6</v>
      </c>
      <c r="N18" s="17"/>
    </row>
    <row r="19" spans="1:14">
      <c r="A19" s="1196">
        <v>7</v>
      </c>
      <c r="B19" s="465" t="s">
        <v>1088</v>
      </c>
      <c r="C19" s="318"/>
      <c r="D19" s="469"/>
      <c r="E19" s="283"/>
      <c r="F19" s="105"/>
      <c r="G19" s="318"/>
      <c r="H19" s="86"/>
      <c r="I19" s="318"/>
      <c r="J19" s="86"/>
      <c r="K19" s="318"/>
      <c r="L19" s="469">
        <f>C19+D19-E19+F19-G19-I19+K19</f>
        <v>0</v>
      </c>
      <c r="M19" s="1142">
        <v>7</v>
      </c>
      <c r="N19" s="17"/>
    </row>
    <row r="20" spans="1:14">
      <c r="A20" s="1196">
        <v>8</v>
      </c>
      <c r="B20" s="465" t="s">
        <v>2175</v>
      </c>
      <c r="C20" s="245">
        <f>SUM(C15:C19)</f>
        <v>0</v>
      </c>
      <c r="D20" s="248">
        <f>SUM(D15:D19)</f>
        <v>0</v>
      </c>
      <c r="E20" s="262">
        <f>SUM(E15:E19)</f>
        <v>0</v>
      </c>
      <c r="F20" s="247">
        <f>SUM(F15:F19)</f>
        <v>0</v>
      </c>
      <c r="G20" s="245">
        <f>SUM(G15:G19)</f>
        <v>0</v>
      </c>
      <c r="H20" s="268"/>
      <c r="I20" s="245">
        <f>SUM(I15:I19)</f>
        <v>0</v>
      </c>
      <c r="J20" s="268"/>
      <c r="K20" s="245">
        <f>SUM(K15:K19)</f>
        <v>0</v>
      </c>
      <c r="L20" s="248">
        <f>SUM(L15:L19)</f>
        <v>0</v>
      </c>
      <c r="M20" s="1142">
        <v>8</v>
      </c>
      <c r="N20" s="17"/>
    </row>
    <row r="21" spans="1:14">
      <c r="A21" s="1196">
        <v>9</v>
      </c>
      <c r="B21" s="465" t="s">
        <v>2176</v>
      </c>
      <c r="C21" s="1212"/>
      <c r="D21" s="1213"/>
      <c r="E21" s="1214"/>
      <c r="F21" s="1215"/>
      <c r="G21" s="1213"/>
      <c r="H21" s="1216"/>
      <c r="I21" s="1213"/>
      <c r="J21" s="1216"/>
      <c r="K21" s="1213"/>
      <c r="L21" s="1217" t="s">
        <v>1789</v>
      </c>
      <c r="M21" s="1142">
        <v>9</v>
      </c>
      <c r="N21" s="17"/>
    </row>
    <row r="22" spans="1:14">
      <c r="A22" s="1196">
        <v>10</v>
      </c>
      <c r="B22" s="465" t="s">
        <v>2236</v>
      </c>
      <c r="C22" s="245"/>
      <c r="D22" s="248"/>
      <c r="E22" s="262"/>
      <c r="F22" s="247"/>
      <c r="G22" s="245"/>
      <c r="H22" s="268"/>
      <c r="I22" s="245"/>
      <c r="J22" s="268"/>
      <c r="K22" s="245"/>
      <c r="L22" s="248">
        <f>C22+D22-E22+F22-G22-I22+K22</f>
        <v>0</v>
      </c>
      <c r="M22" s="1142">
        <v>10</v>
      </c>
      <c r="N22" s="17"/>
    </row>
    <row r="23" spans="1:14">
      <c r="A23" s="1196">
        <v>11</v>
      </c>
      <c r="B23" s="465" t="s">
        <v>2177</v>
      </c>
      <c r="C23" s="251"/>
      <c r="D23" s="250"/>
      <c r="E23" s="265"/>
      <c r="F23" s="249"/>
      <c r="G23" s="251"/>
      <c r="H23" s="268"/>
      <c r="I23" s="251"/>
      <c r="J23" s="268"/>
      <c r="K23" s="251"/>
      <c r="L23" s="250">
        <f>C23+D23-E23+F23-G23-I23+K23</f>
        <v>0</v>
      </c>
      <c r="M23" s="1142">
        <v>11</v>
      </c>
      <c r="N23" s="17"/>
    </row>
    <row r="24" spans="1:14">
      <c r="A24" s="1196">
        <v>12</v>
      </c>
      <c r="B24" s="465" t="s">
        <v>2174</v>
      </c>
      <c r="C24" s="318"/>
      <c r="D24" s="469"/>
      <c r="E24" s="283"/>
      <c r="F24" s="105"/>
      <c r="G24" s="318"/>
      <c r="H24" s="86"/>
      <c r="I24" s="318"/>
      <c r="J24" s="86"/>
      <c r="K24" s="318"/>
      <c r="L24" s="469">
        <f>C24+D24-E24+F24-G24-I24+K24</f>
        <v>0</v>
      </c>
      <c r="M24" s="1142">
        <v>12</v>
      </c>
      <c r="N24" s="17"/>
    </row>
    <row r="25" spans="1:14">
      <c r="A25" s="1196">
        <v>13</v>
      </c>
      <c r="B25" s="465" t="s">
        <v>1088</v>
      </c>
      <c r="C25" s="318"/>
      <c r="D25" s="469"/>
      <c r="E25" s="283"/>
      <c r="F25" s="105"/>
      <c r="G25" s="318"/>
      <c r="H25" s="86"/>
      <c r="I25" s="318"/>
      <c r="J25" s="86"/>
      <c r="K25" s="318"/>
      <c r="L25" s="469">
        <f>C25+D25-E25+F25-G25-I25+K25</f>
        <v>0</v>
      </c>
      <c r="M25" s="1142">
        <v>13</v>
      </c>
      <c r="N25" s="17"/>
    </row>
    <row r="26" spans="1:14">
      <c r="A26" s="1196">
        <v>14</v>
      </c>
      <c r="B26" s="465" t="s">
        <v>1088</v>
      </c>
      <c r="C26" s="318"/>
      <c r="D26" s="469"/>
      <c r="E26" s="283"/>
      <c r="F26" s="105"/>
      <c r="G26" s="318"/>
      <c r="H26" s="86"/>
      <c r="I26" s="318"/>
      <c r="J26" s="86"/>
      <c r="K26" s="318"/>
      <c r="L26" s="469">
        <f>C26+D26-E26+F26-G26-I26+K26</f>
        <v>0</v>
      </c>
      <c r="M26" s="1142">
        <v>14</v>
      </c>
      <c r="N26" s="17"/>
    </row>
    <row r="27" spans="1:14">
      <c r="A27" s="1196">
        <v>15</v>
      </c>
      <c r="B27" s="465" t="s">
        <v>3723</v>
      </c>
      <c r="C27" s="318">
        <f>SUM(C22:C26)</f>
        <v>0</v>
      </c>
      <c r="D27" s="469">
        <f>SUM(D22:D26)</f>
        <v>0</v>
      </c>
      <c r="E27" s="283">
        <f>SUM(E22:E26)</f>
        <v>0</v>
      </c>
      <c r="F27" s="105">
        <f>SUM(F22:F26)</f>
        <v>0</v>
      </c>
      <c r="G27" s="318">
        <f>SUM(G22:G26)</f>
        <v>0</v>
      </c>
      <c r="H27" s="86"/>
      <c r="I27" s="318">
        <f>SUM(I22:I26)</f>
        <v>0</v>
      </c>
      <c r="J27" s="86"/>
      <c r="K27" s="318">
        <f>SUM(K22:K26)</f>
        <v>0</v>
      </c>
      <c r="L27" s="469">
        <f>SUM(L22:L26)</f>
        <v>0</v>
      </c>
      <c r="M27" s="1142">
        <v>15</v>
      </c>
      <c r="N27" s="17"/>
    </row>
    <row r="28" spans="1:14">
      <c r="A28" s="1196">
        <v>16</v>
      </c>
      <c r="B28" s="465" t="s">
        <v>3724</v>
      </c>
      <c r="C28" s="318"/>
      <c r="D28" s="469"/>
      <c r="E28" s="283"/>
      <c r="F28" s="105"/>
      <c r="G28" s="318"/>
      <c r="H28" s="86"/>
      <c r="I28" s="318"/>
      <c r="J28" s="86"/>
      <c r="K28" s="318"/>
      <c r="L28" s="469">
        <f>C28+D28-E28+F28-G28-I28+K28</f>
        <v>0</v>
      </c>
      <c r="M28" s="1142">
        <v>16</v>
      </c>
      <c r="N28" s="17"/>
    </row>
    <row r="29" spans="1:14">
      <c r="A29" s="1196">
        <v>17</v>
      </c>
      <c r="B29" s="465" t="s">
        <v>3725</v>
      </c>
      <c r="C29" s="245">
        <f>C20+C27+C28</f>
        <v>0</v>
      </c>
      <c r="D29" s="248">
        <f>D20+D27+D28</f>
        <v>0</v>
      </c>
      <c r="E29" s="262">
        <f>E20+E27+E28</f>
        <v>0</v>
      </c>
      <c r="F29" s="247">
        <f>F20+F27+F28</f>
        <v>0</v>
      </c>
      <c r="G29" s="245">
        <f>G20+G27+G28</f>
        <v>0</v>
      </c>
      <c r="H29" s="268"/>
      <c r="I29" s="245">
        <f>I20+I27+I28</f>
        <v>0</v>
      </c>
      <c r="J29" s="268"/>
      <c r="K29" s="245">
        <f>K20+K27+K28</f>
        <v>0</v>
      </c>
      <c r="L29" s="248">
        <f>L20+L27+L28</f>
        <v>0</v>
      </c>
      <c r="M29" s="1142">
        <v>17</v>
      </c>
      <c r="N29" s="17"/>
    </row>
    <row r="30" spans="1:14">
      <c r="A30" s="1131" t="s">
        <v>1789</v>
      </c>
      <c r="C30" s="1218"/>
      <c r="D30" s="1219"/>
      <c r="E30" s="1220"/>
      <c r="F30" s="1221"/>
      <c r="G30" s="1219"/>
      <c r="H30" s="1222"/>
      <c r="I30" s="1219"/>
      <c r="J30" s="1222"/>
      <c r="K30" s="1219"/>
      <c r="L30" s="1223"/>
      <c r="M30" s="1134" t="s">
        <v>1789</v>
      </c>
      <c r="N30" s="17"/>
    </row>
    <row r="31" spans="1:14">
      <c r="A31" s="1196">
        <v>18</v>
      </c>
      <c r="B31" s="465" t="s">
        <v>3726</v>
      </c>
      <c r="C31" s="1206"/>
      <c r="D31" s="1207"/>
      <c r="E31" s="1208"/>
      <c r="F31" s="1209"/>
      <c r="G31" s="1207"/>
      <c r="H31" s="1224"/>
      <c r="I31" s="1207"/>
      <c r="J31" s="1224"/>
      <c r="K31" s="1207"/>
      <c r="L31" s="1211" t="s">
        <v>1789</v>
      </c>
      <c r="M31" s="1142">
        <v>18</v>
      </c>
      <c r="N31" s="17"/>
    </row>
    <row r="32" spans="1:14">
      <c r="A32" s="1196">
        <v>19</v>
      </c>
      <c r="B32" s="465" t="s">
        <v>3727</v>
      </c>
      <c r="C32" s="245"/>
      <c r="D32" s="248"/>
      <c r="E32" s="262"/>
      <c r="F32" s="247"/>
      <c r="G32" s="245"/>
      <c r="H32" s="268"/>
      <c r="I32" s="245"/>
      <c r="J32" s="268"/>
      <c r="K32" s="245"/>
      <c r="L32" s="248">
        <f>C32+D32-E32+F32-G32-I32+K32</f>
        <v>0</v>
      </c>
      <c r="M32" s="1142">
        <v>19</v>
      </c>
      <c r="N32" s="17"/>
    </row>
    <row r="33" spans="1:14">
      <c r="A33" s="1196">
        <v>20</v>
      </c>
      <c r="B33" s="465" t="s">
        <v>3728</v>
      </c>
      <c r="C33" s="251"/>
      <c r="D33" s="250"/>
      <c r="E33" s="265"/>
      <c r="F33" s="249"/>
      <c r="G33" s="251"/>
      <c r="H33" s="268"/>
      <c r="I33" s="251"/>
      <c r="J33" s="268"/>
      <c r="K33" s="251"/>
      <c r="L33" s="250">
        <f>C33+D33-E33+F33-G33-I33+K33</f>
        <v>0</v>
      </c>
      <c r="M33" s="1142">
        <v>20</v>
      </c>
      <c r="N33" s="17"/>
    </row>
    <row r="34" spans="1:14">
      <c r="A34" s="1196">
        <v>21</v>
      </c>
      <c r="B34" s="465" t="s">
        <v>3729</v>
      </c>
      <c r="C34" s="245"/>
      <c r="D34" s="248"/>
      <c r="E34" s="262"/>
      <c r="F34" s="247"/>
      <c r="G34" s="245"/>
      <c r="H34" s="268"/>
      <c r="I34" s="245"/>
      <c r="J34" s="268"/>
      <c r="K34" s="245"/>
      <c r="L34" s="248">
        <f>C34+D34-E34+F34-G34-I34+K34</f>
        <v>0</v>
      </c>
      <c r="M34" s="1142">
        <v>21</v>
      </c>
      <c r="N34" s="17"/>
    </row>
    <row r="35" spans="1:14">
      <c r="A35" s="823"/>
      <c r="B35" s="12" t="s">
        <v>3730</v>
      </c>
      <c r="C35" s="12"/>
      <c r="D35" s="12"/>
      <c r="E35" s="835"/>
      <c r="F35" s="1186" t="s">
        <v>3731</v>
      </c>
      <c r="G35" s="12"/>
      <c r="H35" s="12"/>
      <c r="I35" s="12"/>
      <c r="J35" s="12"/>
      <c r="K35" s="12"/>
      <c r="L35" s="12"/>
      <c r="M35" s="835"/>
      <c r="N35" s="17"/>
    </row>
    <row r="36" spans="1:14">
      <c r="A36" s="823"/>
      <c r="E36" s="1122"/>
      <c r="F36" s="823"/>
      <c r="M36" s="1122"/>
      <c r="N36" s="17"/>
    </row>
    <row r="37" spans="1:14">
      <c r="A37" s="823"/>
      <c r="E37" s="1122"/>
      <c r="F37" s="823"/>
      <c r="M37" s="1122"/>
      <c r="N37" s="17"/>
    </row>
    <row r="38" spans="1:14">
      <c r="A38" s="823"/>
      <c r="E38" s="1122"/>
      <c r="F38" s="823"/>
      <c r="M38" s="1122"/>
      <c r="N38" s="17"/>
    </row>
    <row r="39" spans="1:14">
      <c r="A39" s="823"/>
      <c r="E39" s="1122"/>
      <c r="F39" s="823"/>
      <c r="M39" s="1122"/>
      <c r="N39" s="17"/>
    </row>
    <row r="40" spans="1:14">
      <c r="A40" s="823"/>
      <c r="E40" s="1122"/>
      <c r="F40" s="823"/>
      <c r="M40" s="1122"/>
      <c r="N40" s="17"/>
    </row>
    <row r="41" spans="1:14">
      <c r="A41" s="823"/>
      <c r="E41" s="1122"/>
      <c r="F41" s="823"/>
      <c r="M41" s="1122"/>
      <c r="N41" s="17"/>
    </row>
    <row r="42" spans="1:14">
      <c r="A42" s="823"/>
      <c r="E42" s="1122"/>
      <c r="F42" s="823"/>
      <c r="M42" s="1122"/>
      <c r="N42" s="17"/>
    </row>
    <row r="43" spans="1:14">
      <c r="A43" s="823"/>
      <c r="E43" s="1122"/>
      <c r="F43" s="823"/>
      <c r="M43" s="1122"/>
      <c r="N43" s="17"/>
    </row>
    <row r="44" spans="1:14">
      <c r="A44" s="823"/>
      <c r="E44" s="1122"/>
      <c r="F44" s="823"/>
      <c r="M44" s="1122"/>
      <c r="N44" s="17"/>
    </row>
    <row r="45" spans="1:14">
      <c r="A45" s="823"/>
      <c r="E45" s="1122"/>
      <c r="F45" s="823"/>
      <c r="M45" s="1122"/>
      <c r="N45" s="17"/>
    </row>
    <row r="46" spans="1:14">
      <c r="A46" s="823"/>
      <c r="E46" s="1122"/>
      <c r="F46" s="823"/>
      <c r="M46" s="1122"/>
      <c r="N46" s="17"/>
    </row>
    <row r="47" spans="1:14">
      <c r="A47" s="823"/>
      <c r="E47" s="1122"/>
      <c r="F47" s="823"/>
      <c r="M47" s="1122"/>
      <c r="N47" s="17"/>
    </row>
    <row r="48" spans="1:14">
      <c r="A48" s="823"/>
      <c r="E48" s="1122"/>
      <c r="F48" s="823"/>
      <c r="M48" s="1122"/>
      <c r="N48" s="17"/>
    </row>
    <row r="49" spans="1:14">
      <c r="A49" s="823"/>
      <c r="E49" s="1122"/>
      <c r="F49" s="823"/>
      <c r="M49" s="1122"/>
      <c r="N49" s="17"/>
    </row>
    <row r="50" spans="1:14">
      <c r="A50" s="823"/>
      <c r="E50" s="1122"/>
      <c r="F50" s="823"/>
      <c r="M50" s="1122"/>
      <c r="N50" s="17"/>
    </row>
    <row r="51" spans="1:14">
      <c r="A51" s="823"/>
      <c r="E51" s="1122"/>
      <c r="F51" s="823"/>
      <c r="M51" s="1122"/>
      <c r="N51" s="17"/>
    </row>
    <row r="52" spans="1:14">
      <c r="A52" s="823"/>
      <c r="E52" s="1122"/>
      <c r="F52" s="823"/>
      <c r="M52" s="1122"/>
      <c r="N52" s="17"/>
    </row>
    <row r="53" spans="1:14">
      <c r="A53" s="823"/>
      <c r="E53" s="1122"/>
      <c r="F53" s="823"/>
      <c r="M53" s="1122"/>
      <c r="N53" s="17"/>
    </row>
    <row r="54" spans="1:14">
      <c r="A54" s="823"/>
      <c r="E54" s="1122"/>
      <c r="F54" s="823"/>
      <c r="M54" s="1122"/>
      <c r="N54" s="17"/>
    </row>
    <row r="55" spans="1:14">
      <c r="A55" s="823"/>
      <c r="E55" s="1122"/>
      <c r="F55" s="823"/>
      <c r="M55" s="1122"/>
      <c r="N55" s="17"/>
    </row>
    <row r="56" spans="1:14">
      <c r="A56" s="823"/>
      <c r="E56" s="1122"/>
      <c r="F56" s="823"/>
      <c r="M56" s="1122"/>
      <c r="N56" s="17"/>
    </row>
    <row r="57" spans="1:14">
      <c r="A57" s="823"/>
      <c r="E57" s="1122"/>
      <c r="F57" s="823"/>
      <c r="M57" s="1122"/>
      <c r="N57" s="17"/>
    </row>
    <row r="58" spans="1:14">
      <c r="A58" s="823"/>
      <c r="E58" s="1122"/>
      <c r="F58" s="823"/>
      <c r="M58" s="1122"/>
      <c r="N58" s="17"/>
    </row>
    <row r="59" spans="1:14">
      <c r="A59" s="823"/>
      <c r="E59" s="1122"/>
      <c r="F59" s="823"/>
      <c r="M59" s="1122"/>
      <c r="N59" s="17"/>
    </row>
    <row r="60" spans="1:14">
      <c r="A60" s="823"/>
      <c r="E60" s="1122"/>
      <c r="F60" s="823"/>
      <c r="M60" s="1122"/>
      <c r="N60" s="17"/>
    </row>
    <row r="61" spans="1:14">
      <c r="A61" s="823"/>
      <c r="E61" s="1122"/>
      <c r="F61" s="823"/>
      <c r="M61" s="1122"/>
      <c r="N61" s="17"/>
    </row>
    <row r="62" spans="1:14">
      <c r="A62" s="823"/>
      <c r="E62" s="1122"/>
      <c r="F62" s="823"/>
      <c r="M62" s="1122"/>
      <c r="N62" s="17"/>
    </row>
    <row r="63" spans="1:14">
      <c r="A63" s="823"/>
      <c r="E63" s="1122"/>
      <c r="F63" s="823"/>
      <c r="M63" s="1122"/>
      <c r="N63" s="17"/>
    </row>
    <row r="64" spans="1:14">
      <c r="A64" s="823" t="s">
        <v>3732</v>
      </c>
      <c r="D64" s="9" t="s">
        <v>3732</v>
      </c>
      <c r="E64" s="1122"/>
      <c r="F64" s="823"/>
      <c r="M64" s="1122"/>
      <c r="N64" s="17"/>
    </row>
    <row r="65" spans="1:14">
      <c r="A65" s="823"/>
      <c r="E65" s="1122"/>
      <c r="F65" s="823"/>
      <c r="M65" s="1122"/>
      <c r="N65" s="17"/>
    </row>
    <row r="66" spans="1:14">
      <c r="A66" s="823"/>
      <c r="E66" s="1122"/>
      <c r="F66" s="823"/>
      <c r="M66" s="1122"/>
      <c r="N66" s="17"/>
    </row>
    <row r="67" spans="1:14" ht="15.75" thickBot="1">
      <c r="A67" s="839"/>
      <c r="B67" s="840"/>
      <c r="C67" s="840"/>
      <c r="D67" s="840"/>
      <c r="E67" s="1143"/>
      <c r="F67" s="839"/>
      <c r="G67" s="840"/>
      <c r="H67" s="840"/>
      <c r="I67" s="840"/>
      <c r="J67" s="840"/>
      <c r="K67" s="840"/>
      <c r="L67" s="840"/>
      <c r="M67" s="1143"/>
      <c r="N67" s="17"/>
    </row>
    <row r="68" spans="1:14">
      <c r="A68" s="9" t="s">
        <v>3733</v>
      </c>
      <c r="B68" s="12"/>
      <c r="D68" s="12"/>
      <c r="E68" s="12"/>
      <c r="F68" s="9" t="s">
        <v>3733</v>
      </c>
      <c r="G68" s="12"/>
      <c r="H68" s="12"/>
      <c r="J68" s="12"/>
      <c r="K68" s="12"/>
      <c r="L68" s="12"/>
      <c r="M68" s="12"/>
      <c r="N68" s="17"/>
    </row>
    <row r="69" spans="1:14">
      <c r="A69" s="12" t="s">
        <v>3734</v>
      </c>
      <c r="B69" s="12"/>
      <c r="C69" s="12"/>
      <c r="D69" s="12"/>
      <c r="E69" s="12"/>
      <c r="F69" s="12" t="s">
        <v>3735</v>
      </c>
      <c r="G69" s="12"/>
      <c r="H69" s="12"/>
      <c r="I69" s="12"/>
      <c r="J69" s="12"/>
      <c r="K69" s="12"/>
      <c r="L69" s="12"/>
      <c r="M69" s="12"/>
      <c r="N69" s="17"/>
    </row>
    <row r="70" spans="1:14">
      <c r="N70" s="17"/>
    </row>
    <row r="71" spans="1:14" ht="15.75">
      <c r="A71" s="1121" t="s">
        <v>418</v>
      </c>
      <c r="B71" s="12"/>
      <c r="C71" s="12"/>
      <c r="D71" s="12"/>
      <c r="E71" s="12"/>
      <c r="N71" s="17"/>
    </row>
    <row r="72" spans="1:14">
      <c r="N72" s="17"/>
    </row>
    <row r="73" spans="1:14" ht="15.75" thickBot="1">
      <c r="A73" s="9" t="str">
        <f>'Data Sheet'!$C$22</f>
        <v>Please fill in the following:</v>
      </c>
      <c r="D73" s="1117">
        <f>'Data Sheet'!$C$37</f>
        <v>0</v>
      </c>
      <c r="E73" s="9">
        <f>'Data Sheet'!$C$35</f>
        <v>0</v>
      </c>
      <c r="F73" s="9" t="str">
        <f>'Data Sheet'!$C$22</f>
        <v>Please fill in the following:</v>
      </c>
      <c r="J73" s="1117">
        <f>'Data Sheet'!$C$37</f>
        <v>0</v>
      </c>
      <c r="L73" s="9">
        <f>'Data Sheet'!$C$35</f>
        <v>0</v>
      </c>
      <c r="N73" s="17"/>
    </row>
    <row r="74" spans="1:14">
      <c r="A74" s="818"/>
      <c r="B74" s="821"/>
      <c r="C74" s="821"/>
      <c r="D74" s="821"/>
      <c r="E74" s="1119"/>
      <c r="F74" s="818"/>
      <c r="G74" s="821"/>
      <c r="H74" s="821"/>
      <c r="I74" s="821"/>
      <c r="J74" s="821"/>
      <c r="K74" s="821"/>
      <c r="L74" s="821"/>
      <c r="M74" s="1119"/>
      <c r="N74" s="17"/>
    </row>
    <row r="75" spans="1:14">
      <c r="A75" s="1186" t="s">
        <v>2217</v>
      </c>
      <c r="B75" s="12"/>
      <c r="C75" s="12"/>
      <c r="D75" s="12"/>
      <c r="E75" s="835"/>
      <c r="F75" s="1186" t="s">
        <v>2218</v>
      </c>
      <c r="G75" s="12"/>
      <c r="H75" s="12"/>
      <c r="I75" s="12"/>
      <c r="J75" s="12"/>
      <c r="K75" s="12"/>
      <c r="L75" s="12"/>
      <c r="M75" s="835"/>
    </row>
    <row r="76" spans="1:14">
      <c r="A76" s="829"/>
      <c r="B76" s="830"/>
      <c r="C76" s="830"/>
      <c r="D76" s="830"/>
      <c r="E76" s="831"/>
      <c r="F76" s="829"/>
      <c r="G76" s="830"/>
      <c r="H76" s="830"/>
      <c r="I76" s="830"/>
      <c r="J76" s="830"/>
      <c r="K76" s="830"/>
      <c r="L76" s="830"/>
      <c r="M76" s="831"/>
    </row>
    <row r="77" spans="1:14">
      <c r="A77" s="453"/>
      <c r="B77" s="100"/>
      <c r="C77" s="100"/>
      <c r="D77" s="454"/>
      <c r="E77" s="455"/>
      <c r="F77" s="456"/>
      <c r="G77" s="454"/>
      <c r="H77" s="454"/>
      <c r="I77" s="454"/>
      <c r="J77" s="454"/>
      <c r="K77" s="454"/>
      <c r="L77" s="100"/>
      <c r="M77" s="457"/>
    </row>
    <row r="78" spans="1:14">
      <c r="A78" s="453"/>
      <c r="B78" s="100"/>
      <c r="C78" s="100"/>
      <c r="D78" s="100"/>
      <c r="E78" s="458"/>
      <c r="F78" s="459"/>
      <c r="G78" s="100"/>
      <c r="H78" s="460"/>
      <c r="I78" s="100"/>
      <c r="J78" s="100"/>
      <c r="K78" s="100"/>
      <c r="L78" s="100"/>
      <c r="M78" s="457"/>
    </row>
    <row r="79" spans="1:14">
      <c r="A79" s="453"/>
      <c r="B79" s="100"/>
      <c r="C79" s="100"/>
      <c r="D79" s="100"/>
      <c r="E79" s="458"/>
      <c r="F79" s="459"/>
      <c r="G79" s="100"/>
      <c r="H79" s="100"/>
      <c r="I79" s="100"/>
      <c r="J79" s="100"/>
      <c r="K79" s="100"/>
      <c r="L79" s="100"/>
      <c r="M79" s="457"/>
    </row>
    <row r="80" spans="1:14">
      <c r="A80" s="453"/>
      <c r="B80" s="100"/>
      <c r="C80" s="100"/>
      <c r="D80" s="100"/>
      <c r="E80" s="458"/>
      <c r="F80" s="459"/>
      <c r="G80" s="100"/>
      <c r="H80" s="454"/>
      <c r="I80" s="100"/>
      <c r="J80" s="454"/>
      <c r="K80" s="100"/>
      <c r="L80" s="100"/>
      <c r="M80" s="457"/>
    </row>
    <row r="81" spans="1:13">
      <c r="A81" s="453"/>
      <c r="B81" s="100"/>
      <c r="C81" s="100"/>
      <c r="D81" s="100"/>
      <c r="E81" s="458"/>
      <c r="F81" s="459"/>
      <c r="G81" s="100"/>
      <c r="H81" s="100"/>
      <c r="I81" s="100"/>
      <c r="J81" s="100"/>
      <c r="K81" s="100"/>
      <c r="L81" s="100"/>
      <c r="M81" s="457"/>
    </row>
    <row r="82" spans="1:13">
      <c r="A82" s="453"/>
      <c r="B82" s="100"/>
      <c r="C82" s="100"/>
      <c r="D82" s="100"/>
      <c r="E82" s="458"/>
      <c r="F82" s="459"/>
      <c r="G82" s="100"/>
      <c r="H82" s="100"/>
      <c r="I82" s="100"/>
      <c r="J82" s="100"/>
      <c r="K82" s="100"/>
      <c r="L82" s="100"/>
      <c r="M82" s="457"/>
    </row>
    <row r="83" spans="1:13">
      <c r="A83" s="453"/>
      <c r="B83" s="100"/>
      <c r="C83" s="100"/>
      <c r="D83" s="100"/>
      <c r="E83" s="458"/>
      <c r="F83" s="459"/>
      <c r="G83" s="100"/>
      <c r="H83" s="100"/>
      <c r="I83" s="100"/>
      <c r="J83" s="100"/>
      <c r="K83" s="100"/>
      <c r="L83" s="100"/>
      <c r="M83" s="457"/>
    </row>
    <row r="84" spans="1:13">
      <c r="A84" s="453"/>
      <c r="B84" s="100"/>
      <c r="C84" s="100"/>
      <c r="D84" s="100"/>
      <c r="E84" s="458"/>
      <c r="F84" s="459"/>
      <c r="G84" s="100"/>
      <c r="H84" s="100"/>
      <c r="I84" s="100"/>
      <c r="J84" s="100"/>
      <c r="K84" s="100"/>
      <c r="L84" s="100"/>
      <c r="M84" s="457"/>
    </row>
    <row r="85" spans="1:13">
      <c r="A85" s="453"/>
      <c r="B85" s="100"/>
      <c r="C85" s="100"/>
      <c r="D85" s="100"/>
      <c r="E85" s="458"/>
      <c r="F85" s="459"/>
      <c r="G85" s="100"/>
      <c r="H85" s="100"/>
      <c r="I85" s="100"/>
      <c r="J85" s="100"/>
      <c r="K85" s="100"/>
      <c r="L85" s="100"/>
      <c r="M85" s="457"/>
    </row>
    <row r="86" spans="1:13">
      <c r="A86" s="453"/>
      <c r="B86" s="100"/>
      <c r="C86" s="100"/>
      <c r="D86" s="100"/>
      <c r="E86" s="458"/>
      <c r="F86" s="459"/>
      <c r="G86" s="100"/>
      <c r="H86" s="100"/>
      <c r="I86" s="100"/>
      <c r="J86" s="100"/>
      <c r="K86" s="100"/>
      <c r="L86" s="100"/>
      <c r="M86" s="457"/>
    </row>
    <row r="87" spans="1:13">
      <c r="A87" s="453"/>
      <c r="B87" s="100"/>
      <c r="C87" s="100"/>
      <c r="D87" s="100"/>
      <c r="E87" s="458"/>
      <c r="F87" s="459"/>
      <c r="G87" s="100"/>
      <c r="H87" s="100"/>
      <c r="I87" s="100"/>
      <c r="J87" s="100"/>
      <c r="K87" s="100"/>
      <c r="L87" s="100"/>
      <c r="M87" s="457"/>
    </row>
    <row r="88" spans="1:13">
      <c r="A88" s="453"/>
      <c r="B88" s="100"/>
      <c r="C88" s="100"/>
      <c r="D88" s="100"/>
      <c r="E88" s="458"/>
      <c r="F88" s="459"/>
      <c r="G88" s="100"/>
      <c r="H88" s="100"/>
      <c r="I88" s="100"/>
      <c r="J88" s="100"/>
      <c r="K88" s="100"/>
      <c r="L88" s="100"/>
      <c r="M88" s="457"/>
    </row>
    <row r="89" spans="1:13">
      <c r="A89" s="453"/>
      <c r="B89" s="100"/>
      <c r="C89" s="100"/>
      <c r="D89" s="100"/>
      <c r="E89" s="458"/>
      <c r="F89" s="459"/>
      <c r="G89" s="100"/>
      <c r="H89" s="100"/>
      <c r="I89" s="100"/>
      <c r="J89" s="100"/>
      <c r="K89" s="100"/>
      <c r="L89" s="100"/>
      <c r="M89" s="457"/>
    </row>
    <row r="90" spans="1:13">
      <c r="A90" s="453"/>
      <c r="B90" s="100"/>
      <c r="C90" s="100"/>
      <c r="D90" s="100"/>
      <c r="E90" s="458"/>
      <c r="F90" s="459"/>
      <c r="G90" s="100"/>
      <c r="H90" s="100"/>
      <c r="I90" s="100"/>
      <c r="J90" s="100"/>
      <c r="K90" s="100"/>
      <c r="L90" s="100"/>
      <c r="M90" s="457"/>
    </row>
    <row r="91" spans="1:13">
      <c r="A91" s="453"/>
      <c r="B91" s="100"/>
      <c r="C91" s="100"/>
      <c r="D91" s="100"/>
      <c r="E91" s="458"/>
      <c r="F91" s="459"/>
      <c r="G91" s="100"/>
      <c r="H91" s="100"/>
      <c r="I91" s="100"/>
      <c r="J91" s="100"/>
      <c r="K91" s="100"/>
      <c r="L91" s="100"/>
      <c r="M91" s="457"/>
    </row>
    <row r="92" spans="1:13">
      <c r="A92" s="453"/>
      <c r="B92" s="100"/>
      <c r="C92" s="100"/>
      <c r="D92" s="100"/>
      <c r="E92" s="458"/>
      <c r="F92" s="459"/>
      <c r="G92" s="100"/>
      <c r="H92" s="100"/>
      <c r="I92" s="100"/>
      <c r="J92" s="100"/>
      <c r="K92" s="100"/>
      <c r="L92" s="100"/>
      <c r="M92" s="457"/>
    </row>
    <row r="93" spans="1:13">
      <c r="A93" s="453"/>
      <c r="B93" s="100"/>
      <c r="C93" s="100"/>
      <c r="D93" s="100"/>
      <c r="E93" s="458"/>
      <c r="F93" s="459"/>
      <c r="G93" s="100"/>
      <c r="H93" s="100"/>
      <c r="I93" s="100"/>
      <c r="J93" s="100"/>
      <c r="K93" s="100"/>
      <c r="L93" s="100"/>
      <c r="M93" s="457"/>
    </row>
    <row r="94" spans="1:13">
      <c r="A94" s="453"/>
      <c r="B94" s="100"/>
      <c r="C94" s="100"/>
      <c r="D94" s="100"/>
      <c r="E94" s="458"/>
      <c r="F94" s="459"/>
      <c r="G94" s="100"/>
      <c r="H94" s="100"/>
      <c r="I94" s="100"/>
      <c r="J94" s="100"/>
      <c r="K94" s="100"/>
      <c r="L94" s="100"/>
      <c r="M94" s="457"/>
    </row>
    <row r="95" spans="1:13">
      <c r="A95" s="453"/>
      <c r="B95" s="100"/>
      <c r="C95" s="100"/>
      <c r="D95" s="100"/>
      <c r="E95" s="458"/>
      <c r="F95" s="459"/>
      <c r="G95" s="100"/>
      <c r="H95" s="100"/>
      <c r="I95" s="100"/>
      <c r="J95" s="100"/>
      <c r="K95" s="100"/>
      <c r="L95" s="100"/>
      <c r="M95" s="457"/>
    </row>
    <row r="96" spans="1:13">
      <c r="A96" s="453"/>
      <c r="B96" s="100"/>
      <c r="C96" s="100"/>
      <c r="D96" s="100"/>
      <c r="E96" s="458"/>
      <c r="F96" s="459"/>
      <c r="G96" s="100"/>
      <c r="H96" s="100"/>
      <c r="I96" s="100"/>
      <c r="J96" s="100"/>
      <c r="K96" s="100"/>
      <c r="L96" s="100"/>
      <c r="M96" s="457"/>
    </row>
    <row r="97" spans="1:13">
      <c r="A97" s="453"/>
      <c r="B97" s="100"/>
      <c r="C97" s="100"/>
      <c r="D97" s="100"/>
      <c r="E97" s="458"/>
      <c r="F97" s="459"/>
      <c r="G97" s="100"/>
      <c r="H97" s="100"/>
      <c r="I97" s="100"/>
      <c r="J97" s="100"/>
      <c r="K97" s="100"/>
      <c r="L97" s="100"/>
      <c r="M97" s="457"/>
    </row>
    <row r="98" spans="1:13">
      <c r="A98" s="453"/>
      <c r="B98" s="100"/>
      <c r="C98" s="100"/>
      <c r="D98" s="100"/>
      <c r="E98" s="458"/>
      <c r="F98" s="459"/>
      <c r="G98" s="100"/>
      <c r="H98" s="100"/>
      <c r="I98" s="100"/>
      <c r="J98" s="100"/>
      <c r="K98" s="100"/>
      <c r="L98" s="100"/>
      <c r="M98" s="457"/>
    </row>
    <row r="99" spans="1:13">
      <c r="A99" s="453"/>
      <c r="B99" s="100"/>
      <c r="C99" s="100"/>
      <c r="D99" s="100"/>
      <c r="E99" s="458"/>
      <c r="F99" s="459"/>
      <c r="G99" s="100"/>
      <c r="H99" s="100"/>
      <c r="I99" s="100"/>
      <c r="J99" s="100"/>
      <c r="K99" s="100"/>
      <c r="L99" s="100"/>
      <c r="M99" s="457"/>
    </row>
    <row r="100" spans="1:13">
      <c r="A100" s="453"/>
      <c r="B100" s="100"/>
      <c r="C100" s="100"/>
      <c r="D100" s="100"/>
      <c r="E100" s="458"/>
      <c r="F100" s="459"/>
      <c r="G100" s="100"/>
      <c r="H100" s="100"/>
      <c r="I100" s="100"/>
      <c r="J100" s="100"/>
      <c r="K100" s="100"/>
      <c r="L100" s="100"/>
      <c r="M100" s="457"/>
    </row>
    <row r="101" spans="1:13">
      <c r="A101" s="453"/>
      <c r="B101" s="100"/>
      <c r="C101" s="100"/>
      <c r="D101" s="100"/>
      <c r="E101" s="458"/>
      <c r="F101" s="459"/>
      <c r="G101" s="100"/>
      <c r="H101" s="100"/>
      <c r="I101" s="100"/>
      <c r="J101" s="100"/>
      <c r="K101" s="100"/>
      <c r="L101" s="100"/>
      <c r="M101" s="457"/>
    </row>
    <row r="102" spans="1:13">
      <c r="A102" s="453"/>
      <c r="B102" s="100"/>
      <c r="C102" s="100"/>
      <c r="D102" s="100"/>
      <c r="E102" s="458"/>
      <c r="F102" s="459"/>
      <c r="G102" s="100"/>
      <c r="H102" s="100"/>
      <c r="I102" s="100"/>
      <c r="J102" s="100"/>
      <c r="K102" s="100"/>
      <c r="L102" s="100"/>
      <c r="M102" s="457"/>
    </row>
    <row r="103" spans="1:13">
      <c r="A103" s="453"/>
      <c r="B103" s="100"/>
      <c r="C103" s="100"/>
      <c r="D103" s="100"/>
      <c r="E103" s="458"/>
      <c r="F103" s="459"/>
      <c r="G103" s="100"/>
      <c r="H103" s="100"/>
      <c r="I103" s="100"/>
      <c r="J103" s="100"/>
      <c r="K103" s="100"/>
      <c r="L103" s="100"/>
      <c r="M103" s="457"/>
    </row>
    <row r="104" spans="1:13">
      <c r="A104" s="453"/>
      <c r="B104" s="100"/>
      <c r="C104" s="100"/>
      <c r="D104" s="100"/>
      <c r="E104" s="458"/>
      <c r="F104" s="459"/>
      <c r="G104" s="100"/>
      <c r="H104" s="100"/>
      <c r="I104" s="100"/>
      <c r="J104" s="100"/>
      <c r="K104" s="100"/>
      <c r="L104" s="100"/>
      <c r="M104" s="457"/>
    </row>
    <row r="105" spans="1:13">
      <c r="A105" s="453"/>
      <c r="B105" s="100"/>
      <c r="C105" s="100"/>
      <c r="D105" s="100"/>
      <c r="E105" s="458"/>
      <c r="F105" s="459"/>
      <c r="G105" s="100"/>
      <c r="H105" s="100"/>
      <c r="I105" s="100"/>
      <c r="J105" s="100"/>
      <c r="K105" s="100"/>
      <c r="L105" s="100"/>
      <c r="M105" s="457"/>
    </row>
    <row r="106" spans="1:13">
      <c r="A106" s="453"/>
      <c r="B106" s="100"/>
      <c r="C106" s="100"/>
      <c r="D106" s="100"/>
      <c r="E106" s="458"/>
      <c r="F106" s="459"/>
      <c r="G106" s="100"/>
      <c r="H106" s="100"/>
      <c r="I106" s="100"/>
      <c r="J106" s="100"/>
      <c r="K106" s="100"/>
      <c r="L106" s="100"/>
      <c r="M106" s="457"/>
    </row>
    <row r="107" spans="1:13">
      <c r="A107" s="453"/>
      <c r="B107" s="100"/>
      <c r="C107" s="100"/>
      <c r="D107" s="100"/>
      <c r="E107" s="458"/>
      <c r="F107" s="459"/>
      <c r="G107" s="100"/>
      <c r="H107" s="100"/>
      <c r="I107" s="100"/>
      <c r="J107" s="100"/>
      <c r="K107" s="100"/>
      <c r="L107" s="100"/>
      <c r="M107" s="457"/>
    </row>
    <row r="108" spans="1:13">
      <c r="A108" s="453"/>
      <c r="B108" s="100"/>
      <c r="C108" s="100"/>
      <c r="D108" s="100"/>
      <c r="E108" s="458"/>
      <c r="F108" s="459"/>
      <c r="G108" s="100"/>
      <c r="H108" s="100"/>
      <c r="I108" s="100"/>
      <c r="J108" s="100"/>
      <c r="K108" s="100"/>
      <c r="L108" s="100"/>
      <c r="M108" s="457"/>
    </row>
    <row r="109" spans="1:13">
      <c r="A109" s="453"/>
      <c r="B109" s="100"/>
      <c r="C109" s="100"/>
      <c r="D109" s="100"/>
      <c r="E109" s="458"/>
      <c r="F109" s="459"/>
      <c r="G109" s="100"/>
      <c r="H109" s="100"/>
      <c r="I109" s="100"/>
      <c r="J109" s="100"/>
      <c r="K109" s="100"/>
      <c r="L109" s="100"/>
      <c r="M109" s="457"/>
    </row>
    <row r="110" spans="1:13">
      <c r="A110" s="453"/>
      <c r="B110" s="100"/>
      <c r="C110" s="100"/>
      <c r="D110" s="100"/>
      <c r="E110" s="458"/>
      <c r="F110" s="459"/>
      <c r="G110" s="100"/>
      <c r="H110" s="100"/>
      <c r="I110" s="100"/>
      <c r="J110" s="100"/>
      <c r="K110" s="100"/>
      <c r="L110" s="100"/>
      <c r="M110" s="457"/>
    </row>
    <row r="111" spans="1:13">
      <c r="A111" s="453"/>
      <c r="B111" s="100"/>
      <c r="C111" s="100"/>
      <c r="D111" s="100"/>
      <c r="E111" s="458"/>
      <c r="F111" s="459"/>
      <c r="G111" s="100"/>
      <c r="H111" s="100"/>
      <c r="I111" s="100"/>
      <c r="J111" s="100"/>
      <c r="K111" s="100"/>
      <c r="L111" s="100"/>
      <c r="M111" s="457"/>
    </row>
    <row r="112" spans="1:13">
      <c r="A112" s="453"/>
      <c r="B112" s="100"/>
      <c r="C112" s="100"/>
      <c r="D112" s="100"/>
      <c r="E112" s="458"/>
      <c r="F112" s="459"/>
      <c r="G112" s="100"/>
      <c r="H112" s="100"/>
      <c r="I112" s="100"/>
      <c r="J112" s="100"/>
      <c r="K112" s="100"/>
      <c r="L112" s="100"/>
      <c r="M112" s="457"/>
    </row>
    <row r="113" spans="1:13">
      <c r="A113" s="453"/>
      <c r="B113" s="100"/>
      <c r="C113" s="100"/>
      <c r="D113" s="100"/>
      <c r="E113" s="458"/>
      <c r="F113" s="459"/>
      <c r="G113" s="100"/>
      <c r="H113" s="100"/>
      <c r="I113" s="100"/>
      <c r="J113" s="100"/>
      <c r="K113" s="100"/>
      <c r="L113" s="100"/>
      <c r="M113" s="457"/>
    </row>
    <row r="114" spans="1:13">
      <c r="A114" s="453"/>
      <c r="B114" s="100"/>
      <c r="C114" s="100"/>
      <c r="D114" s="100"/>
      <c r="E114" s="458"/>
      <c r="F114" s="459"/>
      <c r="G114" s="100"/>
      <c r="H114" s="100"/>
      <c r="I114" s="100"/>
      <c r="J114" s="100"/>
      <c r="K114" s="100"/>
      <c r="L114" s="100"/>
      <c r="M114" s="457"/>
    </row>
    <row r="115" spans="1:13">
      <c r="A115" s="453"/>
      <c r="B115" s="100"/>
      <c r="C115" s="100"/>
      <c r="D115" s="100"/>
      <c r="E115" s="458"/>
      <c r="F115" s="459"/>
      <c r="G115" s="100"/>
      <c r="H115" s="100"/>
      <c r="I115" s="100"/>
      <c r="J115" s="100"/>
      <c r="K115" s="100"/>
      <c r="L115" s="100"/>
      <c r="M115" s="457"/>
    </row>
    <row r="116" spans="1:13">
      <c r="A116" s="453"/>
      <c r="B116" s="100"/>
      <c r="C116" s="100"/>
      <c r="D116" s="100"/>
      <c r="E116" s="458"/>
      <c r="F116" s="459"/>
      <c r="G116" s="100"/>
      <c r="H116" s="100"/>
      <c r="I116" s="100"/>
      <c r="J116" s="100"/>
      <c r="K116" s="100"/>
      <c r="L116" s="100"/>
      <c r="M116" s="457"/>
    </row>
    <row r="117" spans="1:13">
      <c r="A117" s="453"/>
      <c r="B117" s="100"/>
      <c r="C117" s="100"/>
      <c r="D117" s="100"/>
      <c r="E117" s="458"/>
      <c r="F117" s="459"/>
      <c r="G117" s="100"/>
      <c r="H117" s="100"/>
      <c r="I117" s="100"/>
      <c r="J117" s="100"/>
      <c r="K117" s="100"/>
      <c r="L117" s="100"/>
      <c r="M117" s="457"/>
    </row>
    <row r="118" spans="1:13">
      <c r="A118" s="453"/>
      <c r="B118" s="100"/>
      <c r="C118" s="100"/>
      <c r="D118" s="100"/>
      <c r="E118" s="458"/>
      <c r="F118" s="459"/>
      <c r="G118" s="100"/>
      <c r="H118" s="100"/>
      <c r="I118" s="100"/>
      <c r="J118" s="100"/>
      <c r="K118" s="100"/>
      <c r="L118" s="100"/>
      <c r="M118" s="457"/>
    </row>
    <row r="119" spans="1:13">
      <c r="A119" s="453"/>
      <c r="B119" s="100"/>
      <c r="C119" s="100"/>
      <c r="D119" s="100"/>
      <c r="E119" s="458"/>
      <c r="F119" s="459"/>
      <c r="G119" s="100"/>
      <c r="H119" s="100"/>
      <c r="I119" s="100"/>
      <c r="J119" s="100"/>
      <c r="K119" s="100"/>
      <c r="L119" s="100"/>
      <c r="M119" s="457"/>
    </row>
    <row r="120" spans="1:13">
      <c r="A120" s="453"/>
      <c r="B120" s="100"/>
      <c r="C120" s="100"/>
      <c r="D120" s="100"/>
      <c r="E120" s="458"/>
      <c r="F120" s="459"/>
      <c r="G120" s="100"/>
      <c r="H120" s="100"/>
      <c r="I120" s="100"/>
      <c r="J120" s="100"/>
      <c r="K120" s="100"/>
      <c r="L120" s="100"/>
      <c r="M120" s="457"/>
    </row>
    <row r="121" spans="1:13">
      <c r="A121" s="453"/>
      <c r="B121" s="100"/>
      <c r="C121" s="100"/>
      <c r="D121" s="100"/>
      <c r="E121" s="458"/>
      <c r="F121" s="459"/>
      <c r="G121" s="100"/>
      <c r="H121" s="100"/>
      <c r="I121" s="100"/>
      <c r="J121" s="100"/>
      <c r="K121" s="100"/>
      <c r="L121" s="100"/>
      <c r="M121" s="457"/>
    </row>
    <row r="122" spans="1:13">
      <c r="A122" s="453"/>
      <c r="B122" s="100"/>
      <c r="C122" s="100"/>
      <c r="D122" s="100"/>
      <c r="E122" s="458"/>
      <c r="F122" s="459"/>
      <c r="G122" s="100"/>
      <c r="H122" s="100"/>
      <c r="I122" s="100"/>
      <c r="J122" s="100"/>
      <c r="K122" s="100"/>
      <c r="L122" s="100"/>
      <c r="M122" s="457"/>
    </row>
    <row r="123" spans="1:13">
      <c r="A123" s="459"/>
      <c r="B123" s="100"/>
      <c r="C123" s="100"/>
      <c r="D123" s="100"/>
      <c r="E123" s="458"/>
      <c r="F123" s="459"/>
      <c r="G123" s="100"/>
      <c r="H123" s="100"/>
      <c r="I123" s="100"/>
      <c r="J123" s="100"/>
      <c r="K123" s="100"/>
      <c r="L123" s="100"/>
      <c r="M123" s="458"/>
    </row>
    <row r="124" spans="1:13">
      <c r="A124" s="459"/>
      <c r="B124" s="100"/>
      <c r="C124" s="100"/>
      <c r="D124" s="100"/>
      <c r="E124" s="458"/>
      <c r="F124" s="459"/>
      <c r="G124" s="100"/>
      <c r="H124" s="100"/>
      <c r="I124" s="100"/>
      <c r="J124" s="100"/>
      <c r="K124" s="100"/>
      <c r="L124" s="100"/>
      <c r="M124" s="458"/>
    </row>
    <row r="125" spans="1:13">
      <c r="A125" s="459"/>
      <c r="B125" s="100"/>
      <c r="C125" s="100"/>
      <c r="D125" s="100"/>
      <c r="E125" s="458"/>
      <c r="F125" s="459"/>
      <c r="G125" s="100"/>
      <c r="H125" s="100"/>
      <c r="I125" s="100"/>
      <c r="J125" s="100"/>
      <c r="K125" s="100"/>
      <c r="L125" s="100"/>
      <c r="M125" s="458"/>
    </row>
    <row r="126" spans="1:13">
      <c r="A126" s="459"/>
      <c r="B126" s="100"/>
      <c r="C126" s="100"/>
      <c r="D126" s="100"/>
      <c r="E126" s="458"/>
      <c r="F126" s="459"/>
      <c r="G126" s="100"/>
      <c r="H126" s="100"/>
      <c r="I126" s="100"/>
      <c r="J126" s="100"/>
      <c r="K126" s="100"/>
      <c r="L126" s="100"/>
      <c r="M126" s="458"/>
    </row>
    <row r="127" spans="1:13">
      <c r="A127" s="459"/>
      <c r="B127" s="100"/>
      <c r="C127" s="100"/>
      <c r="D127" s="100"/>
      <c r="E127" s="458"/>
      <c r="F127" s="459"/>
      <c r="G127" s="100"/>
      <c r="H127" s="100"/>
      <c r="I127" s="100"/>
      <c r="J127" s="100"/>
      <c r="K127" s="100"/>
      <c r="L127" s="100"/>
      <c r="M127" s="458"/>
    </row>
    <row r="128" spans="1:13">
      <c r="A128" s="459"/>
      <c r="B128" s="100"/>
      <c r="C128" s="100"/>
      <c r="D128" s="100"/>
      <c r="E128" s="458"/>
      <c r="F128" s="459"/>
      <c r="G128" s="100"/>
      <c r="H128" s="100"/>
      <c r="I128" s="100"/>
      <c r="J128" s="100"/>
      <c r="K128" s="100"/>
      <c r="L128" s="100"/>
      <c r="M128" s="458"/>
    </row>
    <row r="129" spans="1:13" ht="15.75" thickBot="1">
      <c r="A129" s="461"/>
      <c r="B129" s="462"/>
      <c r="C129" s="462"/>
      <c r="D129" s="462"/>
      <c r="E129" s="463"/>
      <c r="F129" s="461"/>
      <c r="G129" s="462"/>
      <c r="H129" s="462"/>
      <c r="I129" s="462"/>
      <c r="J129" s="462"/>
      <c r="K129" s="462"/>
      <c r="L129" s="462"/>
      <c r="M129" s="463"/>
    </row>
    <row r="130" spans="1:13">
      <c r="A130" s="13" t="s">
        <v>3733</v>
      </c>
      <c r="B130" s="1225"/>
      <c r="D130" s="12"/>
      <c r="E130" s="12"/>
      <c r="F130" s="9" t="s">
        <v>3733</v>
      </c>
      <c r="G130" s="1225"/>
      <c r="H130" s="12"/>
      <c r="J130" s="12"/>
      <c r="K130" s="12"/>
      <c r="L130" s="12"/>
      <c r="M130" s="12"/>
    </row>
    <row r="131" spans="1:13">
      <c r="A131" s="12" t="s">
        <v>3736</v>
      </c>
      <c r="B131" s="12"/>
      <c r="C131" s="12"/>
      <c r="D131" s="12"/>
      <c r="E131" s="12"/>
      <c r="F131" s="12" t="s">
        <v>3737</v>
      </c>
      <c r="G131" s="12"/>
      <c r="H131" s="12"/>
      <c r="I131" s="12"/>
      <c r="J131" s="12"/>
      <c r="K131" s="12"/>
      <c r="L131" s="12"/>
      <c r="M131" s="12"/>
    </row>
    <row r="133" spans="1:13">
      <c r="A133"/>
      <c r="B133"/>
      <c r="C133"/>
      <c r="D133"/>
      <c r="E133"/>
      <c r="F133"/>
      <c r="G133"/>
      <c r="H133"/>
      <c r="I133"/>
      <c r="J133"/>
      <c r="K133"/>
      <c r="L133"/>
      <c r="M133"/>
    </row>
    <row r="134" spans="1:13">
      <c r="A134"/>
      <c r="B134"/>
      <c r="C134"/>
      <c r="D134"/>
      <c r="E134"/>
      <c r="F134"/>
      <c r="G134"/>
      <c r="H134"/>
      <c r="I134"/>
      <c r="J134"/>
      <c r="K134"/>
      <c r="L134"/>
      <c r="M134"/>
    </row>
    <row r="135" spans="1:13">
      <c r="A135"/>
      <c r="B135"/>
      <c r="C135"/>
      <c r="D135"/>
      <c r="E135"/>
      <c r="F135"/>
      <c r="G135"/>
      <c r="H135"/>
      <c r="I135"/>
      <c r="J135"/>
      <c r="K135"/>
      <c r="L135"/>
      <c r="M135"/>
    </row>
  </sheetData>
  <mergeCells count="1">
    <mergeCell ref="A5:E6"/>
  </mergeCells>
  <printOptions horizontalCentered="1" verticalCentered="1"/>
  <pageMargins left="0.5" right="0.5" top="0.5" bottom="0.5" header="0.5" footer="0.5"/>
  <pageSetup scale="65" fitToWidth="2" fitToHeight="2" pageOrder="overThenDown" orientation="portrait" r:id="rId1"/>
  <headerFooter alignWithMargins="0"/>
  <rowBreaks count="1" manualBreakCount="1">
    <brk id="71" max="16383" man="1"/>
  </rowBreaks>
  <colBreaks count="1" manualBreakCount="1">
    <brk id="5" max="57"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IK125"/>
  <sheetViews>
    <sheetView defaultGridColor="0" topLeftCell="E82" colorId="22" zoomScale="60" zoomScaleNormal="60" workbookViewId="0">
      <selection activeCell="D33" sqref="D33"/>
    </sheetView>
  </sheetViews>
  <sheetFormatPr defaultColWidth="9.6640625" defaultRowHeight="15"/>
  <cols>
    <col min="1" max="1" width="4.6640625" style="9" customWidth="1"/>
    <col min="2" max="2" width="1.6640625" style="9" customWidth="1"/>
    <col min="3" max="3" width="49.109375" style="9" customWidth="1"/>
    <col min="4" max="4" width="19.5546875" style="9" customWidth="1"/>
    <col min="5" max="5" width="15.88671875" style="9" customWidth="1"/>
    <col min="6" max="6" width="18.33203125" style="9" customWidth="1"/>
    <col min="7" max="7" width="14.6640625" style="9" customWidth="1"/>
    <col min="8" max="8" width="40.5546875" style="9" customWidth="1"/>
    <col min="9" max="9" width="9.6640625" style="9"/>
    <col min="10" max="10" width="11.109375" style="9" customWidth="1"/>
    <col min="11" max="11" width="9.6640625" style="9"/>
    <col min="12" max="12" width="11.6640625" style="9" customWidth="1"/>
    <col min="13" max="13" width="14.6640625" style="9" customWidth="1"/>
    <col min="14" max="14" width="4.6640625" style="9" customWidth="1"/>
    <col min="15" max="16384" width="9.6640625" style="9"/>
  </cols>
  <sheetData>
    <row r="1" spans="1:245">
      <c r="A1" s="818" t="s">
        <v>2216</v>
      </c>
      <c r="B1" s="821"/>
      <c r="C1" s="821"/>
      <c r="D1" s="1161" t="s">
        <v>1344</v>
      </c>
      <c r="E1" s="821" t="s">
        <v>3738</v>
      </c>
      <c r="F1" s="822" t="s">
        <v>1803</v>
      </c>
      <c r="G1" s="818" t="s">
        <v>2216</v>
      </c>
      <c r="H1" s="821"/>
      <c r="I1" s="820" t="s">
        <v>1344</v>
      </c>
      <c r="J1" s="821"/>
      <c r="K1" s="820" t="s">
        <v>1802</v>
      </c>
      <c r="L1" s="821"/>
      <c r="M1" s="820" t="s">
        <v>1803</v>
      </c>
      <c r="N1" s="1119"/>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 xml:space="preserve">The Brooklyn Union Gas Company d/b/a National Grid New York </v>
      </c>
      <c r="D2" s="1125" t="s">
        <v>1157</v>
      </c>
      <c r="E2" s="9" t="s">
        <v>1805</v>
      </c>
      <c r="F2" s="826"/>
      <c r="G2" s="72" t="str">
        <f>'Data Sheet'!$C$25</f>
        <v xml:space="preserve">The Brooklyn Union Gas Company d/b/a National Grid New York </v>
      </c>
      <c r="I2" s="433" t="s">
        <v>1157</v>
      </c>
      <c r="K2" s="433" t="s">
        <v>1805</v>
      </c>
      <c r="M2" s="433" t="s">
        <v>1789</v>
      </c>
      <c r="N2" s="1122"/>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823"/>
      <c r="D3" s="1125" t="s">
        <v>1158</v>
      </c>
      <c r="E3" s="702" t="str">
        <f>'Data Sheet'!$C$40</f>
        <v xml:space="preserve"> March 29, 2017</v>
      </c>
      <c r="F3" s="1266" t="str">
        <f>'Data Sheet'!$C$38</f>
        <v xml:space="preserve"> December 31, 2016</v>
      </c>
      <c r="G3" s="827"/>
      <c r="H3" s="465"/>
      <c r="I3" s="483" t="s">
        <v>1158</v>
      </c>
      <c r="J3" s="465"/>
      <c r="K3" s="3088" t="str">
        <f>'Data Sheet'!$C$40</f>
        <v xml:space="preserve"> March 29, 2017</v>
      </c>
      <c r="L3" s="702"/>
      <c r="M3" s="1273" t="str">
        <f>'Data Sheet'!$C$38</f>
        <v xml:space="preserve"> December 31, 2016</v>
      </c>
      <c r="N3" s="1124"/>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165" t="s">
        <v>1789</v>
      </c>
      <c r="B4" s="1138"/>
      <c r="C4" s="1138"/>
      <c r="D4" s="1138"/>
      <c r="E4" s="1138"/>
      <c r="F4" s="1193"/>
      <c r="G4" s="823"/>
      <c r="N4" s="1122"/>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186" t="s">
        <v>3739</v>
      </c>
      <c r="B5" s="12"/>
      <c r="C5" s="12"/>
      <c r="D5" s="12"/>
      <c r="E5" s="12"/>
      <c r="F5" s="835"/>
      <c r="G5" s="1186" t="s">
        <v>3740</v>
      </c>
      <c r="H5" s="12"/>
      <c r="I5" s="12"/>
      <c r="J5" s="12"/>
      <c r="K5" s="12"/>
      <c r="L5" s="12"/>
      <c r="M5" s="12"/>
      <c r="N5" s="83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827"/>
      <c r="B6" s="465"/>
      <c r="C6" s="465"/>
      <c r="D6" s="465"/>
      <c r="E6" s="465"/>
      <c r="F6" s="1124"/>
      <c r="G6" s="827"/>
      <c r="H6" s="465"/>
      <c r="I6" s="465"/>
      <c r="J6" s="465"/>
      <c r="K6" s="465"/>
      <c r="L6" s="465"/>
      <c r="M6" s="465"/>
      <c r="N6" s="1124"/>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823"/>
      <c r="F7" s="1122"/>
      <c r="G7" s="823"/>
      <c r="N7" s="1122"/>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226" t="s">
        <v>2399</v>
      </c>
      <c r="B8" s="1112" t="s">
        <v>3741</v>
      </c>
      <c r="C8" s="1112"/>
      <c r="D8" s="1112"/>
      <c r="E8" s="1112"/>
      <c r="F8" s="1227"/>
      <c r="G8" s="1226" t="s">
        <v>3742</v>
      </c>
      <c r="H8" s="1112"/>
      <c r="I8" s="1112"/>
      <c r="J8" s="1112"/>
      <c r="K8" s="1112"/>
      <c r="L8" s="1112"/>
      <c r="M8" s="1112"/>
      <c r="N8" s="122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226"/>
      <c r="B9" s="1112" t="s">
        <v>3743</v>
      </c>
      <c r="C9" s="1112"/>
      <c r="D9" s="1112"/>
      <c r="E9" s="1112"/>
      <c r="F9" s="1227"/>
      <c r="G9" s="1226"/>
      <c r="H9" s="1112"/>
      <c r="I9" s="1112"/>
      <c r="J9" s="1112"/>
      <c r="K9" s="1112"/>
      <c r="L9" s="1112"/>
      <c r="M9" s="1112"/>
      <c r="N9" s="122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226" t="s">
        <v>2318</v>
      </c>
      <c r="B10" s="1112" t="s">
        <v>2273</v>
      </c>
      <c r="C10" s="1112"/>
      <c r="D10" s="1112"/>
      <c r="E10" s="1112"/>
      <c r="F10" s="1227"/>
      <c r="G10" s="1226"/>
      <c r="H10" s="1112"/>
      <c r="I10" s="1112"/>
      <c r="J10" s="1112"/>
      <c r="K10" s="1112"/>
      <c r="L10" s="1112"/>
      <c r="M10" s="1112"/>
      <c r="N10" s="122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827"/>
      <c r="B11" s="465"/>
      <c r="C11" s="465"/>
      <c r="D11" s="465"/>
      <c r="E11" s="465"/>
      <c r="F11" s="1124"/>
      <c r="G11" s="827"/>
      <c r="H11" s="465"/>
      <c r="I11" s="465"/>
      <c r="J11" s="465"/>
      <c r="K11" s="465"/>
      <c r="L11" s="465"/>
      <c r="M11" s="465"/>
      <c r="N11" s="1124"/>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127"/>
      <c r="C12" s="824"/>
      <c r="D12" s="824"/>
      <c r="E12" s="830" t="s">
        <v>2221</v>
      </c>
      <c r="F12" s="831"/>
      <c r="G12" s="829" t="s">
        <v>2221</v>
      </c>
      <c r="H12" s="1177"/>
      <c r="I12" s="830" t="s">
        <v>2222</v>
      </c>
      <c r="J12" s="830"/>
      <c r="K12" s="830"/>
      <c r="L12" s="830"/>
      <c r="M12" s="466"/>
      <c r="N12" s="826"/>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127"/>
      <c r="C13" s="824"/>
      <c r="D13" s="824"/>
      <c r="E13" s="824"/>
      <c r="F13" s="1122"/>
      <c r="G13" s="1127"/>
      <c r="H13" s="824"/>
      <c r="I13" s="830" t="s">
        <v>542</v>
      </c>
      <c r="J13" s="830"/>
      <c r="K13" s="1176" t="s">
        <v>539</v>
      </c>
      <c r="L13" s="830"/>
      <c r="M13" s="1135" t="s">
        <v>1837</v>
      </c>
      <c r="N13" s="826"/>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127"/>
      <c r="C14" s="824"/>
      <c r="D14" s="1132" t="s">
        <v>1837</v>
      </c>
      <c r="E14" s="1132" t="s">
        <v>299</v>
      </c>
      <c r="F14" s="1136" t="s">
        <v>299</v>
      </c>
      <c r="G14" s="1131" t="s">
        <v>299</v>
      </c>
      <c r="H14" s="1132" t="s">
        <v>299</v>
      </c>
      <c r="J14" s="433"/>
      <c r="K14" s="1125"/>
      <c r="M14" s="1135" t="s">
        <v>2518</v>
      </c>
      <c r="N14" s="826"/>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131" t="s">
        <v>1729</v>
      </c>
      <c r="C15" s="1132" t="s">
        <v>573</v>
      </c>
      <c r="D15" s="1132" t="s">
        <v>881</v>
      </c>
      <c r="E15" s="1132" t="s">
        <v>2225</v>
      </c>
      <c r="F15" s="1136" t="s">
        <v>2226</v>
      </c>
      <c r="G15" s="1131" t="s">
        <v>2225</v>
      </c>
      <c r="H15" s="1132" t="s">
        <v>2226</v>
      </c>
      <c r="I15" s="1133" t="s">
        <v>176</v>
      </c>
      <c r="J15" s="1173" t="s">
        <v>1841</v>
      </c>
      <c r="K15" s="1135" t="s">
        <v>176</v>
      </c>
      <c r="L15" s="1133" t="s">
        <v>1841</v>
      </c>
      <c r="M15" s="1125"/>
      <c r="N15" s="1134" t="s">
        <v>1729</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131" t="s">
        <v>1732</v>
      </c>
      <c r="C16" s="824"/>
      <c r="D16" s="1132" t="s">
        <v>557</v>
      </c>
      <c r="E16" s="1132" t="s">
        <v>2274</v>
      </c>
      <c r="F16" s="1136" t="s">
        <v>2275</v>
      </c>
      <c r="G16" s="1131" t="s">
        <v>2276</v>
      </c>
      <c r="H16" s="1132" t="s">
        <v>2277</v>
      </c>
      <c r="I16" s="12" t="s">
        <v>2232</v>
      </c>
      <c r="J16" s="433"/>
      <c r="K16" s="1228" t="s">
        <v>2233</v>
      </c>
      <c r="M16" s="1125"/>
      <c r="N16" s="1134" t="s">
        <v>1732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175"/>
      <c r="B17" s="465"/>
      <c r="C17" s="1188" t="s">
        <v>3024</v>
      </c>
      <c r="D17" s="1188" t="s">
        <v>3025</v>
      </c>
      <c r="E17" s="1188" t="s">
        <v>3026</v>
      </c>
      <c r="F17" s="1197" t="s">
        <v>3027</v>
      </c>
      <c r="G17" s="1196" t="s">
        <v>2347</v>
      </c>
      <c r="H17" s="1188" t="s">
        <v>2348</v>
      </c>
      <c r="I17" s="1178" t="s">
        <v>2349</v>
      </c>
      <c r="J17" s="1180" t="s">
        <v>2350</v>
      </c>
      <c r="K17" s="1179" t="s">
        <v>2351</v>
      </c>
      <c r="L17" s="1178" t="s">
        <v>2352</v>
      </c>
      <c r="M17" s="1179" t="s">
        <v>2353</v>
      </c>
      <c r="N17" s="1181"/>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175">
        <v>1</v>
      </c>
      <c r="B18" s="465"/>
      <c r="C18" s="828" t="s">
        <v>2278</v>
      </c>
      <c r="D18" s="440"/>
      <c r="E18" s="441"/>
      <c r="F18" s="442"/>
      <c r="G18" s="443" t="s">
        <v>1789</v>
      </c>
      <c r="H18" s="441" t="s">
        <v>1789</v>
      </c>
      <c r="I18" s="444"/>
      <c r="J18" s="444"/>
      <c r="K18" s="444"/>
      <c r="L18" s="444"/>
      <c r="M18" s="1229"/>
      <c r="N18" s="1181">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175">
        <v>2</v>
      </c>
      <c r="B19" s="465"/>
      <c r="C19" s="828" t="s">
        <v>2235</v>
      </c>
      <c r="D19" s="322"/>
      <c r="E19" s="322"/>
      <c r="F19" s="323"/>
      <c r="G19" s="464"/>
      <c r="H19" s="322"/>
      <c r="I19" s="77"/>
      <c r="J19" s="320"/>
      <c r="K19" s="86"/>
      <c r="L19" s="467"/>
      <c r="M19" s="468">
        <f>D19+E19-F19+G19-H19-J19+L19</f>
        <v>0</v>
      </c>
      <c r="N19" s="1181">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175">
        <v>3</v>
      </c>
      <c r="B20" s="465"/>
      <c r="C20" s="828" t="s">
        <v>2176</v>
      </c>
      <c r="D20" s="469">
        <v>880365507</v>
      </c>
      <c r="E20" s="469">
        <v>108251770</v>
      </c>
      <c r="F20" s="319"/>
      <c r="G20" s="105"/>
      <c r="H20" s="469"/>
      <c r="I20" s="77"/>
      <c r="J20" s="304"/>
      <c r="K20" s="86"/>
      <c r="L20" s="470"/>
      <c r="M20" s="318">
        <f>D20+E20-F20+G20-H20-J20+L20</f>
        <v>988617277</v>
      </c>
      <c r="N20" s="1181">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175">
        <v>4</v>
      </c>
      <c r="B21" s="465"/>
      <c r="C21" s="828" t="s">
        <v>905</v>
      </c>
      <c r="D21" s="469"/>
      <c r="E21" s="469"/>
      <c r="F21" s="319"/>
      <c r="G21" s="105"/>
      <c r="H21" s="469"/>
      <c r="I21" s="77"/>
      <c r="J21" s="304"/>
      <c r="K21" s="86"/>
      <c r="L21" s="470"/>
      <c r="M21" s="318">
        <f>D21+E21-F21+G21-H21-J21+L21</f>
        <v>0</v>
      </c>
      <c r="N21" s="1181">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175">
        <v>5</v>
      </c>
      <c r="B22" s="465"/>
      <c r="C22" s="828" t="s">
        <v>906</v>
      </c>
      <c r="D22" s="469">
        <f>SUM(D19:D21)</f>
        <v>880365507</v>
      </c>
      <c r="E22" s="469">
        <f>SUM(E19:E21)</f>
        <v>108251770</v>
      </c>
      <c r="F22" s="469">
        <f>SUM(F19:F21)</f>
        <v>0</v>
      </c>
      <c r="G22" s="105">
        <f>SUM(G19:G21)</f>
        <v>0</v>
      </c>
      <c r="H22" s="318">
        <f>SUM(H19:H21)</f>
        <v>0</v>
      </c>
      <c r="I22" s="77"/>
      <c r="J22" s="304">
        <f>SUM(J19:J21)</f>
        <v>0</v>
      </c>
      <c r="K22" s="86"/>
      <c r="L22" s="470">
        <f>SUM(L19:L21)</f>
        <v>0</v>
      </c>
      <c r="M22" s="304">
        <f>SUM(M19:M21)</f>
        <v>988617277</v>
      </c>
      <c r="N22" s="1181">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175">
        <v>6</v>
      </c>
      <c r="B23" s="465"/>
      <c r="C23" s="828" t="s">
        <v>3000</v>
      </c>
      <c r="D23" s="469"/>
      <c r="E23" s="469"/>
      <c r="F23" s="319"/>
      <c r="G23" s="105"/>
      <c r="H23" s="469"/>
      <c r="I23" s="77"/>
      <c r="J23" s="304"/>
      <c r="K23" s="86"/>
      <c r="L23" s="470"/>
      <c r="M23" s="318">
        <f>D23+E23-F23+G23-H23-J23+L23</f>
        <v>0</v>
      </c>
      <c r="N23" s="1181">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175">
        <v>7</v>
      </c>
      <c r="B24" s="465"/>
      <c r="C24" s="828"/>
      <c r="D24" s="469"/>
      <c r="E24" s="469"/>
      <c r="F24" s="319"/>
      <c r="G24" s="105"/>
      <c r="H24" s="469"/>
      <c r="I24" s="77"/>
      <c r="J24" s="304"/>
      <c r="K24" s="86"/>
      <c r="L24" s="470"/>
      <c r="M24" s="318">
        <f>D24+E24-F24+G24-H24-J24+L24</f>
        <v>0</v>
      </c>
      <c r="N24" s="1181">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175">
        <v>8</v>
      </c>
      <c r="B25" s="465"/>
      <c r="C25" s="828"/>
      <c r="D25" s="469"/>
      <c r="E25" s="469"/>
      <c r="F25" s="319"/>
      <c r="G25" s="105"/>
      <c r="H25" s="469"/>
      <c r="I25" s="77"/>
      <c r="J25" s="304"/>
      <c r="K25" s="86"/>
      <c r="L25" s="470"/>
      <c r="M25" s="318">
        <f>D25+E25-F25+G25-H25-J25+L25</f>
        <v>0</v>
      </c>
      <c r="N25" s="1181">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175">
        <v>9</v>
      </c>
      <c r="B26" s="465"/>
      <c r="C26" s="828" t="s">
        <v>907</v>
      </c>
      <c r="D26" s="322">
        <f>D22+SUM(D23:D25)</f>
        <v>880365507</v>
      </c>
      <c r="E26" s="322">
        <f>E22+SUM(E23:E25)</f>
        <v>108251770</v>
      </c>
      <c r="F26" s="323">
        <f>F22+SUM(F23:F25)</f>
        <v>0</v>
      </c>
      <c r="G26" s="464">
        <f>G22+SUM(G23:G25)</f>
        <v>0</v>
      </c>
      <c r="H26" s="322">
        <f>H22+SUM(H23:H25)</f>
        <v>0</v>
      </c>
      <c r="I26" s="77"/>
      <c r="J26" s="468">
        <f>J22+SUM(J23:J25)</f>
        <v>0</v>
      </c>
      <c r="K26" s="86"/>
      <c r="L26" s="468">
        <f>L22+SUM(L23:L25)</f>
        <v>0</v>
      </c>
      <c r="M26" s="322">
        <f>M22+SUM(M23:M25)</f>
        <v>988617277</v>
      </c>
      <c r="N26" s="1181">
        <v>9</v>
      </c>
      <c r="O26" s="406"/>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127"/>
      <c r="C27" s="824"/>
      <c r="D27" s="471"/>
      <c r="E27" s="472"/>
      <c r="F27" s="473"/>
      <c r="G27" s="474"/>
      <c r="H27" s="472"/>
      <c r="I27" s="449"/>
      <c r="J27" s="472"/>
      <c r="K27" s="449"/>
      <c r="L27" s="472"/>
      <c r="M27" s="475"/>
      <c r="N27" s="826"/>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175">
        <v>10</v>
      </c>
      <c r="B28" s="465"/>
      <c r="C28" s="828" t="s">
        <v>3726</v>
      </c>
      <c r="D28" s="438"/>
      <c r="E28" s="417"/>
      <c r="F28" s="419"/>
      <c r="G28" s="420"/>
      <c r="H28" s="417"/>
      <c r="I28" s="451"/>
      <c r="J28" s="417"/>
      <c r="K28" s="451"/>
      <c r="L28" s="417"/>
      <c r="M28" s="439"/>
      <c r="N28" s="1181">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175">
        <v>11</v>
      </c>
      <c r="B29" s="465"/>
      <c r="C29" s="828" t="s">
        <v>3727</v>
      </c>
      <c r="D29" s="322">
        <v>765668218</v>
      </c>
      <c r="E29" s="322">
        <v>92295747</v>
      </c>
      <c r="F29" s="323"/>
      <c r="G29" s="464"/>
      <c r="H29" s="468"/>
      <c r="I29" s="470"/>
      <c r="J29" s="320"/>
      <c r="K29" s="318"/>
      <c r="L29" s="467"/>
      <c r="M29" s="468">
        <f>D29+E29-F29+G29-H29-J29+L29</f>
        <v>857963965</v>
      </c>
      <c r="N29" s="1181">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175">
        <v>12</v>
      </c>
      <c r="B30" s="465"/>
      <c r="C30" s="828" t="s">
        <v>3728</v>
      </c>
      <c r="D30" s="469">
        <v>114697289</v>
      </c>
      <c r="E30" s="469">
        <v>15956023</v>
      </c>
      <c r="F30" s="319"/>
      <c r="G30" s="105"/>
      <c r="H30" s="469"/>
      <c r="I30" s="465"/>
      <c r="J30" s="483"/>
      <c r="K30" s="466"/>
      <c r="L30" s="465"/>
      <c r="M30" s="318">
        <f>D30+E30-F30+G30-H30-J30+L30</f>
        <v>130653312</v>
      </c>
      <c r="N30" s="1181">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175">
        <v>13</v>
      </c>
      <c r="B31" s="465"/>
      <c r="C31" s="828" t="s">
        <v>3729</v>
      </c>
      <c r="D31" s="322"/>
      <c r="E31" s="322"/>
      <c r="F31" s="323"/>
      <c r="G31" s="464"/>
      <c r="H31" s="322"/>
      <c r="I31" s="465"/>
      <c r="J31" s="320"/>
      <c r="K31" s="466"/>
      <c r="L31" s="467"/>
      <c r="M31" s="468">
        <f>D31+E31-F31+G31-H31-J31+L31</f>
        <v>0</v>
      </c>
      <c r="N31" s="1181">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186" t="s">
        <v>3730</v>
      </c>
      <c r="B32" s="12"/>
      <c r="C32" s="12"/>
      <c r="D32" s="12"/>
      <c r="E32" s="12"/>
      <c r="F32" s="835"/>
      <c r="G32" s="1186" t="s">
        <v>3731</v>
      </c>
      <c r="H32" s="12"/>
      <c r="I32" s="12"/>
      <c r="J32" s="12"/>
      <c r="K32" s="12"/>
      <c r="L32" s="12"/>
      <c r="M32" s="12"/>
      <c r="N32" s="835"/>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823"/>
      <c r="F33" s="1122"/>
      <c r="G33" s="823"/>
      <c r="N33" s="1122"/>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823"/>
      <c r="D34" s="306"/>
      <c r="E34" s="306"/>
      <c r="F34" s="311"/>
      <c r="G34" s="350"/>
      <c r="H34" s="306"/>
      <c r="N34" s="311"/>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823"/>
      <c r="D35" s="306"/>
      <c r="E35" s="306"/>
      <c r="F35" s="311"/>
      <c r="G35" s="350"/>
      <c r="H35" s="306"/>
      <c r="N35" s="311"/>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823"/>
      <c r="D36" s="306"/>
      <c r="E36" s="306"/>
      <c r="F36" s="311"/>
      <c r="G36" s="350"/>
      <c r="H36" s="306"/>
      <c r="N36" s="311"/>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823"/>
      <c r="D37" s="306"/>
      <c r="E37" s="306"/>
      <c r="F37" s="311"/>
      <c r="G37" s="350"/>
      <c r="H37" s="306"/>
      <c r="N37" s="311"/>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823"/>
      <c r="D38" s="306"/>
      <c r="E38" s="306"/>
      <c r="F38" s="311"/>
      <c r="G38" s="350"/>
      <c r="H38" s="306"/>
      <c r="N38" s="311"/>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823"/>
      <c r="D39" s="306"/>
      <c r="E39" s="306"/>
      <c r="F39" s="311"/>
      <c r="G39" s="350"/>
      <c r="H39" s="306"/>
      <c r="N39" s="311"/>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823"/>
      <c r="D40" s="306"/>
      <c r="E40" s="306"/>
      <c r="F40" s="311"/>
      <c r="G40" s="350"/>
      <c r="H40" s="306"/>
      <c r="N40" s="311"/>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823"/>
      <c r="D41" s="306"/>
      <c r="E41" s="306"/>
      <c r="F41" s="311"/>
      <c r="G41" s="350"/>
      <c r="H41" s="306"/>
      <c r="N41" s="311"/>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823"/>
      <c r="D42" s="306"/>
      <c r="E42" s="306"/>
      <c r="F42" s="311"/>
      <c r="G42" s="350"/>
      <c r="H42" s="306"/>
      <c r="N42" s="311"/>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823"/>
      <c r="D43" s="306"/>
      <c r="E43" s="306"/>
      <c r="F43" s="311"/>
      <c r="G43" s="350"/>
      <c r="H43" s="306"/>
      <c r="N43" s="311"/>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823"/>
      <c r="D44" s="306"/>
      <c r="E44" s="306"/>
      <c r="F44" s="311"/>
      <c r="G44" s="350"/>
      <c r="H44" s="306"/>
      <c r="N44" s="311"/>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823"/>
      <c r="D45" s="306"/>
      <c r="E45" s="306"/>
      <c r="F45" s="311"/>
      <c r="G45" s="350"/>
      <c r="H45" s="306"/>
      <c r="N45" s="311"/>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823"/>
      <c r="D46" s="306"/>
      <c r="E46" s="306"/>
      <c r="F46" s="311"/>
      <c r="G46" s="350"/>
      <c r="H46" s="306"/>
      <c r="N46" s="311"/>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823"/>
      <c r="F47" s="1122"/>
      <c r="G47" s="823"/>
      <c r="N47" s="1122"/>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823"/>
      <c r="F48" s="1122"/>
      <c r="G48" s="823"/>
      <c r="N48" s="1122"/>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823"/>
      <c r="F49" s="1122"/>
      <c r="G49" s="823"/>
      <c r="N49" s="1122"/>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823"/>
      <c r="F50" s="1122"/>
      <c r="G50" s="823"/>
      <c r="N50" s="1122"/>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823"/>
      <c r="F51" s="1122"/>
      <c r="G51" s="823"/>
      <c r="N51" s="1122"/>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823"/>
      <c r="F52" s="1122"/>
      <c r="G52" s="823"/>
      <c r="N52" s="1122"/>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823"/>
      <c r="F53" s="1122"/>
      <c r="G53" s="823"/>
      <c r="N53" s="1122"/>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823"/>
      <c r="F54" s="1122"/>
      <c r="G54" s="823"/>
      <c r="N54" s="1122"/>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823"/>
      <c r="F55" s="1122"/>
      <c r="G55" s="823"/>
      <c r="N55" s="1122"/>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823"/>
      <c r="F56" s="1122"/>
      <c r="G56" s="823"/>
      <c r="N56" s="1122"/>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839"/>
      <c r="B57" s="840"/>
      <c r="C57" s="840"/>
      <c r="D57" s="410"/>
      <c r="E57" s="410"/>
      <c r="F57" s="326"/>
      <c r="G57" s="839"/>
      <c r="H57" s="410"/>
      <c r="I57" s="840"/>
      <c r="J57" s="410"/>
      <c r="K57" s="840"/>
      <c r="L57" s="410"/>
      <c r="M57" s="840"/>
      <c r="N57" s="326"/>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08"/>
      <c r="E58" s="408"/>
      <c r="F58" s="408"/>
      <c r="G58" s="367"/>
      <c r="H58" s="408"/>
      <c r="I58" s="12"/>
      <c r="J58" s="12"/>
      <c r="K58" s="12"/>
      <c r="L58" s="12"/>
      <c r="M58" s="408"/>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225" t="s">
        <v>908</v>
      </c>
      <c r="B59" s="1225"/>
      <c r="C59" s="1225"/>
      <c r="E59" s="406"/>
      <c r="F59" s="406"/>
      <c r="G59" s="2505" t="s">
        <v>908</v>
      </c>
      <c r="H59" s="408"/>
      <c r="I59" s="12"/>
      <c r="K59" s="408"/>
      <c r="L59" s="367"/>
      <c r="M59" s="36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3377" t="s">
        <v>909</v>
      </c>
      <c r="B60" s="3377"/>
      <c r="C60" s="3377"/>
      <c r="D60" s="3377"/>
      <c r="E60" s="3377"/>
      <c r="F60" s="3377"/>
      <c r="G60" s="12" t="s">
        <v>910</v>
      </c>
      <c r="H60" s="408"/>
      <c r="I60" s="408"/>
      <c r="J60" s="408"/>
      <c r="K60" s="408"/>
      <c r="L60" s="408"/>
      <c r="M60" s="408"/>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s="812"/>
    </row>
    <row r="62" spans="1:245" ht="15.75">
      <c r="A62" s="1121" t="s">
        <v>418</v>
      </c>
      <c r="B62" s="12"/>
      <c r="C62" s="12"/>
      <c r="D62" s="12"/>
      <c r="E62" s="12"/>
      <c r="F62" s="12"/>
    </row>
    <row r="64" spans="1:245" ht="15.75" thickBot="1">
      <c r="A64" s="9" t="str">
        <f>'Data Sheet'!$C$25</f>
        <v xml:space="preserve">The Brooklyn Union Gas Company d/b/a National Grid New York </v>
      </c>
      <c r="E64" s="1117" t="s">
        <v>1789</v>
      </c>
      <c r="F64" s="1339" t="str">
        <f>'Data Sheet'!$C$38</f>
        <v xml:space="preserve"> December 31, 2016</v>
      </c>
      <c r="G64" s="9" t="str">
        <f>'Data Sheet'!$C$25</f>
        <v xml:space="preserve">The Brooklyn Union Gas Company d/b/a National Grid New York </v>
      </c>
      <c r="K64" s="1117" t="s">
        <v>1789</v>
      </c>
      <c r="M64" s="1339" t="str">
        <f>'Data Sheet'!$C$38</f>
        <v xml:space="preserve"> December 31, 2016</v>
      </c>
    </row>
    <row r="65" spans="1:14">
      <c r="A65" s="818" t="s">
        <v>1789</v>
      </c>
      <c r="B65" s="821"/>
      <c r="C65" s="821"/>
      <c r="D65" s="821"/>
      <c r="E65" s="821"/>
      <c r="F65" s="1119"/>
      <c r="G65" s="818"/>
      <c r="H65" s="821"/>
      <c r="I65" s="821"/>
      <c r="J65" s="821"/>
      <c r="K65" s="821"/>
      <c r="L65" s="821"/>
      <c r="M65" s="821"/>
      <c r="N65" s="1119"/>
    </row>
    <row r="66" spans="1:14">
      <c r="A66" s="1186" t="s">
        <v>3739</v>
      </c>
      <c r="B66" s="12"/>
      <c r="C66" s="12"/>
      <c r="D66" s="12"/>
      <c r="E66" s="12"/>
      <c r="F66" s="835"/>
      <c r="G66" s="1186" t="s">
        <v>3740</v>
      </c>
      <c r="H66" s="12"/>
      <c r="I66" s="12"/>
      <c r="J66" s="12"/>
      <c r="K66" s="12"/>
      <c r="L66" s="12"/>
      <c r="M66" s="12"/>
      <c r="N66" s="835"/>
    </row>
    <row r="67" spans="1:14">
      <c r="A67" s="827"/>
      <c r="B67" s="465"/>
      <c r="C67" s="465"/>
      <c r="D67" s="465"/>
      <c r="E67" s="465"/>
      <c r="F67" s="1124"/>
      <c r="G67" s="827"/>
      <c r="H67" s="465"/>
      <c r="I67" s="465"/>
      <c r="J67" s="465"/>
      <c r="K67" s="465"/>
      <c r="L67" s="465"/>
      <c r="M67" s="465"/>
      <c r="N67" s="1124"/>
    </row>
    <row r="68" spans="1:14">
      <c r="A68" s="350"/>
      <c r="B68" s="306"/>
      <c r="C68" s="306"/>
      <c r="D68" s="306"/>
      <c r="E68" s="408"/>
      <c r="F68" s="476"/>
      <c r="G68" s="477"/>
      <c r="H68" s="408"/>
      <c r="I68" s="408"/>
      <c r="J68" s="408"/>
      <c r="K68" s="408"/>
      <c r="L68" s="408"/>
      <c r="M68" s="306"/>
      <c r="N68" s="311"/>
    </row>
    <row r="69" spans="1:14">
      <c r="A69" s="350"/>
      <c r="B69" s="306"/>
      <c r="C69" s="306"/>
      <c r="D69" s="306"/>
      <c r="E69" s="306"/>
      <c r="F69" s="311"/>
      <c r="G69" s="350"/>
      <c r="H69" s="306"/>
      <c r="I69" s="408"/>
      <c r="J69" s="408"/>
      <c r="K69" s="408"/>
      <c r="L69" s="408"/>
      <c r="M69" s="306"/>
      <c r="N69" s="311"/>
    </row>
    <row r="70" spans="1:14">
      <c r="A70" s="350"/>
      <c r="B70" s="306"/>
      <c r="C70" s="306"/>
      <c r="D70" s="306"/>
      <c r="E70" s="306"/>
      <c r="F70" s="311"/>
      <c r="G70" s="350"/>
      <c r="H70" s="306"/>
      <c r="I70" s="306"/>
      <c r="J70" s="306"/>
      <c r="K70" s="306"/>
      <c r="L70" s="306"/>
      <c r="M70" s="306"/>
      <c r="N70" s="311"/>
    </row>
    <row r="71" spans="1:14">
      <c r="A71" s="350"/>
      <c r="B71" s="306"/>
      <c r="C71" s="306"/>
      <c r="D71" s="306"/>
      <c r="E71" s="306"/>
      <c r="F71" s="311"/>
      <c r="G71" s="350"/>
      <c r="H71" s="306"/>
      <c r="I71" s="334"/>
      <c r="J71" s="306"/>
      <c r="K71" s="306"/>
      <c r="L71" s="306"/>
      <c r="M71" s="306"/>
      <c r="N71" s="311"/>
    </row>
    <row r="72" spans="1:14">
      <c r="A72" s="350"/>
      <c r="B72" s="306"/>
      <c r="C72" s="306"/>
      <c r="D72" s="306"/>
      <c r="E72" s="306"/>
      <c r="F72" s="311"/>
      <c r="G72" s="350"/>
      <c r="H72" s="306"/>
      <c r="I72" s="408"/>
      <c r="J72" s="306"/>
      <c r="K72" s="408"/>
      <c r="L72" s="306"/>
      <c r="M72" s="306"/>
      <c r="N72" s="311"/>
    </row>
    <row r="73" spans="1:14">
      <c r="A73" s="350"/>
      <c r="B73" s="306"/>
      <c r="C73" s="306"/>
      <c r="D73" s="306"/>
      <c r="E73" s="306"/>
      <c r="F73" s="311"/>
      <c r="G73" s="350"/>
      <c r="H73" s="306"/>
      <c r="I73" s="306"/>
      <c r="J73" s="306"/>
      <c r="K73" s="306"/>
      <c r="L73" s="306"/>
      <c r="M73" s="306"/>
      <c r="N73" s="311"/>
    </row>
    <row r="74" spans="1:14">
      <c r="A74" s="350"/>
      <c r="B74" s="306"/>
      <c r="C74" s="306"/>
      <c r="D74" s="306"/>
      <c r="E74" s="306"/>
      <c r="F74" s="311"/>
      <c r="G74" s="350"/>
      <c r="H74" s="306"/>
      <c r="I74" s="306"/>
      <c r="J74" s="306"/>
      <c r="K74" s="306"/>
      <c r="L74" s="306"/>
      <c r="M74" s="306"/>
      <c r="N74" s="311"/>
    </row>
    <row r="75" spans="1:14">
      <c r="A75" s="350"/>
      <c r="B75" s="306"/>
      <c r="C75" s="306"/>
      <c r="D75" s="306"/>
      <c r="E75" s="306"/>
      <c r="F75" s="311"/>
      <c r="G75" s="350"/>
      <c r="H75" s="306"/>
      <c r="I75" s="306"/>
      <c r="J75" s="306"/>
      <c r="K75" s="306"/>
      <c r="L75" s="306"/>
      <c r="M75" s="306"/>
      <c r="N75" s="311"/>
    </row>
    <row r="76" spans="1:14">
      <c r="A76" s="350"/>
      <c r="B76" s="306"/>
      <c r="C76" s="306"/>
      <c r="D76" s="306"/>
      <c r="E76" s="306"/>
      <c r="F76" s="311"/>
      <c r="G76" s="350"/>
      <c r="H76" s="306"/>
      <c r="I76" s="306"/>
      <c r="J76" s="306"/>
      <c r="K76" s="306"/>
      <c r="L76" s="306"/>
      <c r="M76" s="306"/>
      <c r="N76" s="311"/>
    </row>
    <row r="77" spans="1:14">
      <c r="A77" s="350"/>
      <c r="B77" s="306"/>
      <c r="C77" s="306"/>
      <c r="D77" s="306"/>
      <c r="E77" s="306"/>
      <c r="F77" s="311"/>
      <c r="G77" s="350"/>
      <c r="H77" s="306"/>
      <c r="I77" s="306"/>
      <c r="J77" s="306"/>
      <c r="K77" s="306"/>
      <c r="L77" s="306"/>
      <c r="M77" s="306"/>
      <c r="N77" s="311"/>
    </row>
    <row r="78" spans="1:14">
      <c r="A78" s="350"/>
      <c r="B78" s="306"/>
      <c r="C78" s="306"/>
      <c r="D78" s="306"/>
      <c r="E78" s="306"/>
      <c r="F78" s="311"/>
      <c r="G78" s="350"/>
      <c r="H78" s="306"/>
      <c r="I78" s="306"/>
      <c r="J78" s="306"/>
      <c r="K78" s="306"/>
      <c r="L78" s="306"/>
      <c r="M78" s="306"/>
      <c r="N78" s="311"/>
    </row>
    <row r="79" spans="1:14">
      <c r="A79" s="350"/>
      <c r="B79" s="306"/>
      <c r="C79" s="306"/>
      <c r="D79" s="306"/>
      <c r="E79" s="306"/>
      <c r="F79" s="311"/>
      <c r="G79" s="350"/>
      <c r="H79" s="306"/>
      <c r="I79" s="306"/>
      <c r="J79" s="306"/>
      <c r="K79" s="306"/>
      <c r="L79" s="306"/>
      <c r="M79" s="306"/>
      <c r="N79" s="311"/>
    </row>
    <row r="80" spans="1:14">
      <c r="A80" s="350"/>
      <c r="B80" s="306"/>
      <c r="C80" s="306"/>
      <c r="D80" s="306"/>
      <c r="E80" s="306"/>
      <c r="F80" s="311"/>
      <c r="G80" s="350"/>
      <c r="H80" s="306"/>
      <c r="I80" s="306"/>
      <c r="J80" s="306"/>
      <c r="K80" s="306"/>
      <c r="L80" s="306"/>
      <c r="M80" s="306"/>
      <c r="N80" s="311"/>
    </row>
    <row r="81" spans="1:14">
      <c r="A81" s="350"/>
      <c r="B81" s="306"/>
      <c r="C81" s="306"/>
      <c r="D81" s="306"/>
      <c r="E81" s="306"/>
      <c r="F81" s="311"/>
      <c r="G81" s="350"/>
      <c r="H81" s="306"/>
      <c r="I81" s="306"/>
      <c r="J81" s="306"/>
      <c r="K81" s="306"/>
      <c r="L81" s="306"/>
      <c r="M81" s="306"/>
      <c r="N81" s="311"/>
    </row>
    <row r="82" spans="1:14">
      <c r="A82" s="350"/>
      <c r="B82" s="306"/>
      <c r="C82" s="306"/>
      <c r="D82" s="306"/>
      <c r="E82" s="306"/>
      <c r="F82" s="311"/>
      <c r="G82" s="350"/>
      <c r="H82" s="306"/>
      <c r="I82" s="306"/>
      <c r="J82" s="306"/>
      <c r="K82" s="306"/>
      <c r="L82" s="306"/>
      <c r="M82" s="306"/>
      <c r="N82" s="311"/>
    </row>
    <row r="83" spans="1:14">
      <c r="A83" s="350"/>
      <c r="B83" s="306"/>
      <c r="C83" s="306"/>
      <c r="D83" s="306"/>
      <c r="E83" s="306"/>
      <c r="F83" s="311"/>
      <c r="G83" s="350"/>
      <c r="H83" s="306"/>
      <c r="I83" s="306"/>
      <c r="J83" s="306"/>
      <c r="K83" s="306"/>
      <c r="L83" s="306"/>
      <c r="M83" s="306"/>
      <c r="N83" s="311"/>
    </row>
    <row r="84" spans="1:14">
      <c r="A84" s="350"/>
      <c r="B84" s="306"/>
      <c r="C84" s="306"/>
      <c r="D84" s="306"/>
      <c r="E84" s="306"/>
      <c r="F84" s="311"/>
      <c r="G84" s="350"/>
      <c r="H84" s="306"/>
      <c r="I84" s="306"/>
      <c r="J84" s="306"/>
      <c r="K84" s="306"/>
      <c r="L84" s="306"/>
      <c r="M84" s="306"/>
      <c r="N84" s="311"/>
    </row>
    <row r="85" spans="1:14">
      <c r="A85" s="350"/>
      <c r="B85" s="306"/>
      <c r="C85" s="306"/>
      <c r="D85" s="306"/>
      <c r="E85" s="306"/>
      <c r="F85" s="311"/>
      <c r="G85" s="350"/>
      <c r="H85" s="306"/>
      <c r="I85" s="306"/>
      <c r="J85" s="306"/>
      <c r="K85" s="306"/>
      <c r="L85" s="306"/>
      <c r="M85" s="306"/>
      <c r="N85" s="311"/>
    </row>
    <row r="86" spans="1:14">
      <c r="A86" s="350"/>
      <c r="B86" s="306"/>
      <c r="C86" s="306"/>
      <c r="D86" s="306"/>
      <c r="E86" s="306"/>
      <c r="F86" s="311"/>
      <c r="G86" s="350"/>
      <c r="H86" s="306"/>
      <c r="I86" s="306"/>
      <c r="J86" s="306"/>
      <c r="K86" s="306"/>
      <c r="L86" s="306"/>
      <c r="M86" s="306"/>
      <c r="N86" s="311"/>
    </row>
    <row r="87" spans="1:14">
      <c r="A87" s="350"/>
      <c r="B87" s="306"/>
      <c r="C87" s="306"/>
      <c r="D87" s="306"/>
      <c r="E87" s="306"/>
      <c r="F87" s="311"/>
      <c r="G87" s="350"/>
      <c r="H87" s="306"/>
      <c r="I87" s="306"/>
      <c r="J87" s="306"/>
      <c r="K87" s="306"/>
      <c r="L87" s="306"/>
      <c r="M87" s="306"/>
      <c r="N87" s="311"/>
    </row>
    <row r="88" spans="1:14">
      <c r="A88" s="350"/>
      <c r="B88" s="306"/>
      <c r="C88" s="306"/>
      <c r="D88" s="306"/>
      <c r="E88" s="306"/>
      <c r="F88" s="311"/>
      <c r="G88" s="350"/>
      <c r="H88" s="306"/>
      <c r="I88" s="306"/>
      <c r="J88" s="306"/>
      <c r="K88" s="306"/>
      <c r="L88" s="306"/>
      <c r="M88" s="306"/>
      <c r="N88" s="311"/>
    </row>
    <row r="89" spans="1:14">
      <c r="A89" s="350"/>
      <c r="B89" s="306"/>
      <c r="C89" s="306"/>
      <c r="D89" s="306"/>
      <c r="E89" s="306"/>
      <c r="F89" s="311"/>
      <c r="G89" s="350"/>
      <c r="H89" s="306"/>
      <c r="I89" s="306"/>
      <c r="J89" s="306"/>
      <c r="K89" s="306"/>
      <c r="L89" s="306"/>
      <c r="M89" s="306"/>
      <c r="N89" s="311"/>
    </row>
    <row r="90" spans="1:14">
      <c r="A90" s="350"/>
      <c r="B90" s="306"/>
      <c r="C90" s="306"/>
      <c r="D90" s="306"/>
      <c r="E90" s="306"/>
      <c r="F90" s="311"/>
      <c r="G90" s="350"/>
      <c r="H90" s="306"/>
      <c r="I90" s="306"/>
      <c r="J90" s="306"/>
      <c r="K90" s="306"/>
      <c r="L90" s="306"/>
      <c r="M90" s="306"/>
      <c r="N90" s="311"/>
    </row>
    <row r="91" spans="1:14">
      <c r="A91" s="350"/>
      <c r="B91" s="306"/>
      <c r="C91" s="306"/>
      <c r="D91" s="306"/>
      <c r="E91" s="306"/>
      <c r="F91" s="311"/>
      <c r="G91" s="350"/>
      <c r="H91" s="306"/>
      <c r="I91" s="306"/>
      <c r="J91" s="306"/>
      <c r="K91" s="306"/>
      <c r="L91" s="306"/>
      <c r="M91" s="306"/>
      <c r="N91" s="311"/>
    </row>
    <row r="92" spans="1:14">
      <c r="A92" s="350"/>
      <c r="B92" s="306"/>
      <c r="C92" s="306"/>
      <c r="D92" s="306"/>
      <c r="E92" s="306"/>
      <c r="F92" s="311"/>
      <c r="G92" s="350"/>
      <c r="H92" s="306"/>
      <c r="I92" s="306"/>
      <c r="J92" s="306"/>
      <c r="K92" s="306"/>
      <c r="L92" s="306"/>
      <c r="M92" s="306"/>
      <c r="N92" s="311"/>
    </row>
    <row r="93" spans="1:14">
      <c r="A93" s="350"/>
      <c r="B93" s="306"/>
      <c r="C93" s="306"/>
      <c r="D93" s="306"/>
      <c r="E93" s="306"/>
      <c r="F93" s="311"/>
      <c r="G93" s="350"/>
      <c r="H93" s="306"/>
      <c r="I93" s="306"/>
      <c r="J93" s="306"/>
      <c r="K93" s="306"/>
      <c r="L93" s="306"/>
      <c r="M93" s="306"/>
      <c r="N93" s="311"/>
    </row>
    <row r="94" spans="1:14">
      <c r="A94" s="350"/>
      <c r="B94" s="306"/>
      <c r="C94" s="306"/>
      <c r="D94" s="306"/>
      <c r="E94" s="306"/>
      <c r="F94" s="311"/>
      <c r="G94" s="350"/>
      <c r="H94" s="306"/>
      <c r="I94" s="306"/>
      <c r="J94" s="306"/>
      <c r="K94" s="306"/>
      <c r="L94" s="306"/>
      <c r="M94" s="306"/>
      <c r="N94" s="311"/>
    </row>
    <row r="95" spans="1:14">
      <c r="A95" s="350"/>
      <c r="B95" s="306"/>
      <c r="C95" s="306"/>
      <c r="D95" s="306"/>
      <c r="E95" s="306"/>
      <c r="F95" s="311"/>
      <c r="G95" s="350"/>
      <c r="H95" s="306"/>
      <c r="I95" s="306"/>
      <c r="J95" s="306"/>
      <c r="K95" s="306"/>
      <c r="L95" s="306"/>
      <c r="M95" s="306"/>
      <c r="N95" s="311"/>
    </row>
    <row r="96" spans="1:14">
      <c r="A96" s="350"/>
      <c r="B96" s="306"/>
      <c r="C96" s="306"/>
      <c r="D96" s="306"/>
      <c r="E96" s="306"/>
      <c r="F96" s="311"/>
      <c r="G96" s="350"/>
      <c r="H96" s="306"/>
      <c r="I96" s="306"/>
      <c r="J96" s="306"/>
      <c r="K96" s="306"/>
      <c r="L96" s="306"/>
      <c r="M96" s="306"/>
      <c r="N96" s="311"/>
    </row>
    <row r="97" spans="1:14">
      <c r="A97" s="350"/>
      <c r="B97" s="306"/>
      <c r="C97" s="306"/>
      <c r="D97" s="306"/>
      <c r="E97" s="306"/>
      <c r="F97" s="311"/>
      <c r="G97" s="350"/>
      <c r="H97" s="306"/>
      <c r="I97" s="306"/>
      <c r="J97" s="306"/>
      <c r="K97" s="306"/>
      <c r="L97" s="306"/>
      <c r="M97" s="306"/>
      <c r="N97" s="311"/>
    </row>
    <row r="98" spans="1:14">
      <c r="A98" s="350"/>
      <c r="B98" s="306"/>
      <c r="C98" s="306"/>
      <c r="D98" s="306"/>
      <c r="E98" s="306"/>
      <c r="F98" s="311"/>
      <c r="G98" s="350"/>
      <c r="H98" s="306"/>
      <c r="I98" s="306"/>
      <c r="J98" s="306"/>
      <c r="K98" s="306"/>
      <c r="L98" s="306"/>
      <c r="M98" s="306"/>
      <c r="N98" s="311"/>
    </row>
    <row r="99" spans="1:14">
      <c r="A99" s="350"/>
      <c r="B99" s="306"/>
      <c r="C99" s="306"/>
      <c r="D99" s="306"/>
      <c r="E99" s="306"/>
      <c r="F99" s="311"/>
      <c r="G99" s="350"/>
      <c r="H99" s="306"/>
      <c r="I99" s="306"/>
      <c r="J99" s="306"/>
      <c r="K99" s="306"/>
      <c r="L99" s="306"/>
      <c r="M99" s="306"/>
      <c r="N99" s="311"/>
    </row>
    <row r="100" spans="1:14">
      <c r="A100" s="350"/>
      <c r="B100" s="306"/>
      <c r="C100" s="306"/>
      <c r="D100" s="306"/>
      <c r="E100" s="306"/>
      <c r="F100" s="311"/>
      <c r="G100" s="350"/>
      <c r="H100" s="306"/>
      <c r="I100" s="306"/>
      <c r="J100" s="306"/>
      <c r="K100" s="306"/>
      <c r="L100" s="306"/>
      <c r="M100" s="306"/>
      <c r="N100" s="311"/>
    </row>
    <row r="101" spans="1:14">
      <c r="A101" s="350"/>
      <c r="B101" s="306"/>
      <c r="C101" s="306"/>
      <c r="D101" s="306"/>
      <c r="E101" s="306"/>
      <c r="F101" s="311"/>
      <c r="G101" s="350"/>
      <c r="H101" s="306"/>
      <c r="I101" s="306"/>
      <c r="J101" s="306"/>
      <c r="K101" s="306"/>
      <c r="L101" s="306"/>
      <c r="M101" s="306"/>
      <c r="N101" s="311"/>
    </row>
    <row r="102" spans="1:14">
      <c r="A102" s="350"/>
      <c r="B102" s="306"/>
      <c r="C102" s="306"/>
      <c r="D102" s="306"/>
      <c r="E102" s="306"/>
      <c r="F102" s="311"/>
      <c r="G102" s="350"/>
      <c r="H102" s="306"/>
      <c r="I102" s="306"/>
      <c r="J102" s="306"/>
      <c r="K102" s="306"/>
      <c r="L102" s="306"/>
      <c r="M102" s="306"/>
      <c r="N102" s="311"/>
    </row>
    <row r="103" spans="1:14">
      <c r="A103" s="350"/>
      <c r="B103" s="306"/>
      <c r="C103" s="306"/>
      <c r="D103" s="306"/>
      <c r="E103" s="306"/>
      <c r="F103" s="311"/>
      <c r="G103" s="350"/>
      <c r="H103" s="306"/>
      <c r="I103" s="306"/>
      <c r="J103" s="306"/>
      <c r="K103" s="306"/>
      <c r="L103" s="306"/>
      <c r="M103" s="306"/>
      <c r="N103" s="311"/>
    </row>
    <row r="104" spans="1:14">
      <c r="A104" s="350"/>
      <c r="B104" s="306"/>
      <c r="C104" s="306"/>
      <c r="D104" s="306"/>
      <c r="E104" s="306"/>
      <c r="F104" s="311"/>
      <c r="G104" s="350"/>
      <c r="H104" s="306"/>
      <c r="I104" s="306"/>
      <c r="J104" s="306"/>
      <c r="K104" s="306"/>
      <c r="L104" s="306"/>
      <c r="M104" s="306"/>
      <c r="N104" s="311"/>
    </row>
    <row r="105" spans="1:14">
      <c r="A105" s="350"/>
      <c r="B105" s="306"/>
      <c r="C105" s="306"/>
      <c r="D105" s="306"/>
      <c r="E105" s="306"/>
      <c r="F105" s="311"/>
      <c r="G105" s="350"/>
      <c r="H105" s="306"/>
      <c r="I105" s="306"/>
      <c r="J105" s="306"/>
      <c r="K105" s="306"/>
      <c r="L105" s="306"/>
      <c r="M105" s="306"/>
      <c r="N105" s="311"/>
    </row>
    <row r="106" spans="1:14">
      <c r="A106" s="350"/>
      <c r="B106" s="306"/>
      <c r="C106" s="306"/>
      <c r="D106" s="306"/>
      <c r="E106" s="306"/>
      <c r="F106" s="311"/>
      <c r="G106" s="350"/>
      <c r="H106" s="306"/>
      <c r="I106" s="306"/>
      <c r="J106" s="306"/>
      <c r="K106" s="306"/>
      <c r="L106" s="306"/>
      <c r="M106" s="306"/>
      <c r="N106" s="311"/>
    </row>
    <row r="107" spans="1:14">
      <c r="A107" s="350"/>
      <c r="B107" s="306"/>
      <c r="C107" s="306"/>
      <c r="D107" s="306"/>
      <c r="E107" s="306"/>
      <c r="F107" s="311"/>
      <c r="G107" s="350"/>
      <c r="H107" s="306"/>
      <c r="I107" s="306"/>
      <c r="J107" s="306"/>
      <c r="K107" s="306"/>
      <c r="L107" s="306"/>
      <c r="M107" s="306"/>
      <c r="N107" s="311"/>
    </row>
    <row r="108" spans="1:14">
      <c r="A108" s="350"/>
      <c r="B108" s="306"/>
      <c r="C108" s="306"/>
      <c r="D108" s="306"/>
      <c r="E108" s="306"/>
      <c r="F108" s="311"/>
      <c r="G108" s="350"/>
      <c r="H108" s="306"/>
      <c r="I108" s="306"/>
      <c r="J108" s="306"/>
      <c r="K108" s="306"/>
      <c r="L108" s="306"/>
      <c r="M108" s="306"/>
      <c r="N108" s="311"/>
    </row>
    <row r="109" spans="1:14">
      <c r="A109" s="350"/>
      <c r="B109" s="306"/>
      <c r="C109" s="306"/>
      <c r="D109" s="306"/>
      <c r="E109" s="306"/>
      <c r="F109" s="311"/>
      <c r="G109" s="350"/>
      <c r="H109" s="306"/>
      <c r="I109" s="306"/>
      <c r="J109" s="306"/>
      <c r="K109" s="306"/>
      <c r="L109" s="306"/>
      <c r="M109" s="306"/>
      <c r="N109" s="311"/>
    </row>
    <row r="110" spans="1:14">
      <c r="A110" s="350"/>
      <c r="B110" s="306"/>
      <c r="C110" s="306"/>
      <c r="D110" s="306"/>
      <c r="E110" s="306"/>
      <c r="F110" s="311"/>
      <c r="G110" s="350"/>
      <c r="H110" s="306"/>
      <c r="I110" s="306"/>
      <c r="J110" s="306"/>
      <c r="K110" s="306"/>
      <c r="L110" s="306"/>
      <c r="M110" s="306"/>
      <c r="N110" s="311"/>
    </row>
    <row r="111" spans="1:14">
      <c r="A111" s="350"/>
      <c r="B111" s="306"/>
      <c r="C111" s="306"/>
      <c r="D111" s="306"/>
      <c r="E111" s="306"/>
      <c r="F111" s="311"/>
      <c r="G111" s="350"/>
      <c r="H111" s="306"/>
      <c r="I111" s="306"/>
      <c r="J111" s="306"/>
      <c r="K111" s="306"/>
      <c r="L111" s="306"/>
      <c r="M111" s="306"/>
      <c r="N111" s="311"/>
    </row>
    <row r="112" spans="1:14">
      <c r="A112" s="350"/>
      <c r="B112" s="306"/>
      <c r="C112" s="306"/>
      <c r="D112" s="306"/>
      <c r="E112" s="306"/>
      <c r="F112" s="311"/>
      <c r="G112" s="350"/>
      <c r="H112" s="306"/>
      <c r="I112" s="306"/>
      <c r="J112" s="306"/>
      <c r="K112" s="306"/>
      <c r="L112" s="306"/>
      <c r="M112" s="306"/>
      <c r="N112" s="311"/>
    </row>
    <row r="113" spans="1:14">
      <c r="A113" s="350"/>
      <c r="B113" s="306"/>
      <c r="C113" s="306"/>
      <c r="D113" s="306"/>
      <c r="E113" s="306"/>
      <c r="F113" s="311"/>
      <c r="G113" s="350"/>
      <c r="H113" s="306"/>
      <c r="I113" s="306"/>
      <c r="J113" s="306"/>
      <c r="K113" s="306"/>
      <c r="L113" s="306"/>
      <c r="M113" s="306"/>
      <c r="N113" s="311"/>
    </row>
    <row r="114" spans="1:14">
      <c r="A114" s="350"/>
      <c r="B114" s="306"/>
      <c r="C114" s="306"/>
      <c r="D114" s="306"/>
      <c r="E114" s="306"/>
      <c r="F114" s="311"/>
      <c r="G114" s="350"/>
      <c r="H114" s="306"/>
      <c r="I114" s="306"/>
      <c r="J114" s="306"/>
      <c r="K114" s="306"/>
      <c r="L114" s="306"/>
      <c r="M114" s="306"/>
      <c r="N114" s="311"/>
    </row>
    <row r="115" spans="1:14">
      <c r="A115" s="350"/>
      <c r="B115" s="306"/>
      <c r="C115" s="306"/>
      <c r="D115" s="306"/>
      <c r="E115" s="306"/>
      <c r="F115" s="311"/>
      <c r="G115" s="350"/>
      <c r="H115" s="306"/>
      <c r="I115" s="306"/>
      <c r="J115" s="306"/>
      <c r="K115" s="306"/>
      <c r="L115" s="306"/>
      <c r="M115" s="306"/>
      <c r="N115" s="311"/>
    </row>
    <row r="116" spans="1:14">
      <c r="A116" s="350"/>
      <c r="B116" s="306"/>
      <c r="C116" s="306"/>
      <c r="D116" s="306"/>
      <c r="E116" s="306"/>
      <c r="F116" s="311"/>
      <c r="G116" s="350"/>
      <c r="H116" s="306"/>
      <c r="I116" s="306"/>
      <c r="J116" s="306"/>
      <c r="K116" s="306"/>
      <c r="L116" s="306"/>
      <c r="M116" s="306"/>
      <c r="N116" s="311"/>
    </row>
    <row r="117" spans="1:14">
      <c r="A117" s="350"/>
      <c r="B117" s="306"/>
      <c r="C117" s="306"/>
      <c r="D117" s="306"/>
      <c r="E117" s="306"/>
      <c r="F117" s="311"/>
      <c r="G117" s="350"/>
      <c r="H117" s="306"/>
      <c r="I117" s="306"/>
      <c r="J117" s="306"/>
      <c r="K117" s="306"/>
      <c r="L117" s="306"/>
      <c r="M117" s="306"/>
      <c r="N117" s="311"/>
    </row>
    <row r="118" spans="1:14">
      <c r="A118" s="350"/>
      <c r="B118" s="306"/>
      <c r="C118" s="306"/>
      <c r="D118" s="306"/>
      <c r="E118" s="306"/>
      <c r="F118" s="311"/>
      <c r="G118" s="350"/>
      <c r="H118" s="306"/>
      <c r="I118" s="306"/>
      <c r="J118" s="306"/>
      <c r="K118" s="306"/>
      <c r="L118" s="306"/>
      <c r="M118" s="306"/>
      <c r="N118" s="311"/>
    </row>
    <row r="119" spans="1:14">
      <c r="A119" s="350"/>
      <c r="B119" s="306"/>
      <c r="C119" s="306"/>
      <c r="D119" s="306"/>
      <c r="E119" s="306"/>
      <c r="F119" s="311"/>
      <c r="G119" s="350"/>
      <c r="H119" s="306"/>
      <c r="I119" s="306"/>
      <c r="J119" s="306"/>
      <c r="K119" s="306"/>
      <c r="L119" s="306"/>
      <c r="M119" s="306"/>
      <c r="N119" s="311"/>
    </row>
    <row r="120" spans="1:14">
      <c r="A120" s="350"/>
      <c r="B120" s="306"/>
      <c r="C120" s="306"/>
      <c r="D120" s="306"/>
      <c r="E120" s="306"/>
      <c r="F120" s="311"/>
      <c r="G120" s="350"/>
      <c r="H120" s="306"/>
      <c r="I120" s="306"/>
      <c r="J120" s="306"/>
      <c r="K120" s="306"/>
      <c r="L120" s="306"/>
      <c r="M120" s="306"/>
      <c r="N120" s="311"/>
    </row>
    <row r="121" spans="1:14">
      <c r="A121" s="350"/>
      <c r="B121" s="306"/>
      <c r="C121" s="306"/>
      <c r="D121" s="306"/>
      <c r="E121" s="306"/>
      <c r="F121" s="311"/>
      <c r="G121" s="350"/>
      <c r="H121" s="306"/>
      <c r="I121" s="306"/>
      <c r="J121" s="306"/>
      <c r="K121" s="306"/>
      <c r="L121" s="306"/>
      <c r="M121" s="306"/>
      <c r="N121" s="311"/>
    </row>
    <row r="122" spans="1:14" ht="15.75" thickBot="1">
      <c r="A122" s="478"/>
      <c r="B122" s="479"/>
      <c r="C122" s="479"/>
      <c r="D122" s="479"/>
      <c r="E122" s="479"/>
      <c r="F122" s="340"/>
      <c r="G122" s="478"/>
      <c r="H122" s="479"/>
      <c r="I122" s="479"/>
      <c r="J122" s="479"/>
      <c r="K122" s="479"/>
      <c r="L122" s="479"/>
      <c r="M122" s="479"/>
      <c r="N122" s="340"/>
    </row>
    <row r="123" spans="1:14">
      <c r="A123" s="12"/>
      <c r="B123" s="12"/>
      <c r="C123" s="12"/>
      <c r="D123" s="408"/>
      <c r="E123" s="408"/>
      <c r="F123" s="408"/>
      <c r="G123" s="367"/>
      <c r="H123" s="408"/>
      <c r="I123" s="12"/>
      <c r="J123" s="12"/>
      <c r="K123" s="12"/>
      <c r="L123" s="12"/>
      <c r="M123" s="408"/>
    </row>
    <row r="124" spans="1:14">
      <c r="A124" s="2505" t="s">
        <v>908</v>
      </c>
      <c r="B124" s="12"/>
      <c r="C124" s="12"/>
      <c r="E124" s="406"/>
      <c r="F124" s="406"/>
      <c r="G124" s="2505" t="s">
        <v>908</v>
      </c>
      <c r="H124" s="408"/>
      <c r="I124" s="12"/>
      <c r="K124" s="408"/>
      <c r="L124" s="367"/>
      <c r="M124" s="367"/>
    </row>
    <row r="125" spans="1:14">
      <c r="A125" s="408" t="s">
        <v>911</v>
      </c>
      <c r="B125" s="12"/>
      <c r="C125" s="12"/>
      <c r="D125" s="408"/>
      <c r="E125" s="408"/>
      <c r="F125" s="408"/>
      <c r="G125" s="12" t="s">
        <v>912</v>
      </c>
      <c r="H125" s="408"/>
      <c r="I125" s="408"/>
      <c r="J125" s="408"/>
      <c r="K125" s="408"/>
      <c r="L125" s="408"/>
      <c r="M125" s="408"/>
      <c r="N125" s="12"/>
    </row>
  </sheetData>
  <mergeCells count="1">
    <mergeCell ref="A60:F60"/>
  </mergeCells>
  <printOptions horizontalCentered="1" verticalCentered="1"/>
  <pageMargins left="0.5" right="0.5" top="0.5" bottom="0.5" header="0.5" footer="0.5"/>
  <pageSetup scale="68" orientation="portrait" r:id="rId1"/>
  <headerFooter alignWithMargins="0"/>
  <rowBreaks count="1" manualBreakCount="1">
    <brk id="63" max="16383" man="1"/>
  </rowBreaks>
  <colBreaks count="1" manualBreakCount="1">
    <brk id="6"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IL189"/>
  <sheetViews>
    <sheetView defaultGridColor="0" topLeftCell="E142" colorId="22" zoomScale="60" zoomScaleNormal="60" workbookViewId="0">
      <selection activeCell="L48" sqref="L48"/>
    </sheetView>
  </sheetViews>
  <sheetFormatPr defaultColWidth="9.6640625" defaultRowHeight="15"/>
  <cols>
    <col min="1" max="1" width="4.6640625" style="9" customWidth="1"/>
    <col min="2" max="2" width="2.6640625" style="9" customWidth="1"/>
    <col min="3" max="3" width="47.5546875" style="9" customWidth="1"/>
    <col min="4" max="4" width="20.21875" style="9" customWidth="1"/>
    <col min="5" max="5" width="16.6640625" style="9" customWidth="1"/>
    <col min="6" max="6" width="18.6640625" style="9" customWidth="1"/>
    <col min="7" max="7" width="16.6640625" style="9" customWidth="1"/>
    <col min="8" max="8" width="38.5546875" style="9" customWidth="1"/>
    <col min="9" max="9" width="7.6640625" style="9" customWidth="1"/>
    <col min="10" max="10" width="12" style="9" customWidth="1"/>
    <col min="11" max="11" width="8.5546875" style="9" customWidth="1"/>
    <col min="12" max="13" width="16.6640625" style="9" customWidth="1"/>
    <col min="14" max="14" width="4.6640625" style="9" customWidth="1"/>
    <col min="15" max="16384" width="9.6640625" style="9"/>
  </cols>
  <sheetData>
    <row r="1" spans="1:246" ht="17.25" customHeight="1">
      <c r="A1" s="818" t="s">
        <v>1800</v>
      </c>
      <c r="B1" s="821"/>
      <c r="C1" s="821"/>
      <c r="D1" s="820" t="s">
        <v>1344</v>
      </c>
      <c r="E1" s="820" t="s">
        <v>1802</v>
      </c>
      <c r="F1" s="822" t="s">
        <v>1803</v>
      </c>
      <c r="G1" s="818" t="s">
        <v>1800</v>
      </c>
      <c r="H1" s="819"/>
      <c r="I1" s="821" t="s">
        <v>1344</v>
      </c>
      <c r="J1" s="819"/>
      <c r="K1" s="821" t="s">
        <v>1802</v>
      </c>
      <c r="L1" s="819"/>
      <c r="M1" s="821" t="s">
        <v>1803</v>
      </c>
      <c r="N1" s="1119"/>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ht="17.25" customHeight="1">
      <c r="A2" s="72" t="str">
        <f>'Data Sheet'!$C$25</f>
        <v xml:space="preserve">The Brooklyn Union Gas Company d/b/a National Grid New York </v>
      </c>
      <c r="D2" s="433" t="s">
        <v>1157</v>
      </c>
      <c r="E2" s="433" t="s">
        <v>1805</v>
      </c>
      <c r="F2" s="826"/>
      <c r="G2" s="72" t="str">
        <f>'Data Sheet'!$C$25</f>
        <v xml:space="preserve">The Brooklyn Union Gas Company d/b/a National Grid New York </v>
      </c>
      <c r="H2" s="824"/>
      <c r="I2" s="9" t="s">
        <v>1157</v>
      </c>
      <c r="J2" s="824"/>
      <c r="K2" s="9" t="s">
        <v>1805</v>
      </c>
      <c r="L2" s="824"/>
      <c r="N2" s="1122"/>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7.25" customHeight="1">
      <c r="A3" s="823" t="s">
        <v>1789</v>
      </c>
      <c r="D3" s="433" t="s">
        <v>1158</v>
      </c>
      <c r="E3" s="701" t="str">
        <f>'Data Sheet'!$C$40</f>
        <v xml:space="preserve"> March 29, 2017</v>
      </c>
      <c r="F3" s="1266" t="str">
        <f>'Data Sheet'!$C$38</f>
        <v xml:space="preserve"> December 31, 2016</v>
      </c>
      <c r="G3" s="823"/>
      <c r="H3" s="824"/>
      <c r="I3" s="9" t="s">
        <v>1158</v>
      </c>
      <c r="J3" s="824"/>
      <c r="K3" s="1276" t="str">
        <f>'Data Sheet'!$C$40</f>
        <v xml:space="preserve"> March 29, 2017</v>
      </c>
      <c r="L3" s="702"/>
      <c r="M3" s="1273" t="str">
        <f>'Data Sheet'!$C$38</f>
        <v xml:space="preserve"> December 31, 2016</v>
      </c>
      <c r="N3" s="1124"/>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8.75" customHeight="1">
      <c r="A4" s="1162" t="s">
        <v>913</v>
      </c>
      <c r="B4" s="1163"/>
      <c r="C4" s="1163"/>
      <c r="D4" s="1163"/>
      <c r="E4" s="1163"/>
      <c r="F4" s="1164"/>
      <c r="G4" s="1162" t="s">
        <v>914</v>
      </c>
      <c r="H4" s="1163"/>
      <c r="I4" s="1163"/>
      <c r="J4" s="1163"/>
      <c r="K4" s="1163"/>
      <c r="L4" s="1163"/>
      <c r="M4" s="1163"/>
      <c r="N4" s="1124"/>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823"/>
      <c r="F5" s="1122"/>
      <c r="G5" s="823"/>
      <c r="N5" s="1122"/>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ht="16.5" customHeight="1">
      <c r="A6" s="823" t="s">
        <v>915</v>
      </c>
      <c r="F6" s="1122"/>
      <c r="G6" s="823" t="s">
        <v>916</v>
      </c>
      <c r="N6" s="1122"/>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ht="16.5" customHeight="1">
      <c r="A7" s="823"/>
      <c r="B7" s="9" t="s">
        <v>917</v>
      </c>
      <c r="F7" s="1122"/>
      <c r="G7" s="823" t="s">
        <v>918</v>
      </c>
      <c r="N7" s="1122"/>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ht="16.5" customHeight="1">
      <c r="A8" s="823" t="s">
        <v>2220</v>
      </c>
      <c r="F8" s="1122"/>
      <c r="G8" s="823" t="s">
        <v>919</v>
      </c>
      <c r="N8" s="1122"/>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827"/>
      <c r="B9" s="465"/>
      <c r="C9" s="465"/>
      <c r="D9" s="465"/>
      <c r="E9" s="465"/>
      <c r="F9" s="1124"/>
      <c r="G9" s="827"/>
      <c r="H9" s="465"/>
      <c r="I9" s="465"/>
      <c r="J9" s="465"/>
      <c r="K9" s="465"/>
      <c r="L9" s="465"/>
      <c r="M9" s="465"/>
      <c r="N9" s="1124"/>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ht="17.25" customHeight="1">
      <c r="A10" s="1123"/>
      <c r="B10" s="433"/>
      <c r="D10" s="433"/>
      <c r="E10" s="1176" t="s">
        <v>2221</v>
      </c>
      <c r="F10" s="831"/>
      <c r="G10" s="829" t="s">
        <v>2221</v>
      </c>
      <c r="H10" s="830"/>
      <c r="I10" s="1176" t="s">
        <v>2222</v>
      </c>
      <c r="J10" s="830"/>
      <c r="K10" s="830"/>
      <c r="L10" s="830"/>
      <c r="M10" s="1125"/>
      <c r="N10" s="1134"/>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ht="17.25" customHeight="1">
      <c r="A11" s="1123" t="s">
        <v>1729</v>
      </c>
      <c r="B11" s="433"/>
      <c r="D11" s="1173" t="s">
        <v>1837</v>
      </c>
      <c r="E11" s="1173" t="s">
        <v>299</v>
      </c>
      <c r="F11" s="1134" t="s">
        <v>299</v>
      </c>
      <c r="G11" s="1123" t="s">
        <v>299</v>
      </c>
      <c r="H11" s="1173" t="s">
        <v>299</v>
      </c>
      <c r="I11" s="1176" t="s">
        <v>542</v>
      </c>
      <c r="J11" s="830"/>
      <c r="K11" s="1176" t="s">
        <v>539</v>
      </c>
      <c r="L11" s="830"/>
      <c r="M11" s="1135" t="s">
        <v>1837</v>
      </c>
      <c r="N11" s="1134" t="s">
        <v>1729</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ht="17.25" customHeight="1">
      <c r="A12" s="1123" t="s">
        <v>1732</v>
      </c>
      <c r="B12" s="433"/>
      <c r="C12" s="1133" t="s">
        <v>573</v>
      </c>
      <c r="D12" s="1173" t="s">
        <v>881</v>
      </c>
      <c r="E12" s="1173" t="s">
        <v>2225</v>
      </c>
      <c r="F12" s="1134" t="s">
        <v>2226</v>
      </c>
      <c r="G12" s="1123" t="s">
        <v>2225</v>
      </c>
      <c r="H12" s="1173" t="s">
        <v>2226</v>
      </c>
      <c r="I12" s="1173" t="s">
        <v>2227</v>
      </c>
      <c r="J12" s="1173" t="s">
        <v>1841</v>
      </c>
      <c r="K12" s="1173" t="s">
        <v>2227</v>
      </c>
      <c r="L12" s="1173" t="s">
        <v>1841</v>
      </c>
      <c r="M12" s="1135" t="s">
        <v>2518</v>
      </c>
      <c r="N12" s="1134" t="s">
        <v>1732</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ht="17.25" customHeight="1">
      <c r="A13" s="1123"/>
      <c r="B13" s="433"/>
      <c r="D13" s="1173" t="s">
        <v>557</v>
      </c>
      <c r="E13" s="1173" t="s">
        <v>2274</v>
      </c>
      <c r="F13" s="1134" t="s">
        <v>2275</v>
      </c>
      <c r="G13" s="1123" t="s">
        <v>2276</v>
      </c>
      <c r="H13" s="1173" t="s">
        <v>2231</v>
      </c>
      <c r="I13" s="1173" t="s">
        <v>2232</v>
      </c>
      <c r="J13" s="433"/>
      <c r="K13" s="1173" t="s">
        <v>2233</v>
      </c>
      <c r="L13" s="433"/>
      <c r="M13" s="1125"/>
      <c r="N13" s="1134"/>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ht="17.25" customHeight="1">
      <c r="A14" s="1141"/>
      <c r="B14" s="483"/>
      <c r="C14" s="1178" t="s">
        <v>3024</v>
      </c>
      <c r="D14" s="1180" t="s">
        <v>3025</v>
      </c>
      <c r="E14" s="1180" t="s">
        <v>3026</v>
      </c>
      <c r="F14" s="1142" t="s">
        <v>3027</v>
      </c>
      <c r="G14" s="1141" t="s">
        <v>2347</v>
      </c>
      <c r="H14" s="1180" t="s">
        <v>2348</v>
      </c>
      <c r="I14" s="1180" t="s">
        <v>2349</v>
      </c>
      <c r="J14" s="1180" t="s">
        <v>2350</v>
      </c>
      <c r="K14" s="1180" t="s">
        <v>2351</v>
      </c>
      <c r="L14" s="1180" t="s">
        <v>2352</v>
      </c>
      <c r="M14" s="1179" t="s">
        <v>2353</v>
      </c>
      <c r="N14" s="1142"/>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ht="17.25" customHeight="1">
      <c r="A15" s="1141">
        <v>1</v>
      </c>
      <c r="B15" s="483"/>
      <c r="C15" s="465" t="s">
        <v>920</v>
      </c>
      <c r="D15" s="445"/>
      <c r="E15" s="446"/>
      <c r="F15" s="447"/>
      <c r="G15" s="448" t="s">
        <v>1789</v>
      </c>
      <c r="H15" s="446" t="s">
        <v>1789</v>
      </c>
      <c r="I15" s="449"/>
      <c r="J15" s="449"/>
      <c r="K15" s="449"/>
      <c r="L15" s="449"/>
      <c r="M15" s="1230"/>
      <c r="N15" s="1142">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ht="17.25" customHeight="1">
      <c r="A16" s="1141">
        <v>2</v>
      </c>
      <c r="B16" s="483"/>
      <c r="C16" s="465" t="s">
        <v>2235</v>
      </c>
      <c r="D16" s="1231"/>
      <c r="E16" s="451"/>
      <c r="F16" s="1232"/>
      <c r="G16" s="420" t="s">
        <v>1789</v>
      </c>
      <c r="H16" s="417" t="s">
        <v>1789</v>
      </c>
      <c r="I16" s="451"/>
      <c r="J16" s="451"/>
      <c r="K16" s="451"/>
      <c r="L16" s="451"/>
      <c r="M16" s="1233"/>
      <c r="N16" s="1142">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ht="17.25" customHeight="1">
      <c r="A17" s="1141">
        <v>3</v>
      </c>
      <c r="B17" s="483"/>
      <c r="C17" s="465"/>
      <c r="D17" s="320"/>
      <c r="E17" s="320"/>
      <c r="F17" s="390"/>
      <c r="G17" s="480"/>
      <c r="H17" s="320"/>
      <c r="I17" s="483"/>
      <c r="J17" s="320"/>
      <c r="K17" s="483"/>
      <c r="L17" s="320"/>
      <c r="M17" s="468">
        <f t="shared" ref="M17:M22" si="0">D17+E17-F17+G17-H17-J17+L17</f>
        <v>0</v>
      </c>
      <c r="N17" s="1142">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ht="17.25" customHeight="1">
      <c r="A18" s="1141">
        <v>4</v>
      </c>
      <c r="B18" s="483"/>
      <c r="C18" s="465"/>
      <c r="D18" s="304"/>
      <c r="E18" s="304"/>
      <c r="F18" s="283"/>
      <c r="G18" s="481"/>
      <c r="H18" s="304"/>
      <c r="I18" s="483"/>
      <c r="J18" s="304"/>
      <c r="K18" s="483"/>
      <c r="L18" s="304"/>
      <c r="M18" s="318">
        <f t="shared" si="0"/>
        <v>0</v>
      </c>
      <c r="N18" s="1142">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ht="17.25" customHeight="1">
      <c r="A19" s="1141">
        <v>5</v>
      </c>
      <c r="B19" s="483"/>
      <c r="C19" s="465"/>
      <c r="D19" s="304"/>
      <c r="E19" s="304"/>
      <c r="F19" s="283"/>
      <c r="G19" s="481"/>
      <c r="H19" s="304"/>
      <c r="I19" s="483"/>
      <c r="J19" s="304"/>
      <c r="K19" s="483"/>
      <c r="L19" s="304"/>
      <c r="M19" s="318">
        <f t="shared" si="0"/>
        <v>0</v>
      </c>
      <c r="N19" s="1142">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ht="17.25" customHeight="1">
      <c r="A20" s="1141">
        <v>6</v>
      </c>
      <c r="B20" s="483"/>
      <c r="C20" s="465"/>
      <c r="D20" s="304"/>
      <c r="E20" s="304"/>
      <c r="F20" s="283"/>
      <c r="G20" s="481"/>
      <c r="H20" s="304"/>
      <c r="I20" s="483"/>
      <c r="J20" s="304"/>
      <c r="K20" s="483"/>
      <c r="L20" s="304"/>
      <c r="M20" s="318">
        <f t="shared" si="0"/>
        <v>0</v>
      </c>
      <c r="N20" s="1142">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ht="17.25" customHeight="1">
      <c r="A21" s="1141">
        <v>7</v>
      </c>
      <c r="B21" s="483"/>
      <c r="C21" s="465"/>
      <c r="D21" s="304"/>
      <c r="E21" s="304"/>
      <c r="F21" s="283"/>
      <c r="G21" s="481"/>
      <c r="H21" s="304"/>
      <c r="I21" s="483"/>
      <c r="J21" s="304"/>
      <c r="K21" s="483"/>
      <c r="L21" s="304"/>
      <c r="M21" s="318">
        <f t="shared" si="0"/>
        <v>0</v>
      </c>
      <c r="N21" s="1142">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ht="17.25" customHeight="1">
      <c r="A22" s="1141">
        <v>8</v>
      </c>
      <c r="B22" s="483"/>
      <c r="C22" s="465" t="s">
        <v>921</v>
      </c>
      <c r="D22" s="304"/>
      <c r="E22" s="304"/>
      <c r="F22" s="283"/>
      <c r="G22" s="481"/>
      <c r="H22" s="304"/>
      <c r="I22" s="483"/>
      <c r="J22" s="304"/>
      <c r="K22" s="483"/>
      <c r="L22" s="304"/>
      <c r="M22" s="318">
        <f t="shared" si="0"/>
        <v>0</v>
      </c>
      <c r="N22" s="1142">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ht="17.25" customHeight="1">
      <c r="A23" s="1141">
        <v>9</v>
      </c>
      <c r="B23" s="483"/>
      <c r="C23" s="465" t="s">
        <v>922</v>
      </c>
      <c r="D23" s="263">
        <f>SUM(D16:D22)</f>
        <v>0</v>
      </c>
      <c r="E23" s="263">
        <f>SUM(E16:E22)</f>
        <v>0</v>
      </c>
      <c r="F23" s="262">
        <f>SUM(F16:F22)</f>
        <v>0</v>
      </c>
      <c r="G23" s="426">
        <f>SUM(G16:G22)</f>
        <v>0</v>
      </c>
      <c r="H23" s="263">
        <f>SUM(H16:H22)</f>
        <v>0</v>
      </c>
      <c r="I23" s="241"/>
      <c r="J23" s="263">
        <f>SUM(J17:J22)</f>
        <v>0</v>
      </c>
      <c r="K23" s="241"/>
      <c r="L23" s="263">
        <f>SUM(L16:L22)</f>
        <v>0</v>
      </c>
      <c r="M23" s="263">
        <f>SUM(M16:M22)</f>
        <v>0</v>
      </c>
      <c r="N23" s="1142">
        <v>9</v>
      </c>
      <c r="O23" s="406"/>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ht="17.25" customHeight="1">
      <c r="A24" s="1141">
        <v>10</v>
      </c>
      <c r="B24" s="483"/>
      <c r="C24" s="465" t="s">
        <v>923</v>
      </c>
      <c r="D24" s="440"/>
      <c r="E24" s="441"/>
      <c r="F24" s="442"/>
      <c r="G24" s="443"/>
      <c r="H24" s="441"/>
      <c r="I24" s="444"/>
      <c r="J24" s="441"/>
      <c r="K24" s="444"/>
      <c r="L24" s="441"/>
      <c r="M24" s="482"/>
      <c r="N24" s="1142">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ht="17.25" customHeight="1">
      <c r="A25" s="1141">
        <v>11</v>
      </c>
      <c r="B25" s="483"/>
      <c r="C25" s="465" t="s">
        <v>5091</v>
      </c>
      <c r="D25" s="3005">
        <v>28503081</v>
      </c>
      <c r="E25" s="3005">
        <v>1954601</v>
      </c>
      <c r="F25" s="390"/>
      <c r="G25" s="480"/>
      <c r="H25" s="320"/>
      <c r="I25" s="483"/>
      <c r="J25" s="320"/>
      <c r="K25" s="483"/>
      <c r="L25" s="320"/>
      <c r="M25" s="468">
        <f t="shared" ref="M25:M30" si="1">D25+E25-F25+G25-H25-J25+L25</f>
        <v>30457682</v>
      </c>
      <c r="N25" s="1142">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ht="17.25" customHeight="1">
      <c r="A26" s="1141">
        <v>12</v>
      </c>
      <c r="B26" s="483"/>
      <c r="C26" s="465" t="s">
        <v>5092</v>
      </c>
      <c r="D26" s="3005">
        <v>128949347</v>
      </c>
      <c r="E26" s="3005">
        <v>9062447</v>
      </c>
      <c r="F26" s="283"/>
      <c r="G26" s="481"/>
      <c r="H26" s="304"/>
      <c r="I26" s="483"/>
      <c r="J26" s="304"/>
      <c r="K26" s="483"/>
      <c r="L26" s="304"/>
      <c r="M26" s="318">
        <f t="shared" si="1"/>
        <v>138011794</v>
      </c>
      <c r="N26" s="1142">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ht="17.25" customHeight="1">
      <c r="A27" s="1141">
        <v>13</v>
      </c>
      <c r="B27" s="483"/>
      <c r="C27" s="465" t="s">
        <v>5093</v>
      </c>
      <c r="D27" s="3005">
        <v>338250956</v>
      </c>
      <c r="E27" s="3005">
        <v>10268275</v>
      </c>
      <c r="F27" s="283"/>
      <c r="G27" s="481"/>
      <c r="H27" s="304"/>
      <c r="I27" s="483"/>
      <c r="J27" s="304"/>
      <c r="K27" s="483"/>
      <c r="L27" s="304"/>
      <c r="M27" s="318">
        <f t="shared" si="1"/>
        <v>348519231</v>
      </c>
      <c r="N27" s="1142">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ht="17.25" customHeight="1">
      <c r="A28" s="1141">
        <v>14</v>
      </c>
      <c r="B28" s="483"/>
      <c r="C28" s="465" t="s">
        <v>5094</v>
      </c>
      <c r="D28" s="3005">
        <v>66564055</v>
      </c>
      <c r="E28" s="3005">
        <v>60001267</v>
      </c>
      <c r="F28" s="283"/>
      <c r="G28" s="481"/>
      <c r="H28" s="304"/>
      <c r="I28" s="483"/>
      <c r="J28" s="304"/>
      <c r="K28" s="483"/>
      <c r="L28" s="304"/>
      <c r="M28" s="318">
        <f t="shared" si="1"/>
        <v>126565322</v>
      </c>
      <c r="N28" s="1142">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ht="17.25" customHeight="1">
      <c r="A29" s="1141">
        <v>15</v>
      </c>
      <c r="B29" s="483"/>
      <c r="C29" s="465" t="s">
        <v>5095</v>
      </c>
      <c r="D29" s="3005">
        <v>716705</v>
      </c>
      <c r="E29" s="3005">
        <v>-148863</v>
      </c>
      <c r="F29" s="283"/>
      <c r="G29" s="481"/>
      <c r="H29" s="304"/>
      <c r="I29" s="483"/>
      <c r="J29" s="304"/>
      <c r="K29" s="483"/>
      <c r="L29" s="304"/>
      <c r="M29" s="318">
        <f t="shared" si="1"/>
        <v>567842</v>
      </c>
      <c r="N29" s="1142">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ht="17.25" customHeight="1">
      <c r="A30" s="1141">
        <v>16</v>
      </c>
      <c r="B30" s="483"/>
      <c r="C30" s="465"/>
      <c r="D30" s="304"/>
      <c r="E30" s="304"/>
      <c r="F30" s="283"/>
      <c r="G30" s="481"/>
      <c r="H30" s="304"/>
      <c r="I30" s="483"/>
      <c r="J30" s="304"/>
      <c r="K30" s="483"/>
      <c r="L30" s="304"/>
      <c r="M30" s="318">
        <f t="shared" si="1"/>
        <v>0</v>
      </c>
      <c r="N30" s="1142">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ht="17.25" customHeight="1">
      <c r="A31" s="1141">
        <v>17</v>
      </c>
      <c r="B31" s="483"/>
      <c r="C31" s="465" t="s">
        <v>924</v>
      </c>
      <c r="D31" s="263">
        <f>SUM(D24:D30)</f>
        <v>562984144</v>
      </c>
      <c r="E31" s="263">
        <f>SUM(E24:E30)</f>
        <v>81137727</v>
      </c>
      <c r="F31" s="262">
        <f>SUM(F24:F30)</f>
        <v>0</v>
      </c>
      <c r="G31" s="426">
        <f>SUM(G24:G30)</f>
        <v>0</v>
      </c>
      <c r="H31" s="263">
        <f>SUM(H24:H30)</f>
        <v>0</v>
      </c>
      <c r="I31" s="241"/>
      <c r="J31" s="263">
        <f>SUM(J24:J30)</f>
        <v>0</v>
      </c>
      <c r="K31" s="241"/>
      <c r="L31" s="263">
        <f>SUM(L24:L30)</f>
        <v>0</v>
      </c>
      <c r="M31" s="263">
        <f>SUM(M24:M30)</f>
        <v>644121871</v>
      </c>
      <c r="N31" s="1142">
        <v>17</v>
      </c>
      <c r="O31" s="406"/>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ht="17.25" customHeight="1">
      <c r="A32" s="1141">
        <v>18</v>
      </c>
      <c r="B32" s="483"/>
      <c r="C32" s="465" t="s">
        <v>3000</v>
      </c>
      <c r="D32" s="304"/>
      <c r="E32" s="304"/>
      <c r="F32" s="283"/>
      <c r="G32" s="481"/>
      <c r="H32" s="304"/>
      <c r="I32" s="483"/>
      <c r="J32" s="304"/>
      <c r="K32" s="483"/>
      <c r="L32" s="304"/>
      <c r="M32" s="318">
        <f>D32+E32-F32+G32-H32-J32+L32</f>
        <v>0</v>
      </c>
      <c r="N32" s="1142">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ht="17.25" customHeight="1">
      <c r="A33" s="1141">
        <v>19</v>
      </c>
      <c r="B33" s="483"/>
      <c r="C33" s="465" t="s">
        <v>925</v>
      </c>
      <c r="D33" s="320">
        <f>D23+D31+D32</f>
        <v>562984144</v>
      </c>
      <c r="E33" s="320">
        <f>E23+E31+E32</f>
        <v>81137727</v>
      </c>
      <c r="F33" s="390">
        <f>F23+F31+F32</f>
        <v>0</v>
      </c>
      <c r="G33" s="480">
        <f>G23+G31+G32</f>
        <v>0</v>
      </c>
      <c r="H33" s="320">
        <f>H23+H31+H32</f>
        <v>0</v>
      </c>
      <c r="I33" s="102"/>
      <c r="J33" s="320">
        <f>J23+J31+J32</f>
        <v>0</v>
      </c>
      <c r="K33" s="483"/>
      <c r="L33" s="320">
        <f>L23+L31+L32</f>
        <v>0</v>
      </c>
      <c r="M33" s="320">
        <f>M23+M31+M32</f>
        <v>644121871</v>
      </c>
      <c r="N33" s="1142">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ht="17.25" customHeight="1">
      <c r="A34" s="1123">
        <v>20</v>
      </c>
      <c r="B34" s="433"/>
      <c r="C34" s="9" t="s">
        <v>3726</v>
      </c>
      <c r="D34" s="445"/>
      <c r="E34" s="446"/>
      <c r="F34" s="447"/>
      <c r="G34" s="448"/>
      <c r="H34" s="446"/>
      <c r="I34" s="446"/>
      <c r="J34" s="449"/>
      <c r="K34" s="449"/>
      <c r="L34" s="449"/>
      <c r="M34" s="450" t="s">
        <v>1789</v>
      </c>
      <c r="N34" s="1134">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ht="17.25" customHeight="1">
      <c r="A35" s="1141"/>
      <c r="B35" s="483"/>
      <c r="C35" s="465"/>
      <c r="D35" s="438"/>
      <c r="E35" s="417"/>
      <c r="F35" s="419"/>
      <c r="G35" s="420"/>
      <c r="H35" s="417"/>
      <c r="I35" s="417"/>
      <c r="J35" s="451"/>
      <c r="K35" s="451"/>
      <c r="L35" s="451"/>
      <c r="M35" s="439"/>
      <c r="N35" s="1142"/>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ht="17.25" customHeight="1">
      <c r="A36" s="1141">
        <v>21</v>
      </c>
      <c r="B36" s="483"/>
      <c r="C36" s="465" t="s">
        <v>3727</v>
      </c>
      <c r="D36" s="3005">
        <v>451626062</v>
      </c>
      <c r="E36" s="3005">
        <v>68786345</v>
      </c>
      <c r="F36" s="390"/>
      <c r="G36" s="480"/>
      <c r="H36" s="320"/>
      <c r="I36" s="320"/>
      <c r="J36" s="320"/>
      <c r="K36" s="304"/>
      <c r="L36" s="320"/>
      <c r="M36" s="468">
        <f>D36+E36-F36+G36-H36-J36+L36</f>
        <v>520412407</v>
      </c>
      <c r="N36" s="1142">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ht="17.25" customHeight="1">
      <c r="A37" s="1141">
        <v>22</v>
      </c>
      <c r="B37" s="483"/>
      <c r="C37" s="465" t="s">
        <v>3728</v>
      </c>
      <c r="D37" s="3005">
        <v>111358082</v>
      </c>
      <c r="E37" s="3005">
        <v>12351382</v>
      </c>
      <c r="F37" s="283"/>
      <c r="G37" s="481"/>
      <c r="H37" s="304"/>
      <c r="I37" s="304"/>
      <c r="J37" s="304"/>
      <c r="K37" s="304"/>
      <c r="L37" s="304"/>
      <c r="M37" s="318">
        <f>D37+E37-F37+G37-H37-J37+L37</f>
        <v>123709464</v>
      </c>
      <c r="N37" s="1142">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ht="17.25" customHeight="1">
      <c r="A38" s="1141">
        <v>23</v>
      </c>
      <c r="B38" s="483"/>
      <c r="C38" s="465" t="s">
        <v>3729</v>
      </c>
      <c r="D38" s="320"/>
      <c r="E38" s="320"/>
      <c r="F38" s="390"/>
      <c r="G38" s="480"/>
      <c r="H38" s="320"/>
      <c r="I38" s="304"/>
      <c r="J38" s="320"/>
      <c r="K38" s="304"/>
      <c r="L38" s="320"/>
      <c r="M38" s="468">
        <f>D38+E38-F38+G38-H38-J38+L38</f>
        <v>0</v>
      </c>
      <c r="N38" s="1142">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186" t="s">
        <v>3730</v>
      </c>
      <c r="B39" s="12"/>
      <c r="C39" s="12"/>
      <c r="D39" s="12"/>
      <c r="E39" s="12"/>
      <c r="F39" s="835"/>
      <c r="G39" s="1186" t="s">
        <v>3731</v>
      </c>
      <c r="H39" s="12"/>
      <c r="I39" s="12"/>
      <c r="J39" s="12"/>
      <c r="K39" s="12"/>
      <c r="L39" s="12"/>
      <c r="M39" s="12"/>
      <c r="N39" s="835"/>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823"/>
      <c r="C40" s="12"/>
      <c r="D40" s="12"/>
      <c r="E40" s="12"/>
      <c r="F40" s="835"/>
      <c r="G40" s="1186"/>
      <c r="H40" s="12"/>
      <c r="I40" s="12"/>
      <c r="J40" s="12"/>
      <c r="K40" s="12"/>
      <c r="L40" s="12"/>
      <c r="M40" s="12"/>
      <c r="N40" s="835"/>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823"/>
      <c r="C41" s="12"/>
      <c r="D41" s="12"/>
      <c r="E41" s="12"/>
      <c r="F41" s="835"/>
      <c r="G41" s="1186"/>
      <c r="H41" s="12"/>
      <c r="I41" s="12"/>
      <c r="J41" s="12"/>
      <c r="K41" s="12"/>
      <c r="L41" s="12"/>
      <c r="M41" s="12"/>
      <c r="N41" s="835"/>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823"/>
      <c r="F42" s="1122"/>
      <c r="G42" s="823"/>
      <c r="N42" s="1122"/>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823"/>
      <c r="F43" s="1122"/>
      <c r="G43" s="823"/>
      <c r="N43" s="1122"/>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823"/>
      <c r="D44" s="2574"/>
      <c r="F44" s="1122"/>
      <c r="G44" s="823"/>
      <c r="M44" s="2574"/>
      <c r="N44" s="1122"/>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823"/>
      <c r="D45" s="2574"/>
      <c r="F45" s="1122"/>
      <c r="G45" s="823"/>
      <c r="M45" s="2574"/>
      <c r="N45" s="1122"/>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823"/>
      <c r="F46" s="1122"/>
      <c r="G46" s="823"/>
      <c r="N46" s="1122"/>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823"/>
      <c r="F47" s="1122"/>
      <c r="G47" s="823"/>
      <c r="N47" s="1122"/>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823"/>
      <c r="F48" s="1122"/>
      <c r="G48" s="823"/>
      <c r="N48" s="1122"/>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823"/>
      <c r="F49" s="1122"/>
      <c r="G49" s="823"/>
      <c r="N49" s="1122"/>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823"/>
      <c r="F50" s="1122"/>
      <c r="G50" s="823"/>
      <c r="N50" s="1122"/>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823"/>
      <c r="F51" s="1122"/>
      <c r="G51" s="823"/>
      <c r="N51" s="1122"/>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823"/>
      <c r="F52" s="1122"/>
      <c r="G52" s="823"/>
      <c r="N52" s="1122"/>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823"/>
      <c r="F53" s="1122"/>
      <c r="G53" s="823"/>
      <c r="N53" s="1122"/>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823"/>
      <c r="F54" s="1122"/>
      <c r="G54" s="823"/>
      <c r="N54" s="1122"/>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823"/>
      <c r="F55" s="1122"/>
      <c r="G55" s="823"/>
      <c r="N55" s="1122"/>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823"/>
      <c r="F56" s="1122"/>
      <c r="G56" s="823"/>
      <c r="N56" s="1122"/>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823"/>
      <c r="F57" s="1122"/>
      <c r="G57" s="823"/>
      <c r="N57" s="1122"/>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234"/>
      <c r="B58" s="1235"/>
      <c r="C58" s="1235"/>
      <c r="D58" s="1235"/>
      <c r="E58" s="1235"/>
      <c r="F58" s="1236"/>
      <c r="G58" s="1234"/>
      <c r="H58" s="1235"/>
      <c r="I58" s="1235"/>
      <c r="J58" s="1235"/>
      <c r="K58" s="1235"/>
      <c r="L58" s="1235"/>
      <c r="M58" s="1235"/>
      <c r="N58" s="1236"/>
      <c r="O58" s="484"/>
      <c r="P58" s="484"/>
      <c r="Q58" s="484"/>
      <c r="R58" s="484"/>
      <c r="S58" s="484"/>
      <c r="T58" s="484"/>
      <c r="U58" s="484"/>
      <c r="V58" s="484"/>
      <c r="W58" s="484"/>
      <c r="X58" s="484"/>
      <c r="Y58" s="484"/>
      <c r="Z58" s="484"/>
      <c r="AA58" s="484"/>
      <c r="AB58" s="484"/>
      <c r="AC58" s="484"/>
      <c r="AD58" s="484"/>
      <c r="AE58" s="484"/>
      <c r="AF58" s="484"/>
      <c r="AG58" s="484"/>
      <c r="AH58" s="484"/>
      <c r="AI58" s="484"/>
      <c r="AJ58" s="484"/>
      <c r="AK58" s="484"/>
    </row>
    <row r="59" spans="1:246" ht="15.75" thickBot="1">
      <c r="A59" s="1237"/>
      <c r="B59" s="1238"/>
      <c r="C59" s="1238"/>
      <c r="D59" s="1238"/>
      <c r="E59" s="1238"/>
      <c r="F59" s="1239"/>
      <c r="G59" s="1237"/>
      <c r="H59" s="1238"/>
      <c r="I59" s="1238"/>
      <c r="J59" s="1238"/>
      <c r="K59" s="1238"/>
      <c r="L59" s="1238"/>
      <c r="M59" s="1238"/>
      <c r="N59" s="1239"/>
      <c r="O59" s="484"/>
      <c r="P59" s="484"/>
      <c r="Q59" s="484"/>
      <c r="R59" s="484"/>
      <c r="S59" s="484"/>
      <c r="T59" s="484"/>
      <c r="U59" s="484"/>
      <c r="V59" s="484"/>
      <c r="W59" s="484"/>
      <c r="X59" s="484"/>
      <c r="Y59" s="484"/>
      <c r="Z59" s="484"/>
      <c r="AA59" s="484"/>
      <c r="AB59" s="484"/>
      <c r="AC59" s="484"/>
      <c r="AD59" s="484"/>
      <c r="AE59" s="484"/>
      <c r="AF59" s="484"/>
      <c r="AG59" s="484"/>
      <c r="AH59" s="484"/>
      <c r="AI59" s="484"/>
      <c r="AJ59" s="484"/>
      <c r="AK59" s="484"/>
    </row>
    <row r="60" spans="1:246">
      <c r="A60" s="1235"/>
      <c r="B60" s="1235"/>
      <c r="C60" s="1235"/>
      <c r="D60" s="1235"/>
      <c r="E60" s="1235"/>
      <c r="F60" s="1235"/>
      <c r="G60" s="1235"/>
      <c r="H60" s="1235"/>
      <c r="I60" s="1235"/>
      <c r="J60" s="1235"/>
      <c r="K60" s="1235"/>
      <c r="L60" s="1235"/>
      <c r="M60" s="1235"/>
      <c r="N60" s="1235"/>
      <c r="O60" s="484"/>
      <c r="P60" s="484"/>
      <c r="Q60" s="484"/>
      <c r="R60" s="484"/>
      <c r="S60" s="484"/>
      <c r="T60" s="484"/>
      <c r="U60" s="484"/>
      <c r="V60" s="484"/>
      <c r="W60" s="484"/>
      <c r="X60" s="484"/>
      <c r="Y60" s="484"/>
      <c r="Z60" s="484"/>
      <c r="AA60" s="484"/>
      <c r="AB60" s="484"/>
      <c r="AC60" s="484"/>
      <c r="AD60" s="484"/>
      <c r="AE60" s="484"/>
      <c r="AF60" s="484"/>
      <c r="AG60" s="484"/>
      <c r="AH60" s="484"/>
      <c r="AI60" s="484"/>
      <c r="AJ60" s="484"/>
      <c r="AK60" s="484"/>
    </row>
    <row r="61" spans="1:246">
      <c r="A61" s="1225" t="s">
        <v>3567</v>
      </c>
      <c r="B61" s="1225"/>
      <c r="C61" s="1225"/>
      <c r="E61" s="1240"/>
      <c r="F61" s="1240"/>
      <c r="G61" s="12" t="s">
        <v>3567</v>
      </c>
      <c r="H61" s="1240"/>
      <c r="I61" s="1240"/>
      <c r="K61" s="1240"/>
      <c r="L61" s="1240"/>
      <c r="M61" s="1240"/>
      <c r="N61" s="1235"/>
      <c r="O61" s="484"/>
      <c r="P61" s="484"/>
      <c r="Q61" s="484"/>
      <c r="R61" s="484"/>
      <c r="S61" s="484"/>
      <c r="T61" s="484"/>
      <c r="U61" s="484"/>
      <c r="V61" s="484"/>
      <c r="W61" s="484"/>
      <c r="X61" s="484"/>
      <c r="Y61" s="484"/>
      <c r="Z61" s="484"/>
      <c r="AA61" s="484"/>
      <c r="AB61" s="484"/>
      <c r="AC61" s="484"/>
      <c r="AD61" s="484"/>
      <c r="AE61" s="484"/>
      <c r="AF61" s="484"/>
      <c r="AG61" s="484"/>
      <c r="AH61" s="484"/>
      <c r="AI61" s="484"/>
      <c r="AJ61" s="484"/>
      <c r="AK61" s="484"/>
    </row>
    <row r="62" spans="1:246" ht="20.25" customHeight="1">
      <c r="A62" s="12" t="s">
        <v>926</v>
      </c>
      <c r="B62" s="12"/>
      <c r="C62" s="12"/>
      <c r="D62" s="12"/>
      <c r="E62" s="1240"/>
      <c r="F62" s="1240"/>
      <c r="G62" s="12" t="s">
        <v>927</v>
      </c>
      <c r="H62" s="1240"/>
      <c r="I62" s="1240"/>
      <c r="J62" s="1240"/>
      <c r="K62" s="1240"/>
      <c r="L62" s="1240"/>
      <c r="M62" s="1240"/>
      <c r="N62" s="1240"/>
      <c r="O62" s="484"/>
      <c r="P62" s="484"/>
      <c r="Q62" s="484"/>
      <c r="R62" s="484"/>
      <c r="S62" s="484"/>
      <c r="T62" s="484"/>
      <c r="U62" s="484"/>
      <c r="V62" s="484"/>
      <c r="W62" s="484"/>
      <c r="X62" s="484"/>
      <c r="Y62" s="484"/>
      <c r="Z62" s="484"/>
      <c r="AA62" s="484"/>
      <c r="AB62" s="484"/>
      <c r="AC62" s="484"/>
      <c r="AD62" s="484"/>
      <c r="AE62" s="484"/>
      <c r="AF62" s="484"/>
      <c r="AG62" s="484"/>
      <c r="AH62" s="484"/>
      <c r="AI62" s="484"/>
      <c r="AJ62" s="484"/>
      <c r="AK62" s="484"/>
    </row>
    <row r="64" spans="1:246" ht="15.75">
      <c r="A64" s="1121" t="s">
        <v>565</v>
      </c>
      <c r="B64" s="1121"/>
      <c r="C64" s="12"/>
      <c r="D64" s="12"/>
      <c r="E64" s="12"/>
      <c r="F64" s="12"/>
    </row>
    <row r="66" spans="1:14" ht="15.75" thickBot="1">
      <c r="A66" s="9" t="str">
        <f>'Data Sheet'!$C$25</f>
        <v xml:space="preserve">The Brooklyn Union Gas Company d/b/a National Grid New York </v>
      </c>
      <c r="E66" s="1117" t="str">
        <f>'Data Sheet'!$C$38</f>
        <v xml:space="preserve"> December 31, 2016</v>
      </c>
      <c r="F66" s="1339" t="str">
        <f>'Data Sheet'!$C$38</f>
        <v xml:space="preserve"> December 31, 2016</v>
      </c>
      <c r="G66" s="9" t="str">
        <f>'Data Sheet'!$C$25</f>
        <v xml:space="preserve">The Brooklyn Union Gas Company d/b/a National Grid New York </v>
      </c>
      <c r="K66" s="1117"/>
      <c r="M66" s="1339" t="str">
        <f>'Data Sheet'!$C$38</f>
        <v xml:space="preserve"> December 31, 2016</v>
      </c>
    </row>
    <row r="67" spans="1:14">
      <c r="A67" s="1198" t="s">
        <v>913</v>
      </c>
      <c r="B67" s="1199"/>
      <c r="C67" s="1199"/>
      <c r="D67" s="1199"/>
      <c r="E67" s="1199"/>
      <c r="F67" s="1200"/>
      <c r="G67" s="1198" t="s">
        <v>914</v>
      </c>
      <c r="H67" s="1199"/>
      <c r="I67" s="1199"/>
      <c r="J67" s="1199"/>
      <c r="K67" s="1199"/>
      <c r="L67" s="1199"/>
      <c r="M67" s="1199"/>
      <c r="N67" s="1119"/>
    </row>
    <row r="68" spans="1:14">
      <c r="A68" s="823"/>
      <c r="F68" s="1122"/>
      <c r="G68" s="823"/>
      <c r="N68" s="1122"/>
    </row>
    <row r="69" spans="1:14">
      <c r="A69" s="1137"/>
      <c r="B69" s="1139"/>
      <c r="C69" s="1138"/>
      <c r="D69" s="1139"/>
      <c r="E69" s="1194" t="s">
        <v>2221</v>
      </c>
      <c r="F69" s="1164"/>
      <c r="G69" s="1162" t="s">
        <v>2221</v>
      </c>
      <c r="H69" s="1163"/>
      <c r="I69" s="1194" t="s">
        <v>2222</v>
      </c>
      <c r="J69" s="1163"/>
      <c r="K69" s="1163"/>
      <c r="L69" s="1163"/>
      <c r="M69" s="1167"/>
      <c r="N69" s="1140"/>
    </row>
    <row r="70" spans="1:14">
      <c r="A70" s="1123" t="s">
        <v>1729</v>
      </c>
      <c r="B70" s="433"/>
      <c r="D70" s="1173" t="s">
        <v>1837</v>
      </c>
      <c r="E70" s="1173" t="s">
        <v>299</v>
      </c>
      <c r="F70" s="1134" t="s">
        <v>299</v>
      </c>
      <c r="G70" s="1123" t="s">
        <v>299</v>
      </c>
      <c r="H70" s="1173" t="s">
        <v>299</v>
      </c>
      <c r="I70" s="1176" t="s">
        <v>542</v>
      </c>
      <c r="J70" s="830"/>
      <c r="K70" s="1176" t="s">
        <v>539</v>
      </c>
      <c r="L70" s="830"/>
      <c r="M70" s="1135" t="s">
        <v>1837</v>
      </c>
      <c r="N70" s="1134" t="s">
        <v>1729</v>
      </c>
    </row>
    <row r="71" spans="1:14">
      <c r="A71" s="1123" t="s">
        <v>1732</v>
      </c>
      <c r="B71" s="433"/>
      <c r="C71" s="1133" t="s">
        <v>573</v>
      </c>
      <c r="D71" s="1173" t="s">
        <v>881</v>
      </c>
      <c r="E71" s="1173" t="s">
        <v>2225</v>
      </c>
      <c r="F71" s="1134" t="s">
        <v>2226</v>
      </c>
      <c r="G71" s="1123" t="s">
        <v>2225</v>
      </c>
      <c r="H71" s="1173" t="s">
        <v>2226</v>
      </c>
      <c r="I71" s="1173" t="s">
        <v>2227</v>
      </c>
      <c r="J71" s="1173" t="s">
        <v>1841</v>
      </c>
      <c r="K71" s="1173" t="s">
        <v>2227</v>
      </c>
      <c r="L71" s="1173" t="s">
        <v>1841</v>
      </c>
      <c r="M71" s="1135" t="s">
        <v>2518</v>
      </c>
      <c r="N71" s="1134" t="s">
        <v>1732</v>
      </c>
    </row>
    <row r="72" spans="1:14">
      <c r="A72" s="1123"/>
      <c r="B72" s="433"/>
      <c r="D72" s="1173" t="s">
        <v>557</v>
      </c>
      <c r="E72" s="1173" t="s">
        <v>2274</v>
      </c>
      <c r="F72" s="1134" t="s">
        <v>2275</v>
      </c>
      <c r="G72" s="1123" t="s">
        <v>2276</v>
      </c>
      <c r="H72" s="1173" t="s">
        <v>2231</v>
      </c>
      <c r="I72" s="1173" t="s">
        <v>2232</v>
      </c>
      <c r="J72" s="433"/>
      <c r="K72" s="1173" t="s">
        <v>2233</v>
      </c>
      <c r="L72" s="433"/>
      <c r="M72" s="1125"/>
      <c r="N72" s="1134"/>
    </row>
    <row r="73" spans="1:14">
      <c r="A73" s="1141"/>
      <c r="B73" s="483"/>
      <c r="C73" s="1178" t="s">
        <v>3024</v>
      </c>
      <c r="D73" s="1180" t="s">
        <v>3025</v>
      </c>
      <c r="E73" s="1180" t="s">
        <v>3026</v>
      </c>
      <c r="F73" s="1142" t="s">
        <v>3027</v>
      </c>
      <c r="G73" s="1141" t="s">
        <v>2347</v>
      </c>
      <c r="H73" s="1180" t="s">
        <v>2348</v>
      </c>
      <c r="I73" s="1180" t="s">
        <v>2349</v>
      </c>
      <c r="J73" s="1180" t="s">
        <v>2350</v>
      </c>
      <c r="K73" s="1180" t="s">
        <v>2351</v>
      </c>
      <c r="L73" s="1180" t="s">
        <v>2352</v>
      </c>
      <c r="M73" s="1179" t="s">
        <v>2353</v>
      </c>
      <c r="N73" s="1142"/>
    </row>
    <row r="74" spans="1:14">
      <c r="A74" s="1141">
        <v>1</v>
      </c>
      <c r="B74" s="433"/>
      <c r="C74" s="465" t="s">
        <v>920</v>
      </c>
      <c r="D74" s="445"/>
      <c r="E74" s="446"/>
      <c r="F74" s="447"/>
      <c r="G74" s="448" t="s">
        <v>1789</v>
      </c>
      <c r="H74" s="446" t="s">
        <v>1789</v>
      </c>
      <c r="I74" s="449"/>
      <c r="J74" s="449"/>
      <c r="K74" s="449"/>
      <c r="L74" s="449"/>
      <c r="M74" s="1230"/>
      <c r="N74" s="1142">
        <v>1</v>
      </c>
    </row>
    <row r="75" spans="1:14">
      <c r="A75" s="1141">
        <v>2</v>
      </c>
      <c r="B75" s="1139"/>
      <c r="C75" s="465" t="s">
        <v>2235</v>
      </c>
      <c r="D75" s="1231"/>
      <c r="E75" s="451"/>
      <c r="F75" s="1232"/>
      <c r="G75" s="420" t="s">
        <v>1789</v>
      </c>
      <c r="H75" s="417" t="s">
        <v>1789</v>
      </c>
      <c r="I75" s="451"/>
      <c r="J75" s="451"/>
      <c r="K75" s="451"/>
      <c r="L75" s="451"/>
      <c r="M75" s="1233"/>
      <c r="N75" s="1142">
        <v>2</v>
      </c>
    </row>
    <row r="76" spans="1:14">
      <c r="A76" s="1141">
        <v>3</v>
      </c>
      <c r="B76" s="1139"/>
      <c r="C76" s="465"/>
      <c r="D76" s="320"/>
      <c r="E76" s="320"/>
      <c r="F76" s="390"/>
      <c r="G76" s="480"/>
      <c r="H76" s="320"/>
      <c r="I76" s="483"/>
      <c r="J76" s="320"/>
      <c r="K76" s="483"/>
      <c r="L76" s="320"/>
      <c r="M76" s="468">
        <f t="shared" ref="M76:M96" si="2">D76+E76-F76+G76-H76-J76+L76</f>
        <v>0</v>
      </c>
      <c r="N76" s="1142">
        <v>3</v>
      </c>
    </row>
    <row r="77" spans="1:14">
      <c r="A77" s="1141">
        <v>4</v>
      </c>
      <c r="B77" s="1139"/>
      <c r="C77" s="465"/>
      <c r="D77" s="304"/>
      <c r="E77" s="304"/>
      <c r="F77" s="283"/>
      <c r="G77" s="481"/>
      <c r="H77" s="304"/>
      <c r="I77" s="483"/>
      <c r="J77" s="304"/>
      <c r="K77" s="483"/>
      <c r="L77" s="304"/>
      <c r="M77" s="318">
        <f t="shared" si="2"/>
        <v>0</v>
      </c>
      <c r="N77" s="1142">
        <v>4</v>
      </c>
    </row>
    <row r="78" spans="1:14">
      <c r="A78" s="1141">
        <v>5</v>
      </c>
      <c r="B78" s="1139"/>
      <c r="C78" s="465"/>
      <c r="D78" s="304"/>
      <c r="E78" s="304"/>
      <c r="F78" s="283"/>
      <c r="G78" s="481"/>
      <c r="H78" s="304"/>
      <c r="I78" s="483"/>
      <c r="J78" s="304"/>
      <c r="K78" s="483"/>
      <c r="L78" s="304"/>
      <c r="M78" s="318">
        <f t="shared" si="2"/>
        <v>0</v>
      </c>
      <c r="N78" s="1142">
        <v>5</v>
      </c>
    </row>
    <row r="79" spans="1:14">
      <c r="A79" s="1141">
        <v>6</v>
      </c>
      <c r="B79" s="1139"/>
      <c r="C79" s="465"/>
      <c r="D79" s="304"/>
      <c r="E79" s="304"/>
      <c r="F79" s="283"/>
      <c r="G79" s="481"/>
      <c r="H79" s="304"/>
      <c r="I79" s="483"/>
      <c r="J79" s="304"/>
      <c r="K79" s="483"/>
      <c r="L79" s="304"/>
      <c r="M79" s="318">
        <f t="shared" si="2"/>
        <v>0</v>
      </c>
      <c r="N79" s="1142">
        <v>6</v>
      </c>
    </row>
    <row r="80" spans="1:14">
      <c r="A80" s="1141">
        <v>7</v>
      </c>
      <c r="B80" s="1139"/>
      <c r="C80" s="465"/>
      <c r="D80" s="304"/>
      <c r="E80" s="304"/>
      <c r="F80" s="283"/>
      <c r="G80" s="481"/>
      <c r="H80" s="304"/>
      <c r="I80" s="483"/>
      <c r="J80" s="304"/>
      <c r="K80" s="483"/>
      <c r="L80" s="304"/>
      <c r="M80" s="318">
        <f t="shared" si="2"/>
        <v>0</v>
      </c>
      <c r="N80" s="1142">
        <v>7</v>
      </c>
    </row>
    <row r="81" spans="1:14">
      <c r="A81" s="1141">
        <v>8</v>
      </c>
      <c r="B81" s="1139"/>
      <c r="C81" s="465"/>
      <c r="D81" s="304"/>
      <c r="E81" s="304"/>
      <c r="F81" s="283"/>
      <c r="G81" s="481"/>
      <c r="H81" s="304"/>
      <c r="I81" s="483"/>
      <c r="J81" s="304"/>
      <c r="K81" s="483"/>
      <c r="L81" s="304"/>
      <c r="M81" s="318">
        <f t="shared" si="2"/>
        <v>0</v>
      </c>
      <c r="N81" s="1142">
        <v>8</v>
      </c>
    </row>
    <row r="82" spans="1:14">
      <c r="A82" s="1141">
        <v>9</v>
      </c>
      <c r="B82" s="1139"/>
      <c r="C82" s="465"/>
      <c r="D82" s="266"/>
      <c r="E82" s="266"/>
      <c r="F82" s="265"/>
      <c r="G82" s="354"/>
      <c r="H82" s="266"/>
      <c r="I82" s="263"/>
      <c r="J82" s="266"/>
      <c r="K82" s="263"/>
      <c r="L82" s="266"/>
      <c r="M82" s="318">
        <f t="shared" si="2"/>
        <v>0</v>
      </c>
      <c r="N82" s="1142">
        <v>9</v>
      </c>
    </row>
    <row r="83" spans="1:14">
      <c r="A83" s="1141">
        <v>10</v>
      </c>
      <c r="B83" s="1139"/>
      <c r="C83" s="465"/>
      <c r="D83" s="304"/>
      <c r="E83" s="304"/>
      <c r="F83" s="283"/>
      <c r="G83" s="481"/>
      <c r="H83" s="304"/>
      <c r="I83" s="483"/>
      <c r="J83" s="304"/>
      <c r="K83" s="483"/>
      <c r="L83" s="304"/>
      <c r="M83" s="318">
        <f t="shared" si="2"/>
        <v>0</v>
      </c>
      <c r="N83" s="1142">
        <v>10</v>
      </c>
    </row>
    <row r="84" spans="1:14">
      <c r="A84" s="1141">
        <v>11</v>
      </c>
      <c r="B84" s="1139"/>
      <c r="C84" s="465"/>
      <c r="D84" s="304"/>
      <c r="E84" s="304"/>
      <c r="F84" s="283"/>
      <c r="G84" s="481"/>
      <c r="H84" s="304"/>
      <c r="I84" s="483"/>
      <c r="J84" s="304"/>
      <c r="K84" s="483"/>
      <c r="L84" s="304"/>
      <c r="M84" s="318">
        <f t="shared" si="2"/>
        <v>0</v>
      </c>
      <c r="N84" s="1142">
        <v>11</v>
      </c>
    </row>
    <row r="85" spans="1:14">
      <c r="A85" s="1141">
        <v>12</v>
      </c>
      <c r="B85" s="1139"/>
      <c r="C85" s="465"/>
      <c r="D85" s="304"/>
      <c r="E85" s="304"/>
      <c r="F85" s="283"/>
      <c r="G85" s="481"/>
      <c r="H85" s="304"/>
      <c r="I85" s="483"/>
      <c r="J85" s="304"/>
      <c r="K85" s="483"/>
      <c r="L85" s="304"/>
      <c r="M85" s="318">
        <f t="shared" si="2"/>
        <v>0</v>
      </c>
      <c r="N85" s="1142">
        <v>12</v>
      </c>
    </row>
    <row r="86" spans="1:14">
      <c r="A86" s="1141">
        <v>13</v>
      </c>
      <c r="B86" s="1139"/>
      <c r="C86" s="465"/>
      <c r="D86" s="304"/>
      <c r="E86" s="304"/>
      <c r="F86" s="283"/>
      <c r="G86" s="481"/>
      <c r="H86" s="304"/>
      <c r="I86" s="483"/>
      <c r="J86" s="304"/>
      <c r="K86" s="483"/>
      <c r="L86" s="304"/>
      <c r="M86" s="318">
        <f t="shared" si="2"/>
        <v>0</v>
      </c>
      <c r="N86" s="1142">
        <v>13</v>
      </c>
    </row>
    <row r="87" spans="1:14">
      <c r="A87" s="1141">
        <v>14</v>
      </c>
      <c r="B87" s="1139"/>
      <c r="C87" s="465"/>
      <c r="D87" s="304"/>
      <c r="E87" s="304"/>
      <c r="F87" s="283"/>
      <c r="G87" s="481"/>
      <c r="H87" s="304"/>
      <c r="I87" s="483"/>
      <c r="J87" s="304"/>
      <c r="K87" s="483"/>
      <c r="L87" s="304"/>
      <c r="M87" s="318">
        <f t="shared" si="2"/>
        <v>0</v>
      </c>
      <c r="N87" s="1142">
        <v>14</v>
      </c>
    </row>
    <row r="88" spans="1:14">
      <c r="A88" s="1141">
        <v>15</v>
      </c>
      <c r="B88" s="1139"/>
      <c r="C88" s="465"/>
      <c r="D88" s="266"/>
      <c r="E88" s="266"/>
      <c r="F88" s="265"/>
      <c r="G88" s="354"/>
      <c r="H88" s="266"/>
      <c r="I88" s="263"/>
      <c r="J88" s="266"/>
      <c r="K88" s="263"/>
      <c r="L88" s="266"/>
      <c r="M88" s="318">
        <f t="shared" si="2"/>
        <v>0</v>
      </c>
      <c r="N88" s="1142">
        <v>15</v>
      </c>
    </row>
    <row r="89" spans="1:14">
      <c r="A89" s="1141">
        <v>16</v>
      </c>
      <c r="B89" s="1139"/>
      <c r="C89" s="465"/>
      <c r="D89" s="304"/>
      <c r="E89" s="304"/>
      <c r="F89" s="283"/>
      <c r="G89" s="481"/>
      <c r="H89" s="304"/>
      <c r="I89" s="483"/>
      <c r="J89" s="304"/>
      <c r="K89" s="483"/>
      <c r="L89" s="304"/>
      <c r="M89" s="318">
        <f t="shared" si="2"/>
        <v>0</v>
      </c>
      <c r="N89" s="1142">
        <v>16</v>
      </c>
    </row>
    <row r="90" spans="1:14">
      <c r="A90" s="1141">
        <v>17</v>
      </c>
      <c r="B90" s="1139"/>
      <c r="C90" s="465"/>
      <c r="D90" s="304"/>
      <c r="E90" s="304"/>
      <c r="F90" s="283"/>
      <c r="G90" s="481"/>
      <c r="H90" s="304"/>
      <c r="I90" s="483"/>
      <c r="J90" s="304"/>
      <c r="K90" s="483"/>
      <c r="L90" s="304"/>
      <c r="M90" s="318">
        <f t="shared" si="2"/>
        <v>0</v>
      </c>
      <c r="N90" s="1142">
        <v>17</v>
      </c>
    </row>
    <row r="91" spans="1:14">
      <c r="A91" s="1141">
        <v>18</v>
      </c>
      <c r="B91" s="1139"/>
      <c r="C91" s="465"/>
      <c r="D91" s="266"/>
      <c r="E91" s="266"/>
      <c r="F91" s="265"/>
      <c r="G91" s="354"/>
      <c r="H91" s="266"/>
      <c r="I91" s="263"/>
      <c r="J91" s="266"/>
      <c r="K91" s="263"/>
      <c r="L91" s="266"/>
      <c r="M91" s="318">
        <f t="shared" si="2"/>
        <v>0</v>
      </c>
      <c r="N91" s="1142">
        <v>18</v>
      </c>
    </row>
    <row r="92" spans="1:14">
      <c r="A92" s="1141">
        <v>19</v>
      </c>
      <c r="B92" s="1139"/>
      <c r="C92" s="465"/>
      <c r="D92" s="304"/>
      <c r="E92" s="304"/>
      <c r="F92" s="283"/>
      <c r="G92" s="481"/>
      <c r="H92" s="304"/>
      <c r="I92" s="483"/>
      <c r="J92" s="304"/>
      <c r="K92" s="483"/>
      <c r="L92" s="304"/>
      <c r="M92" s="318">
        <f t="shared" si="2"/>
        <v>0</v>
      </c>
      <c r="N92" s="1142">
        <v>19</v>
      </c>
    </row>
    <row r="93" spans="1:14">
      <c r="A93" s="1123">
        <v>20</v>
      </c>
      <c r="B93" s="1139"/>
      <c r="C93" s="465"/>
      <c r="D93" s="304"/>
      <c r="E93" s="304"/>
      <c r="F93" s="283"/>
      <c r="G93" s="481"/>
      <c r="H93" s="304"/>
      <c r="I93" s="483"/>
      <c r="J93" s="304"/>
      <c r="K93" s="483"/>
      <c r="L93" s="304"/>
      <c r="M93" s="318">
        <f t="shared" si="2"/>
        <v>0</v>
      </c>
      <c r="N93" s="1142">
        <v>20</v>
      </c>
    </row>
    <row r="94" spans="1:14">
      <c r="A94" s="1141">
        <v>21</v>
      </c>
      <c r="B94" s="1139"/>
      <c r="C94" s="465"/>
      <c r="D94" s="304"/>
      <c r="E94" s="304"/>
      <c r="F94" s="283"/>
      <c r="G94" s="481"/>
      <c r="H94" s="304"/>
      <c r="I94" s="483"/>
      <c r="J94" s="304"/>
      <c r="K94" s="483"/>
      <c r="L94" s="304"/>
      <c r="M94" s="318">
        <f t="shared" si="2"/>
        <v>0</v>
      </c>
      <c r="N94" s="1142">
        <v>21</v>
      </c>
    </row>
    <row r="95" spans="1:14">
      <c r="A95" s="1141">
        <v>22</v>
      </c>
      <c r="B95" s="1139"/>
      <c r="C95" s="465"/>
      <c r="D95" s="304"/>
      <c r="E95" s="304"/>
      <c r="F95" s="283"/>
      <c r="G95" s="481"/>
      <c r="H95" s="304"/>
      <c r="I95" s="483"/>
      <c r="J95" s="304"/>
      <c r="K95" s="483"/>
      <c r="L95" s="304"/>
      <c r="M95" s="318">
        <f t="shared" si="2"/>
        <v>0</v>
      </c>
      <c r="N95" s="1142">
        <v>22</v>
      </c>
    </row>
    <row r="96" spans="1:14">
      <c r="A96" s="1141">
        <v>23</v>
      </c>
      <c r="B96" s="1139"/>
      <c r="C96" s="465"/>
      <c r="D96" s="304"/>
      <c r="E96" s="304"/>
      <c r="F96" s="283"/>
      <c r="G96" s="481"/>
      <c r="H96" s="304"/>
      <c r="I96" s="483"/>
      <c r="J96" s="304"/>
      <c r="K96" s="483"/>
      <c r="L96" s="304"/>
      <c r="M96" s="318">
        <f t="shared" si="2"/>
        <v>0</v>
      </c>
      <c r="N96" s="1142">
        <v>23</v>
      </c>
    </row>
    <row r="97" spans="1:14">
      <c r="A97" s="1141">
        <v>24</v>
      </c>
      <c r="B97" s="1139"/>
      <c r="C97" s="465" t="s">
        <v>928</v>
      </c>
      <c r="D97" s="263">
        <f>SUM(D76:D96)</f>
        <v>0</v>
      </c>
      <c r="E97" s="263">
        <f>SUM(E76:E96)</f>
        <v>0</v>
      </c>
      <c r="F97" s="262">
        <f>SUM(F76:F96)</f>
        <v>0</v>
      </c>
      <c r="G97" s="426">
        <f>SUM(G76:G96)</f>
        <v>0</v>
      </c>
      <c r="H97" s="263">
        <f>SUM(H76:H96)</f>
        <v>0</v>
      </c>
      <c r="I97" s="241"/>
      <c r="J97" s="263">
        <f>SUM(J76:J96)</f>
        <v>0</v>
      </c>
      <c r="K97" s="241"/>
      <c r="L97" s="263">
        <f>SUM(L76:L96)</f>
        <v>0</v>
      </c>
      <c r="M97" s="263">
        <f>SUM(M76:M96)</f>
        <v>0</v>
      </c>
      <c r="N97" s="1142">
        <v>24</v>
      </c>
    </row>
    <row r="98" spans="1:14">
      <c r="A98" s="1141">
        <v>25</v>
      </c>
      <c r="B98" s="1139"/>
      <c r="C98" s="465" t="s">
        <v>923</v>
      </c>
      <c r="D98" s="440"/>
      <c r="E98" s="441"/>
      <c r="F98" s="442"/>
      <c r="G98" s="443"/>
      <c r="H98" s="441"/>
      <c r="I98" s="444"/>
      <c r="J98" s="441"/>
      <c r="K98" s="444"/>
      <c r="L98" s="441"/>
      <c r="M98" s="482"/>
      <c r="N98" s="1142">
        <v>25</v>
      </c>
    </row>
    <row r="99" spans="1:14">
      <c r="A99" s="1141">
        <v>26</v>
      </c>
      <c r="B99" s="1139"/>
      <c r="C99" s="465"/>
      <c r="D99" s="320"/>
      <c r="E99" s="320"/>
      <c r="F99" s="390"/>
      <c r="G99" s="480"/>
      <c r="H99" s="320"/>
      <c r="I99" s="483"/>
      <c r="J99" s="320"/>
      <c r="K99" s="483"/>
      <c r="L99" s="320"/>
      <c r="M99" s="468">
        <f t="shared" ref="M99:M115" si="3">D99+E99-F99+G99-H99-J99+L99</f>
        <v>0</v>
      </c>
      <c r="N99" s="1142">
        <v>26</v>
      </c>
    </row>
    <row r="100" spans="1:14">
      <c r="A100" s="1141">
        <v>27</v>
      </c>
      <c r="B100" s="1139"/>
      <c r="C100" s="465"/>
      <c r="D100" s="304"/>
      <c r="E100" s="304"/>
      <c r="F100" s="283"/>
      <c r="G100" s="481"/>
      <c r="H100" s="304"/>
      <c r="I100" s="483"/>
      <c r="J100" s="304"/>
      <c r="K100" s="483"/>
      <c r="L100" s="304"/>
      <c r="M100" s="318">
        <f t="shared" si="3"/>
        <v>0</v>
      </c>
      <c r="N100" s="1142">
        <v>27</v>
      </c>
    </row>
    <row r="101" spans="1:14">
      <c r="A101" s="1141">
        <v>28</v>
      </c>
      <c r="B101" s="1139"/>
      <c r="C101" s="465"/>
      <c r="D101" s="304"/>
      <c r="E101" s="304"/>
      <c r="F101" s="283"/>
      <c r="G101" s="481"/>
      <c r="H101" s="304"/>
      <c r="I101" s="483"/>
      <c r="J101" s="304"/>
      <c r="K101" s="483"/>
      <c r="L101" s="304"/>
      <c r="M101" s="318">
        <f t="shared" si="3"/>
        <v>0</v>
      </c>
      <c r="N101" s="1142">
        <v>28</v>
      </c>
    </row>
    <row r="102" spans="1:14">
      <c r="A102" s="1141">
        <v>29</v>
      </c>
      <c r="B102" s="1139"/>
      <c r="C102" s="465"/>
      <c r="D102" s="304"/>
      <c r="E102" s="304"/>
      <c r="F102" s="283"/>
      <c r="G102" s="481"/>
      <c r="H102" s="304"/>
      <c r="I102" s="483"/>
      <c r="J102" s="304"/>
      <c r="K102" s="483"/>
      <c r="L102" s="304"/>
      <c r="M102" s="318">
        <f t="shared" si="3"/>
        <v>0</v>
      </c>
      <c r="N102" s="1142">
        <v>29</v>
      </c>
    </row>
    <row r="103" spans="1:14">
      <c r="A103" s="1141">
        <v>30</v>
      </c>
      <c r="B103" s="1139"/>
      <c r="C103" s="465"/>
      <c r="D103" s="304"/>
      <c r="E103" s="304"/>
      <c r="F103" s="283"/>
      <c r="G103" s="481"/>
      <c r="H103" s="304"/>
      <c r="I103" s="483"/>
      <c r="J103" s="304"/>
      <c r="K103" s="483"/>
      <c r="L103" s="304"/>
      <c r="M103" s="318">
        <f t="shared" si="3"/>
        <v>0</v>
      </c>
      <c r="N103" s="1142">
        <v>30</v>
      </c>
    </row>
    <row r="104" spans="1:14">
      <c r="A104" s="1141">
        <v>31</v>
      </c>
      <c r="B104" s="1139"/>
      <c r="C104" s="465"/>
      <c r="D104" s="304"/>
      <c r="E104" s="304"/>
      <c r="F104" s="283"/>
      <c r="G104" s="481"/>
      <c r="H104" s="304"/>
      <c r="I104" s="483"/>
      <c r="J104" s="304"/>
      <c r="K104" s="483"/>
      <c r="L104" s="304"/>
      <c r="M104" s="318">
        <f t="shared" si="3"/>
        <v>0</v>
      </c>
      <c r="N104" s="1142">
        <v>31</v>
      </c>
    </row>
    <row r="105" spans="1:14">
      <c r="A105" s="1141">
        <v>32</v>
      </c>
      <c r="B105" s="1139"/>
      <c r="C105" s="465"/>
      <c r="D105" s="266"/>
      <c r="E105" s="266"/>
      <c r="F105" s="265"/>
      <c r="G105" s="354"/>
      <c r="H105" s="266"/>
      <c r="I105" s="263"/>
      <c r="J105" s="266"/>
      <c r="K105" s="263"/>
      <c r="L105" s="266"/>
      <c r="M105" s="318">
        <f t="shared" si="3"/>
        <v>0</v>
      </c>
      <c r="N105" s="1142">
        <v>32</v>
      </c>
    </row>
    <row r="106" spans="1:14">
      <c r="A106" s="1141">
        <v>33</v>
      </c>
      <c r="B106" s="1139"/>
      <c r="C106" s="465"/>
      <c r="D106" s="304"/>
      <c r="E106" s="304"/>
      <c r="F106" s="283"/>
      <c r="G106" s="481"/>
      <c r="H106" s="304"/>
      <c r="I106" s="483"/>
      <c r="J106" s="304"/>
      <c r="K106" s="483"/>
      <c r="L106" s="304"/>
      <c r="M106" s="318">
        <f t="shared" si="3"/>
        <v>0</v>
      </c>
      <c r="N106" s="1142">
        <v>33</v>
      </c>
    </row>
    <row r="107" spans="1:14">
      <c r="A107" s="1141">
        <v>34</v>
      </c>
      <c r="B107" s="1139"/>
      <c r="C107" s="465"/>
      <c r="D107" s="304"/>
      <c r="E107" s="304"/>
      <c r="F107" s="283"/>
      <c r="G107" s="481"/>
      <c r="H107" s="304"/>
      <c r="I107" s="483"/>
      <c r="J107" s="304"/>
      <c r="K107" s="483"/>
      <c r="L107" s="304"/>
      <c r="M107" s="318">
        <f t="shared" si="3"/>
        <v>0</v>
      </c>
      <c r="N107" s="1142">
        <v>34</v>
      </c>
    </row>
    <row r="108" spans="1:14">
      <c r="A108" s="1141">
        <v>35</v>
      </c>
      <c r="B108" s="1139"/>
      <c r="C108" s="465"/>
      <c r="D108" s="304"/>
      <c r="E108" s="304"/>
      <c r="F108" s="283"/>
      <c r="G108" s="481"/>
      <c r="H108" s="304"/>
      <c r="I108" s="483"/>
      <c r="J108" s="304"/>
      <c r="K108" s="483"/>
      <c r="L108" s="304"/>
      <c r="M108" s="318">
        <f t="shared" si="3"/>
        <v>0</v>
      </c>
      <c r="N108" s="1142">
        <v>35</v>
      </c>
    </row>
    <row r="109" spans="1:14">
      <c r="A109" s="1141">
        <v>36</v>
      </c>
      <c r="B109" s="1139"/>
      <c r="C109" s="465"/>
      <c r="D109" s="304"/>
      <c r="E109" s="304"/>
      <c r="F109" s="283"/>
      <c r="G109" s="481"/>
      <c r="H109" s="304"/>
      <c r="I109" s="483"/>
      <c r="J109" s="304"/>
      <c r="K109" s="483"/>
      <c r="L109" s="304"/>
      <c r="M109" s="318">
        <f t="shared" si="3"/>
        <v>0</v>
      </c>
      <c r="N109" s="1142">
        <v>36</v>
      </c>
    </row>
    <row r="110" spans="1:14">
      <c r="A110" s="1141">
        <v>37</v>
      </c>
      <c r="B110" s="1139"/>
      <c r="C110" s="465"/>
      <c r="D110" s="304"/>
      <c r="E110" s="304"/>
      <c r="F110" s="283"/>
      <c r="G110" s="481"/>
      <c r="H110" s="304"/>
      <c r="I110" s="483"/>
      <c r="J110" s="304"/>
      <c r="K110" s="483"/>
      <c r="L110" s="304"/>
      <c r="M110" s="318">
        <f t="shared" si="3"/>
        <v>0</v>
      </c>
      <c r="N110" s="1142">
        <v>37</v>
      </c>
    </row>
    <row r="111" spans="1:14">
      <c r="A111" s="1141">
        <v>38</v>
      </c>
      <c r="B111" s="1139"/>
      <c r="C111" s="465"/>
      <c r="D111" s="304"/>
      <c r="E111" s="304"/>
      <c r="F111" s="283"/>
      <c r="G111" s="481"/>
      <c r="H111" s="304"/>
      <c r="I111" s="483"/>
      <c r="J111" s="304"/>
      <c r="K111" s="483"/>
      <c r="L111" s="304"/>
      <c r="M111" s="318">
        <f t="shared" si="3"/>
        <v>0</v>
      </c>
      <c r="N111" s="1142">
        <v>38</v>
      </c>
    </row>
    <row r="112" spans="1:14">
      <c r="A112" s="1141">
        <v>39</v>
      </c>
      <c r="B112" s="1139"/>
      <c r="C112" s="465"/>
      <c r="D112" s="266"/>
      <c r="E112" s="266"/>
      <c r="F112" s="265"/>
      <c r="G112" s="354"/>
      <c r="H112" s="266"/>
      <c r="I112" s="263"/>
      <c r="J112" s="266"/>
      <c r="K112" s="263"/>
      <c r="L112" s="266"/>
      <c r="M112" s="318">
        <f t="shared" si="3"/>
        <v>0</v>
      </c>
      <c r="N112" s="1142">
        <v>39</v>
      </c>
    </row>
    <row r="113" spans="1:14">
      <c r="A113" s="1123">
        <v>40</v>
      </c>
      <c r="B113" s="1139"/>
      <c r="C113" s="465"/>
      <c r="D113" s="304"/>
      <c r="E113" s="304"/>
      <c r="F113" s="283"/>
      <c r="G113" s="481"/>
      <c r="H113" s="304"/>
      <c r="I113" s="483"/>
      <c r="J113" s="304"/>
      <c r="K113" s="483"/>
      <c r="L113" s="304"/>
      <c r="M113" s="318">
        <f t="shared" si="3"/>
        <v>0</v>
      </c>
      <c r="N113" s="1134">
        <v>40</v>
      </c>
    </row>
    <row r="114" spans="1:14">
      <c r="A114" s="1141">
        <v>41</v>
      </c>
      <c r="B114" s="1139"/>
      <c r="C114" s="465"/>
      <c r="D114" s="304"/>
      <c r="E114" s="304"/>
      <c r="F114" s="283"/>
      <c r="G114" s="481"/>
      <c r="H114" s="304"/>
      <c r="I114" s="483"/>
      <c r="J114" s="304"/>
      <c r="K114" s="483"/>
      <c r="L114" s="304"/>
      <c r="M114" s="318">
        <f t="shared" si="3"/>
        <v>0</v>
      </c>
      <c r="N114" s="1142">
        <v>41</v>
      </c>
    </row>
    <row r="115" spans="1:14">
      <c r="A115" s="1141">
        <v>42</v>
      </c>
      <c r="B115" s="1139"/>
      <c r="C115" s="465"/>
      <c r="D115" s="304"/>
      <c r="E115" s="304"/>
      <c r="F115" s="283"/>
      <c r="G115" s="481"/>
      <c r="H115" s="304"/>
      <c r="I115" s="483"/>
      <c r="J115" s="304"/>
      <c r="K115" s="483"/>
      <c r="L115" s="304"/>
      <c r="M115" s="318">
        <f t="shared" si="3"/>
        <v>0</v>
      </c>
      <c r="N115" s="1142">
        <v>42</v>
      </c>
    </row>
    <row r="116" spans="1:14">
      <c r="A116" s="1141">
        <v>43</v>
      </c>
      <c r="B116" s="1139"/>
      <c r="C116" s="465" t="s">
        <v>929</v>
      </c>
      <c r="D116" s="263">
        <f>SUM(D99:D115)</f>
        <v>0</v>
      </c>
      <c r="E116" s="263">
        <f>SUM(E99:E115)</f>
        <v>0</v>
      </c>
      <c r="F116" s="262">
        <f>SUM(F99:F115)</f>
        <v>0</v>
      </c>
      <c r="G116" s="426">
        <f>SUM(G99:G115)</f>
        <v>0</v>
      </c>
      <c r="H116" s="263">
        <f>SUM(H99:H115)</f>
        <v>0</v>
      </c>
      <c r="I116" s="241"/>
      <c r="J116" s="263">
        <f>SUM(J99:J115)</f>
        <v>0</v>
      </c>
      <c r="K116" s="241"/>
      <c r="L116" s="263">
        <f>SUM(L99:L115)</f>
        <v>0</v>
      </c>
      <c r="M116" s="263">
        <f>SUM(M99:M115)</f>
        <v>0</v>
      </c>
      <c r="N116" s="1142">
        <v>43</v>
      </c>
    </row>
    <row r="117" spans="1:14">
      <c r="A117" s="1141">
        <v>44</v>
      </c>
      <c r="B117" s="1139"/>
      <c r="C117" s="465" t="s">
        <v>930</v>
      </c>
      <c r="D117" s="440"/>
      <c r="E117" s="441"/>
      <c r="F117" s="442"/>
      <c r="G117" s="443"/>
      <c r="H117" s="441"/>
      <c r="I117" s="444"/>
      <c r="J117" s="441"/>
      <c r="K117" s="444"/>
      <c r="L117" s="441"/>
      <c r="M117" s="482"/>
      <c r="N117" s="1142">
        <v>44</v>
      </c>
    </row>
    <row r="118" spans="1:14">
      <c r="A118" s="1141">
        <v>45</v>
      </c>
      <c r="B118" s="1139"/>
      <c r="C118" s="465"/>
      <c r="D118" s="320"/>
      <c r="E118" s="320"/>
      <c r="F118" s="390"/>
      <c r="G118" s="480"/>
      <c r="H118" s="320"/>
      <c r="I118" s="483"/>
      <c r="J118" s="320"/>
      <c r="K118" s="483"/>
      <c r="L118" s="320"/>
      <c r="M118" s="468">
        <f t="shared" ref="M118:M124" si="4">D118+E118-F118+G118-H118-J118+L118</f>
        <v>0</v>
      </c>
      <c r="N118" s="1142">
        <v>45</v>
      </c>
    </row>
    <row r="119" spans="1:14">
      <c r="A119" s="1141">
        <v>46</v>
      </c>
      <c r="B119" s="1139"/>
      <c r="C119" s="465"/>
      <c r="D119" s="304"/>
      <c r="E119" s="304"/>
      <c r="F119" s="283"/>
      <c r="G119" s="481"/>
      <c r="H119" s="304"/>
      <c r="I119" s="483"/>
      <c r="J119" s="304"/>
      <c r="K119" s="483"/>
      <c r="L119" s="304"/>
      <c r="M119" s="318">
        <f t="shared" si="4"/>
        <v>0</v>
      </c>
      <c r="N119" s="1142">
        <v>46</v>
      </c>
    </row>
    <row r="120" spans="1:14">
      <c r="A120" s="1141">
        <v>47</v>
      </c>
      <c r="B120" s="1139"/>
      <c r="C120" s="465"/>
      <c r="D120" s="266"/>
      <c r="E120" s="266"/>
      <c r="F120" s="265"/>
      <c r="G120" s="354"/>
      <c r="H120" s="266"/>
      <c r="I120" s="263"/>
      <c r="J120" s="266"/>
      <c r="K120" s="263"/>
      <c r="L120" s="266"/>
      <c r="M120" s="318">
        <f t="shared" si="4"/>
        <v>0</v>
      </c>
      <c r="N120" s="1142">
        <v>47</v>
      </c>
    </row>
    <row r="121" spans="1:14">
      <c r="A121" s="1141">
        <v>48</v>
      </c>
      <c r="B121" s="1139"/>
      <c r="C121" s="465"/>
      <c r="D121" s="304"/>
      <c r="E121" s="304"/>
      <c r="F121" s="283"/>
      <c r="G121" s="481"/>
      <c r="H121" s="304"/>
      <c r="I121" s="483"/>
      <c r="J121" s="304"/>
      <c r="K121" s="483"/>
      <c r="L121" s="304"/>
      <c r="M121" s="318">
        <f t="shared" si="4"/>
        <v>0</v>
      </c>
      <c r="N121" s="1142">
        <v>48</v>
      </c>
    </row>
    <row r="122" spans="1:14">
      <c r="A122" s="1141">
        <v>49</v>
      </c>
      <c r="B122" s="1139"/>
      <c r="C122" s="465"/>
      <c r="D122" s="304"/>
      <c r="E122" s="304"/>
      <c r="F122" s="283"/>
      <c r="G122" s="481"/>
      <c r="H122" s="304"/>
      <c r="I122" s="483"/>
      <c r="J122" s="304"/>
      <c r="K122" s="483"/>
      <c r="L122" s="304"/>
      <c r="M122" s="318">
        <f t="shared" si="4"/>
        <v>0</v>
      </c>
      <c r="N122" s="1142">
        <v>49</v>
      </c>
    </row>
    <row r="123" spans="1:14">
      <c r="A123" s="1141">
        <v>50</v>
      </c>
      <c r="B123" s="1139"/>
      <c r="C123" s="465"/>
      <c r="D123" s="304"/>
      <c r="E123" s="304"/>
      <c r="F123" s="283"/>
      <c r="G123" s="481"/>
      <c r="H123" s="304"/>
      <c r="I123" s="483"/>
      <c r="J123" s="304"/>
      <c r="K123" s="483"/>
      <c r="L123" s="304"/>
      <c r="M123" s="318">
        <f t="shared" si="4"/>
        <v>0</v>
      </c>
      <c r="N123" s="1142">
        <v>50</v>
      </c>
    </row>
    <row r="124" spans="1:14">
      <c r="A124" s="1141">
        <v>51</v>
      </c>
      <c r="B124" s="1139"/>
      <c r="C124" s="465"/>
      <c r="D124" s="266"/>
      <c r="E124" s="266"/>
      <c r="F124" s="265"/>
      <c r="G124" s="354"/>
      <c r="H124" s="266"/>
      <c r="I124" s="263"/>
      <c r="J124" s="266"/>
      <c r="K124" s="263"/>
      <c r="L124" s="266"/>
      <c r="M124" s="318">
        <f t="shared" si="4"/>
        <v>0</v>
      </c>
      <c r="N124" s="1142">
        <v>51</v>
      </c>
    </row>
    <row r="125" spans="1:14" ht="15.75" thickBot="1">
      <c r="A125" s="1241">
        <v>52</v>
      </c>
      <c r="B125" s="485"/>
      <c r="C125" s="840" t="s">
        <v>1626</v>
      </c>
      <c r="D125" s="272">
        <f>SUM(D118:D124)</f>
        <v>0</v>
      </c>
      <c r="E125" s="272">
        <f>SUM(E118:E124)</f>
        <v>0</v>
      </c>
      <c r="F125" s="270">
        <f>SUM(F118:F124)</f>
        <v>0</v>
      </c>
      <c r="G125" s="437">
        <f>SUM(G118:G124)</f>
        <v>0</v>
      </c>
      <c r="H125" s="272">
        <f>SUM(H118:H124)</f>
        <v>0</v>
      </c>
      <c r="I125" s="253"/>
      <c r="J125" s="272">
        <f>SUM(J118:J124)</f>
        <v>0</v>
      </c>
      <c r="K125" s="253"/>
      <c r="L125" s="272">
        <f>SUM(L118:L124)</f>
        <v>0</v>
      </c>
      <c r="M125" s="255">
        <f>SUM(M118:M124)</f>
        <v>0</v>
      </c>
      <c r="N125" s="1242">
        <v>52</v>
      </c>
    </row>
    <row r="127" spans="1:14">
      <c r="A127" s="12" t="s">
        <v>1627</v>
      </c>
      <c r="B127" s="12"/>
      <c r="C127" s="12"/>
      <c r="D127" s="12"/>
      <c r="E127" s="12"/>
      <c r="F127" s="12"/>
      <c r="G127" s="12" t="s">
        <v>1628</v>
      </c>
      <c r="H127" s="12"/>
      <c r="I127" s="12"/>
      <c r="J127" s="12"/>
      <c r="K127" s="12"/>
      <c r="L127" s="12"/>
      <c r="M127" s="12"/>
      <c r="N127" s="12"/>
    </row>
    <row r="128" spans="1:14" ht="15.75" thickBot="1">
      <c r="A128" s="9" t="str">
        <f>'Data Sheet'!$C$25</f>
        <v xml:space="preserve">The Brooklyn Union Gas Company d/b/a National Grid New York </v>
      </c>
      <c r="E128" s="1117" t="str">
        <f>'Data Sheet'!$C$38</f>
        <v xml:space="preserve"> December 31, 2016</v>
      </c>
      <c r="F128" s="9">
        <f>'Data Sheet'!$C$35</f>
        <v>0</v>
      </c>
      <c r="G128" s="9" t="str">
        <f>'Data Sheet'!$C$25</f>
        <v xml:space="preserve">The Brooklyn Union Gas Company d/b/a National Grid New York </v>
      </c>
      <c r="K128" s="1117"/>
      <c r="M128" s="1339" t="str">
        <f>'Data Sheet'!$C$38</f>
        <v xml:space="preserve"> December 31, 2016</v>
      </c>
    </row>
    <row r="129" spans="1:14">
      <c r="A129" s="1198" t="s">
        <v>913</v>
      </c>
      <c r="B129" s="1199"/>
      <c r="C129" s="1199"/>
      <c r="D129" s="1199"/>
      <c r="E129" s="1199"/>
      <c r="F129" s="1200"/>
      <c r="G129" s="1198" t="s">
        <v>914</v>
      </c>
      <c r="H129" s="1199"/>
      <c r="I129" s="1199"/>
      <c r="J129" s="1199"/>
      <c r="K129" s="1199"/>
      <c r="L129" s="1199"/>
      <c r="M129" s="1199"/>
      <c r="N129" s="1119"/>
    </row>
    <row r="130" spans="1:14">
      <c r="A130" s="823"/>
      <c r="F130" s="1122"/>
      <c r="G130" s="823"/>
      <c r="N130" s="1122"/>
    </row>
    <row r="131" spans="1:14">
      <c r="A131" s="1137"/>
      <c r="B131" s="1139"/>
      <c r="C131" s="1138"/>
      <c r="D131" s="1139"/>
      <c r="E131" s="1194" t="s">
        <v>2221</v>
      </c>
      <c r="F131" s="1164"/>
      <c r="G131" s="1162" t="s">
        <v>2221</v>
      </c>
      <c r="H131" s="1163"/>
      <c r="I131" s="1194" t="s">
        <v>2222</v>
      </c>
      <c r="J131" s="1163"/>
      <c r="K131" s="1163"/>
      <c r="L131" s="1163"/>
      <c r="M131" s="1167"/>
      <c r="N131" s="1140"/>
    </row>
    <row r="132" spans="1:14">
      <c r="A132" s="1123" t="s">
        <v>1729</v>
      </c>
      <c r="B132" s="433"/>
      <c r="D132" s="1173" t="s">
        <v>1837</v>
      </c>
      <c r="E132" s="1173" t="s">
        <v>299</v>
      </c>
      <c r="F132" s="1134" t="s">
        <v>299</v>
      </c>
      <c r="G132" s="1123" t="s">
        <v>299</v>
      </c>
      <c r="H132" s="1173" t="s">
        <v>299</v>
      </c>
      <c r="I132" s="1176" t="s">
        <v>542</v>
      </c>
      <c r="J132" s="830"/>
      <c r="K132" s="1176" t="s">
        <v>539</v>
      </c>
      <c r="L132" s="830"/>
      <c r="M132" s="1135" t="s">
        <v>1837</v>
      </c>
      <c r="N132" s="1134" t="s">
        <v>1729</v>
      </c>
    </row>
    <row r="133" spans="1:14">
      <c r="A133" s="1123" t="s">
        <v>1732</v>
      </c>
      <c r="B133" s="433"/>
      <c r="C133" s="1133" t="s">
        <v>573</v>
      </c>
      <c r="D133" s="1173" t="s">
        <v>881</v>
      </c>
      <c r="E133" s="1173" t="s">
        <v>2225</v>
      </c>
      <c r="F133" s="1134" t="s">
        <v>2226</v>
      </c>
      <c r="G133" s="1123" t="s">
        <v>2225</v>
      </c>
      <c r="H133" s="1173" t="s">
        <v>2226</v>
      </c>
      <c r="I133" s="1173" t="s">
        <v>2227</v>
      </c>
      <c r="J133" s="1173" t="s">
        <v>1841</v>
      </c>
      <c r="K133" s="1173" t="s">
        <v>2227</v>
      </c>
      <c r="L133" s="1173" t="s">
        <v>1841</v>
      </c>
      <c r="M133" s="1135" t="s">
        <v>2518</v>
      </c>
      <c r="N133" s="1134" t="s">
        <v>1732</v>
      </c>
    </row>
    <row r="134" spans="1:14">
      <c r="A134" s="1123"/>
      <c r="B134" s="433"/>
      <c r="D134" s="1173" t="s">
        <v>557</v>
      </c>
      <c r="E134" s="1173" t="s">
        <v>2274</v>
      </c>
      <c r="F134" s="1134" t="s">
        <v>2275</v>
      </c>
      <c r="G134" s="1123" t="s">
        <v>2276</v>
      </c>
      <c r="H134" s="1173" t="s">
        <v>2231</v>
      </c>
      <c r="I134" s="1173" t="s">
        <v>2232</v>
      </c>
      <c r="J134" s="433"/>
      <c r="K134" s="1173" t="s">
        <v>2233</v>
      </c>
      <c r="L134" s="433"/>
      <c r="M134" s="1125"/>
      <c r="N134" s="1134"/>
    </row>
    <row r="135" spans="1:14">
      <c r="A135" s="1141"/>
      <c r="B135" s="483"/>
      <c r="C135" s="1178" t="s">
        <v>3024</v>
      </c>
      <c r="D135" s="1180" t="s">
        <v>3025</v>
      </c>
      <c r="E135" s="1180" t="s">
        <v>3026</v>
      </c>
      <c r="F135" s="1142" t="s">
        <v>3027</v>
      </c>
      <c r="G135" s="1141" t="s">
        <v>2347</v>
      </c>
      <c r="H135" s="1180" t="s">
        <v>2348</v>
      </c>
      <c r="I135" s="1180" t="s">
        <v>2349</v>
      </c>
      <c r="J135" s="1180" t="s">
        <v>2350</v>
      </c>
      <c r="K135" s="1180" t="s">
        <v>2351</v>
      </c>
      <c r="L135" s="1180" t="s">
        <v>2352</v>
      </c>
      <c r="M135" s="1179" t="s">
        <v>2353</v>
      </c>
      <c r="N135" s="1142"/>
    </row>
    <row r="136" spans="1:14">
      <c r="A136" s="1141">
        <v>1</v>
      </c>
      <c r="B136" s="433"/>
      <c r="C136" s="465"/>
      <c r="D136" s="445"/>
      <c r="E136" s="446"/>
      <c r="F136" s="447"/>
      <c r="G136" s="448" t="s">
        <v>1789</v>
      </c>
      <c r="H136" s="446" t="s">
        <v>1789</v>
      </c>
      <c r="I136" s="449"/>
      <c r="J136" s="449"/>
      <c r="K136" s="449"/>
      <c r="L136" s="449"/>
      <c r="M136" s="1230"/>
      <c r="N136" s="1142">
        <v>1</v>
      </c>
    </row>
    <row r="137" spans="1:14">
      <c r="A137" s="1141">
        <v>2</v>
      </c>
      <c r="B137" s="1139"/>
      <c r="C137" s="465"/>
      <c r="D137" s="1231"/>
      <c r="E137" s="451"/>
      <c r="F137" s="1232"/>
      <c r="G137" s="420" t="s">
        <v>1789</v>
      </c>
      <c r="H137" s="417" t="s">
        <v>1789</v>
      </c>
      <c r="I137" s="451"/>
      <c r="J137" s="451"/>
      <c r="K137" s="451"/>
      <c r="L137" s="451"/>
      <c r="M137" s="1233"/>
      <c r="N137" s="1142">
        <v>2</v>
      </c>
    </row>
    <row r="138" spans="1:14">
      <c r="A138" s="1141">
        <v>3</v>
      </c>
      <c r="B138" s="1139"/>
      <c r="C138" s="465"/>
      <c r="D138" s="320"/>
      <c r="E138" s="320"/>
      <c r="F138" s="390"/>
      <c r="G138" s="480"/>
      <c r="H138" s="320"/>
      <c r="I138" s="483"/>
      <c r="J138" s="320"/>
      <c r="K138" s="483"/>
      <c r="L138" s="320"/>
      <c r="M138" s="468">
        <f t="shared" ref="M138:M186" si="5">D138+E138-F138+G138-H138-J138+L138</f>
        <v>0</v>
      </c>
      <c r="N138" s="1142">
        <v>3</v>
      </c>
    </row>
    <row r="139" spans="1:14">
      <c r="A139" s="1141">
        <v>4</v>
      </c>
      <c r="B139" s="1139"/>
      <c r="C139" s="465"/>
      <c r="D139" s="304"/>
      <c r="E139" s="304"/>
      <c r="F139" s="283"/>
      <c r="G139" s="481"/>
      <c r="H139" s="304"/>
      <c r="I139" s="483"/>
      <c r="J139" s="304"/>
      <c r="K139" s="483"/>
      <c r="L139" s="304"/>
      <c r="M139" s="318">
        <f t="shared" si="5"/>
        <v>0</v>
      </c>
      <c r="N139" s="1142">
        <v>4</v>
      </c>
    </row>
    <row r="140" spans="1:14">
      <c r="A140" s="1141">
        <v>5</v>
      </c>
      <c r="B140" s="1139"/>
      <c r="C140" s="465"/>
      <c r="D140" s="304"/>
      <c r="E140" s="304"/>
      <c r="F140" s="283"/>
      <c r="G140" s="481"/>
      <c r="H140" s="304"/>
      <c r="I140" s="483"/>
      <c r="J140" s="304"/>
      <c r="K140" s="483"/>
      <c r="L140" s="304"/>
      <c r="M140" s="318">
        <f t="shared" si="5"/>
        <v>0</v>
      </c>
      <c r="N140" s="1142">
        <v>5</v>
      </c>
    </row>
    <row r="141" spans="1:14">
      <c r="A141" s="1141">
        <v>6</v>
      </c>
      <c r="B141" s="1139"/>
      <c r="C141" s="465"/>
      <c r="D141" s="304"/>
      <c r="E141" s="304"/>
      <c r="F141" s="283"/>
      <c r="G141" s="481"/>
      <c r="H141" s="304"/>
      <c r="I141" s="483"/>
      <c r="J141" s="304"/>
      <c r="K141" s="483"/>
      <c r="L141" s="304"/>
      <c r="M141" s="318">
        <f t="shared" si="5"/>
        <v>0</v>
      </c>
      <c r="N141" s="1142">
        <v>6</v>
      </c>
    </row>
    <row r="142" spans="1:14">
      <c r="A142" s="1141">
        <v>7</v>
      </c>
      <c r="B142" s="1139"/>
      <c r="C142" s="465"/>
      <c r="D142" s="304"/>
      <c r="E142" s="304"/>
      <c r="F142" s="283"/>
      <c r="G142" s="481"/>
      <c r="H142" s="304"/>
      <c r="I142" s="483"/>
      <c r="J142" s="304"/>
      <c r="K142" s="483"/>
      <c r="L142" s="304"/>
      <c r="M142" s="318">
        <f t="shared" si="5"/>
        <v>0</v>
      </c>
      <c r="N142" s="1142">
        <v>7</v>
      </c>
    </row>
    <row r="143" spans="1:14">
      <c r="A143" s="1141">
        <v>8</v>
      </c>
      <c r="B143" s="1139"/>
      <c r="C143" s="465"/>
      <c r="D143" s="304"/>
      <c r="E143" s="304"/>
      <c r="F143" s="283"/>
      <c r="G143" s="481"/>
      <c r="H143" s="304"/>
      <c r="I143" s="483"/>
      <c r="J143" s="304"/>
      <c r="K143" s="483"/>
      <c r="L143" s="304"/>
      <c r="M143" s="318">
        <f t="shared" si="5"/>
        <v>0</v>
      </c>
      <c r="N143" s="1142">
        <v>8</v>
      </c>
    </row>
    <row r="144" spans="1:14">
      <c r="A144" s="1141">
        <v>9</v>
      </c>
      <c r="B144" s="1139"/>
      <c r="C144" s="465"/>
      <c r="D144" s="266"/>
      <c r="E144" s="266"/>
      <c r="F144" s="265"/>
      <c r="G144" s="354"/>
      <c r="H144" s="266"/>
      <c r="I144" s="263"/>
      <c r="J144" s="266"/>
      <c r="K144" s="263"/>
      <c r="L144" s="266"/>
      <c r="M144" s="318">
        <f t="shared" si="5"/>
        <v>0</v>
      </c>
      <c r="N144" s="1142">
        <v>9</v>
      </c>
    </row>
    <row r="145" spans="1:14">
      <c r="A145" s="1141">
        <v>10</v>
      </c>
      <c r="B145" s="1139"/>
      <c r="C145" s="465"/>
      <c r="D145" s="304"/>
      <c r="E145" s="304"/>
      <c r="F145" s="283"/>
      <c r="G145" s="481"/>
      <c r="H145" s="304"/>
      <c r="I145" s="483"/>
      <c r="J145" s="304"/>
      <c r="K145" s="483"/>
      <c r="L145" s="304"/>
      <c r="M145" s="318">
        <f t="shared" si="5"/>
        <v>0</v>
      </c>
      <c r="N145" s="1142">
        <v>10</v>
      </c>
    </row>
    <row r="146" spans="1:14">
      <c r="A146" s="1141">
        <v>11</v>
      </c>
      <c r="B146" s="1139"/>
      <c r="C146" s="465"/>
      <c r="D146" s="304"/>
      <c r="E146" s="304"/>
      <c r="F146" s="283"/>
      <c r="G146" s="481"/>
      <c r="H146" s="304"/>
      <c r="I146" s="483"/>
      <c r="J146" s="304"/>
      <c r="K146" s="483"/>
      <c r="L146" s="304"/>
      <c r="M146" s="318">
        <f t="shared" si="5"/>
        <v>0</v>
      </c>
      <c r="N146" s="1142">
        <v>11</v>
      </c>
    </row>
    <row r="147" spans="1:14">
      <c r="A147" s="1141">
        <v>12</v>
      </c>
      <c r="B147" s="1139"/>
      <c r="C147" s="465"/>
      <c r="D147" s="304"/>
      <c r="E147" s="304"/>
      <c r="F147" s="283"/>
      <c r="G147" s="481"/>
      <c r="H147" s="304"/>
      <c r="I147" s="483"/>
      <c r="J147" s="304"/>
      <c r="K147" s="483"/>
      <c r="L147" s="304"/>
      <c r="M147" s="318">
        <f t="shared" si="5"/>
        <v>0</v>
      </c>
      <c r="N147" s="1142">
        <v>12</v>
      </c>
    </row>
    <row r="148" spans="1:14">
      <c r="A148" s="1141">
        <v>13</v>
      </c>
      <c r="B148" s="1139"/>
      <c r="C148" s="465"/>
      <c r="D148" s="304"/>
      <c r="E148" s="304"/>
      <c r="F148" s="283"/>
      <c r="G148" s="481"/>
      <c r="H148" s="304"/>
      <c r="I148" s="483"/>
      <c r="J148" s="304"/>
      <c r="K148" s="483"/>
      <c r="L148" s="304"/>
      <c r="M148" s="318">
        <f t="shared" si="5"/>
        <v>0</v>
      </c>
      <c r="N148" s="1142">
        <v>13</v>
      </c>
    </row>
    <row r="149" spans="1:14">
      <c r="A149" s="1141">
        <v>14</v>
      </c>
      <c r="B149" s="1139"/>
      <c r="C149" s="465"/>
      <c r="D149" s="304"/>
      <c r="E149" s="304"/>
      <c r="F149" s="283"/>
      <c r="G149" s="481"/>
      <c r="H149" s="304"/>
      <c r="I149" s="483"/>
      <c r="J149" s="304"/>
      <c r="K149" s="483"/>
      <c r="L149" s="304"/>
      <c r="M149" s="318">
        <f t="shared" si="5"/>
        <v>0</v>
      </c>
      <c r="N149" s="1142">
        <v>14</v>
      </c>
    </row>
    <row r="150" spans="1:14">
      <c r="A150" s="1141">
        <v>15</v>
      </c>
      <c r="B150" s="1139"/>
      <c r="C150" s="465"/>
      <c r="D150" s="266"/>
      <c r="E150" s="266"/>
      <c r="F150" s="265"/>
      <c r="G150" s="354"/>
      <c r="H150" s="266"/>
      <c r="I150" s="263"/>
      <c r="J150" s="266"/>
      <c r="K150" s="263"/>
      <c r="L150" s="266"/>
      <c r="M150" s="318">
        <f t="shared" si="5"/>
        <v>0</v>
      </c>
      <c r="N150" s="1142">
        <v>15</v>
      </c>
    </row>
    <row r="151" spans="1:14">
      <c r="A151" s="1141">
        <v>16</v>
      </c>
      <c r="B151" s="1139"/>
      <c r="C151" s="465"/>
      <c r="D151" s="304"/>
      <c r="E151" s="304"/>
      <c r="F151" s="283"/>
      <c r="G151" s="481"/>
      <c r="H151" s="304"/>
      <c r="I151" s="483"/>
      <c r="J151" s="304"/>
      <c r="K151" s="483"/>
      <c r="L151" s="304"/>
      <c r="M151" s="318">
        <f t="shared" si="5"/>
        <v>0</v>
      </c>
      <c r="N151" s="1142">
        <v>16</v>
      </c>
    </row>
    <row r="152" spans="1:14">
      <c r="A152" s="1141">
        <v>17</v>
      </c>
      <c r="B152" s="1139"/>
      <c r="C152" s="465"/>
      <c r="D152" s="304"/>
      <c r="E152" s="304"/>
      <c r="F152" s="283"/>
      <c r="G152" s="481"/>
      <c r="H152" s="304"/>
      <c r="I152" s="483"/>
      <c r="J152" s="304"/>
      <c r="K152" s="483"/>
      <c r="L152" s="304"/>
      <c r="M152" s="318">
        <f t="shared" si="5"/>
        <v>0</v>
      </c>
      <c r="N152" s="1142">
        <v>17</v>
      </c>
    </row>
    <row r="153" spans="1:14">
      <c r="A153" s="1141">
        <v>18</v>
      </c>
      <c r="B153" s="1139"/>
      <c r="C153" s="465"/>
      <c r="D153" s="266"/>
      <c r="E153" s="266"/>
      <c r="F153" s="265"/>
      <c r="G153" s="354"/>
      <c r="H153" s="266"/>
      <c r="I153" s="263"/>
      <c r="J153" s="266"/>
      <c r="K153" s="263"/>
      <c r="L153" s="266"/>
      <c r="M153" s="318">
        <f t="shared" si="5"/>
        <v>0</v>
      </c>
      <c r="N153" s="1142">
        <v>18</v>
      </c>
    </row>
    <row r="154" spans="1:14">
      <c r="A154" s="1141">
        <v>19</v>
      </c>
      <c r="B154" s="1139"/>
      <c r="C154" s="465"/>
      <c r="D154" s="304"/>
      <c r="E154" s="304"/>
      <c r="F154" s="283"/>
      <c r="G154" s="481"/>
      <c r="H154" s="304"/>
      <c r="I154" s="483"/>
      <c r="J154" s="304"/>
      <c r="K154" s="483"/>
      <c r="L154" s="304"/>
      <c r="M154" s="318">
        <f t="shared" si="5"/>
        <v>0</v>
      </c>
      <c r="N154" s="1142">
        <v>19</v>
      </c>
    </row>
    <row r="155" spans="1:14">
      <c r="A155" s="1123">
        <v>20</v>
      </c>
      <c r="B155" s="1139"/>
      <c r="C155" s="465"/>
      <c r="D155" s="304"/>
      <c r="E155" s="304"/>
      <c r="F155" s="283"/>
      <c r="G155" s="481"/>
      <c r="H155" s="304"/>
      <c r="I155" s="483"/>
      <c r="J155" s="304"/>
      <c r="K155" s="483"/>
      <c r="L155" s="304"/>
      <c r="M155" s="318">
        <f t="shared" si="5"/>
        <v>0</v>
      </c>
      <c r="N155" s="1142">
        <v>20</v>
      </c>
    </row>
    <row r="156" spans="1:14">
      <c r="A156" s="1141">
        <v>21</v>
      </c>
      <c r="B156" s="1139"/>
      <c r="C156" s="465"/>
      <c r="D156" s="304"/>
      <c r="E156" s="304"/>
      <c r="F156" s="283"/>
      <c r="G156" s="481"/>
      <c r="H156" s="304"/>
      <c r="I156" s="483"/>
      <c r="J156" s="304"/>
      <c r="K156" s="483"/>
      <c r="L156" s="304"/>
      <c r="M156" s="318">
        <f t="shared" si="5"/>
        <v>0</v>
      </c>
      <c r="N156" s="1142">
        <v>21</v>
      </c>
    </row>
    <row r="157" spans="1:14">
      <c r="A157" s="1141">
        <v>22</v>
      </c>
      <c r="B157" s="1139"/>
      <c r="C157" s="465"/>
      <c r="D157" s="304"/>
      <c r="E157" s="304"/>
      <c r="F157" s="283"/>
      <c r="G157" s="481"/>
      <c r="H157" s="304"/>
      <c r="I157" s="483"/>
      <c r="J157" s="304"/>
      <c r="K157" s="483"/>
      <c r="L157" s="304"/>
      <c r="M157" s="318">
        <f t="shared" si="5"/>
        <v>0</v>
      </c>
      <c r="N157" s="1142">
        <v>22</v>
      </c>
    </row>
    <row r="158" spans="1:14">
      <c r="A158" s="1141">
        <v>23</v>
      </c>
      <c r="B158" s="1139"/>
      <c r="C158" s="465"/>
      <c r="D158" s="304"/>
      <c r="E158" s="304"/>
      <c r="F158" s="283"/>
      <c r="G158" s="481"/>
      <c r="H158" s="304"/>
      <c r="I158" s="483"/>
      <c r="J158" s="304"/>
      <c r="K158" s="483"/>
      <c r="L158" s="304"/>
      <c r="M158" s="318">
        <f t="shared" si="5"/>
        <v>0</v>
      </c>
      <c r="N158" s="1142">
        <v>23</v>
      </c>
    </row>
    <row r="159" spans="1:14">
      <c r="A159" s="1141">
        <v>24</v>
      </c>
      <c r="B159" s="1139"/>
      <c r="C159" s="465"/>
      <c r="D159" s="304"/>
      <c r="E159" s="304"/>
      <c r="F159" s="283"/>
      <c r="G159" s="481"/>
      <c r="H159" s="304"/>
      <c r="I159" s="483"/>
      <c r="J159" s="304"/>
      <c r="K159" s="483"/>
      <c r="L159" s="304"/>
      <c r="M159" s="318">
        <f t="shared" si="5"/>
        <v>0</v>
      </c>
      <c r="N159" s="1142">
        <v>24</v>
      </c>
    </row>
    <row r="160" spans="1:14">
      <c r="A160" s="1141">
        <v>25</v>
      </c>
      <c r="B160" s="1139"/>
      <c r="C160" s="465"/>
      <c r="D160" s="304"/>
      <c r="E160" s="304"/>
      <c r="F160" s="283"/>
      <c r="G160" s="481"/>
      <c r="H160" s="304"/>
      <c r="I160" s="483"/>
      <c r="J160" s="304"/>
      <c r="K160" s="483"/>
      <c r="L160" s="304"/>
      <c r="M160" s="318">
        <f t="shared" si="5"/>
        <v>0</v>
      </c>
      <c r="N160" s="1142">
        <v>25</v>
      </c>
    </row>
    <row r="161" spans="1:14">
      <c r="A161" s="1141">
        <v>26</v>
      </c>
      <c r="B161" s="1139"/>
      <c r="C161" s="465"/>
      <c r="D161" s="304"/>
      <c r="E161" s="304"/>
      <c r="F161" s="283"/>
      <c r="G161" s="481"/>
      <c r="H161" s="304"/>
      <c r="I161" s="483"/>
      <c r="J161" s="304"/>
      <c r="K161" s="483"/>
      <c r="L161" s="304"/>
      <c r="M161" s="318">
        <f t="shared" si="5"/>
        <v>0</v>
      </c>
      <c r="N161" s="1142">
        <v>26</v>
      </c>
    </row>
    <row r="162" spans="1:14">
      <c r="A162" s="1141">
        <v>27</v>
      </c>
      <c r="B162" s="1139"/>
      <c r="C162" s="465"/>
      <c r="D162" s="304"/>
      <c r="E162" s="304"/>
      <c r="F162" s="283"/>
      <c r="G162" s="481"/>
      <c r="H162" s="304"/>
      <c r="I162" s="483"/>
      <c r="J162" s="304"/>
      <c r="K162" s="483"/>
      <c r="L162" s="304"/>
      <c r="M162" s="318">
        <f t="shared" si="5"/>
        <v>0</v>
      </c>
      <c r="N162" s="1142">
        <v>27</v>
      </c>
    </row>
    <row r="163" spans="1:14">
      <c r="A163" s="1141">
        <v>28</v>
      </c>
      <c r="B163" s="1139"/>
      <c r="C163" s="465"/>
      <c r="D163" s="304"/>
      <c r="E163" s="304"/>
      <c r="F163" s="283"/>
      <c r="G163" s="481"/>
      <c r="H163" s="304"/>
      <c r="I163" s="483"/>
      <c r="J163" s="304"/>
      <c r="K163" s="483"/>
      <c r="L163" s="304"/>
      <c r="M163" s="318">
        <f t="shared" si="5"/>
        <v>0</v>
      </c>
      <c r="N163" s="1142">
        <v>28</v>
      </c>
    </row>
    <row r="164" spans="1:14">
      <c r="A164" s="1141">
        <v>29</v>
      </c>
      <c r="B164" s="1139"/>
      <c r="C164" s="465"/>
      <c r="D164" s="304"/>
      <c r="E164" s="304"/>
      <c r="F164" s="283"/>
      <c r="G164" s="481"/>
      <c r="H164" s="304"/>
      <c r="I164" s="483"/>
      <c r="J164" s="304"/>
      <c r="K164" s="483"/>
      <c r="L164" s="304"/>
      <c r="M164" s="318">
        <f t="shared" si="5"/>
        <v>0</v>
      </c>
      <c r="N164" s="1142">
        <v>29</v>
      </c>
    </row>
    <row r="165" spans="1:14">
      <c r="A165" s="1141">
        <v>30</v>
      </c>
      <c r="B165" s="1139"/>
      <c r="C165" s="465"/>
      <c r="D165" s="304"/>
      <c r="E165" s="304"/>
      <c r="F165" s="283"/>
      <c r="G165" s="481"/>
      <c r="H165" s="304"/>
      <c r="I165" s="483"/>
      <c r="J165" s="304"/>
      <c r="K165" s="483"/>
      <c r="L165" s="304"/>
      <c r="M165" s="318">
        <f t="shared" si="5"/>
        <v>0</v>
      </c>
      <c r="N165" s="1142">
        <v>30</v>
      </c>
    </row>
    <row r="166" spans="1:14">
      <c r="A166" s="1141">
        <v>31</v>
      </c>
      <c r="B166" s="1139"/>
      <c r="C166" s="465"/>
      <c r="D166" s="304"/>
      <c r="E166" s="304"/>
      <c r="F166" s="283"/>
      <c r="G166" s="481"/>
      <c r="H166" s="304"/>
      <c r="I166" s="483"/>
      <c r="J166" s="304"/>
      <c r="K166" s="483"/>
      <c r="L166" s="304"/>
      <c r="M166" s="318">
        <f t="shared" si="5"/>
        <v>0</v>
      </c>
      <c r="N166" s="1142">
        <v>31</v>
      </c>
    </row>
    <row r="167" spans="1:14">
      <c r="A167" s="1141">
        <v>32</v>
      </c>
      <c r="B167" s="1139"/>
      <c r="C167" s="465"/>
      <c r="D167" s="266"/>
      <c r="E167" s="266"/>
      <c r="F167" s="265"/>
      <c r="G167" s="354"/>
      <c r="H167" s="266"/>
      <c r="I167" s="263"/>
      <c r="J167" s="266"/>
      <c r="K167" s="263"/>
      <c r="L167" s="266"/>
      <c r="M167" s="318">
        <f t="shared" si="5"/>
        <v>0</v>
      </c>
      <c r="N167" s="1142">
        <v>32</v>
      </c>
    </row>
    <row r="168" spans="1:14">
      <c r="A168" s="1141">
        <v>33</v>
      </c>
      <c r="B168" s="1139"/>
      <c r="C168" s="465"/>
      <c r="D168" s="304"/>
      <c r="E168" s="304"/>
      <c r="F168" s="283"/>
      <c r="G168" s="481"/>
      <c r="H168" s="304"/>
      <c r="I168" s="483"/>
      <c r="J168" s="304"/>
      <c r="K168" s="483"/>
      <c r="L168" s="304"/>
      <c r="M168" s="318">
        <f t="shared" si="5"/>
        <v>0</v>
      </c>
      <c r="N168" s="1142">
        <v>33</v>
      </c>
    </row>
    <row r="169" spans="1:14">
      <c r="A169" s="1141">
        <v>34</v>
      </c>
      <c r="B169" s="1139"/>
      <c r="C169" s="465"/>
      <c r="D169" s="304"/>
      <c r="E169" s="304"/>
      <c r="F169" s="283"/>
      <c r="G169" s="481"/>
      <c r="H169" s="304"/>
      <c r="I169" s="483"/>
      <c r="J169" s="304"/>
      <c r="K169" s="483"/>
      <c r="L169" s="304"/>
      <c r="M169" s="318">
        <f t="shared" si="5"/>
        <v>0</v>
      </c>
      <c r="N169" s="1142">
        <v>34</v>
      </c>
    </row>
    <row r="170" spans="1:14">
      <c r="A170" s="1141">
        <v>35</v>
      </c>
      <c r="B170" s="1139"/>
      <c r="C170" s="465"/>
      <c r="D170" s="304"/>
      <c r="E170" s="304"/>
      <c r="F170" s="283"/>
      <c r="G170" s="481"/>
      <c r="H170" s="304"/>
      <c r="I170" s="483"/>
      <c r="J170" s="304"/>
      <c r="K170" s="483"/>
      <c r="L170" s="304"/>
      <c r="M170" s="318">
        <f t="shared" si="5"/>
        <v>0</v>
      </c>
      <c r="N170" s="1142">
        <v>35</v>
      </c>
    </row>
    <row r="171" spans="1:14">
      <c r="A171" s="1141">
        <v>36</v>
      </c>
      <c r="B171" s="1139"/>
      <c r="C171" s="465"/>
      <c r="D171" s="304"/>
      <c r="E171" s="304"/>
      <c r="F171" s="283"/>
      <c r="G171" s="481"/>
      <c r="H171" s="304"/>
      <c r="I171" s="483"/>
      <c r="J171" s="304"/>
      <c r="K171" s="483"/>
      <c r="L171" s="304"/>
      <c r="M171" s="318">
        <f t="shared" si="5"/>
        <v>0</v>
      </c>
      <c r="N171" s="1142">
        <v>36</v>
      </c>
    </row>
    <row r="172" spans="1:14">
      <c r="A172" s="1141">
        <v>37</v>
      </c>
      <c r="B172" s="1139"/>
      <c r="C172" s="465"/>
      <c r="D172" s="304"/>
      <c r="E172" s="304"/>
      <c r="F172" s="283"/>
      <c r="G172" s="481"/>
      <c r="H172" s="304"/>
      <c r="I172" s="483"/>
      <c r="J172" s="304"/>
      <c r="K172" s="483"/>
      <c r="L172" s="304"/>
      <c r="M172" s="318">
        <f t="shared" si="5"/>
        <v>0</v>
      </c>
      <c r="N172" s="1142">
        <v>37</v>
      </c>
    </row>
    <row r="173" spans="1:14">
      <c r="A173" s="1141">
        <v>38</v>
      </c>
      <c r="B173" s="1139"/>
      <c r="C173" s="465"/>
      <c r="D173" s="304"/>
      <c r="E173" s="304"/>
      <c r="F173" s="283"/>
      <c r="G173" s="481"/>
      <c r="H173" s="304"/>
      <c r="I173" s="483"/>
      <c r="J173" s="304"/>
      <c r="K173" s="483"/>
      <c r="L173" s="304"/>
      <c r="M173" s="318">
        <f t="shared" si="5"/>
        <v>0</v>
      </c>
      <c r="N173" s="1142">
        <v>38</v>
      </c>
    </row>
    <row r="174" spans="1:14">
      <c r="A174" s="1141">
        <v>39</v>
      </c>
      <c r="B174" s="1139"/>
      <c r="C174" s="465"/>
      <c r="D174" s="266"/>
      <c r="E174" s="266"/>
      <c r="F174" s="265"/>
      <c r="G174" s="354"/>
      <c r="H174" s="266"/>
      <c r="I174" s="263"/>
      <c r="J174" s="266"/>
      <c r="K174" s="263"/>
      <c r="L174" s="266"/>
      <c r="M174" s="318">
        <f t="shared" si="5"/>
        <v>0</v>
      </c>
      <c r="N174" s="1142">
        <v>39</v>
      </c>
    </row>
    <row r="175" spans="1:14">
      <c r="A175" s="1123">
        <v>40</v>
      </c>
      <c r="B175" s="1139"/>
      <c r="C175" s="465"/>
      <c r="D175" s="304"/>
      <c r="E175" s="304"/>
      <c r="F175" s="283"/>
      <c r="G175" s="481"/>
      <c r="H175" s="304"/>
      <c r="I175" s="483"/>
      <c r="J175" s="304"/>
      <c r="K175" s="483"/>
      <c r="L175" s="304"/>
      <c r="M175" s="318">
        <f t="shared" si="5"/>
        <v>0</v>
      </c>
      <c r="N175" s="1134">
        <v>40</v>
      </c>
    </row>
    <row r="176" spans="1:14">
      <c r="A176" s="1141">
        <v>41</v>
      </c>
      <c r="B176" s="1139"/>
      <c r="C176" s="465"/>
      <c r="D176" s="304"/>
      <c r="E176" s="304"/>
      <c r="F176" s="283"/>
      <c r="G176" s="481"/>
      <c r="H176" s="304"/>
      <c r="I176" s="483"/>
      <c r="J176" s="304"/>
      <c r="K176" s="483"/>
      <c r="L176" s="304"/>
      <c r="M176" s="318">
        <f t="shared" si="5"/>
        <v>0</v>
      </c>
      <c r="N176" s="1142">
        <v>41</v>
      </c>
    </row>
    <row r="177" spans="1:14">
      <c r="A177" s="1141">
        <v>42</v>
      </c>
      <c r="B177" s="1139"/>
      <c r="C177" s="465"/>
      <c r="D177" s="304"/>
      <c r="E177" s="304"/>
      <c r="F177" s="283"/>
      <c r="G177" s="481"/>
      <c r="H177" s="304"/>
      <c r="I177" s="483"/>
      <c r="J177" s="304"/>
      <c r="K177" s="483"/>
      <c r="L177" s="304"/>
      <c r="M177" s="318">
        <f t="shared" si="5"/>
        <v>0</v>
      </c>
      <c r="N177" s="1142">
        <v>42</v>
      </c>
    </row>
    <row r="178" spans="1:14">
      <c r="A178" s="1141">
        <v>43</v>
      </c>
      <c r="B178" s="1139"/>
      <c r="C178" s="465"/>
      <c r="D178" s="304"/>
      <c r="E178" s="304"/>
      <c r="F178" s="283"/>
      <c r="G178" s="481"/>
      <c r="H178" s="304"/>
      <c r="I178" s="483"/>
      <c r="J178" s="304"/>
      <c r="K178" s="483"/>
      <c r="L178" s="304"/>
      <c r="M178" s="318">
        <f t="shared" si="5"/>
        <v>0</v>
      </c>
      <c r="N178" s="1142">
        <v>43</v>
      </c>
    </row>
    <row r="179" spans="1:14">
      <c r="A179" s="1141">
        <v>44</v>
      </c>
      <c r="B179" s="1139"/>
      <c r="C179" s="465"/>
      <c r="D179" s="304"/>
      <c r="E179" s="304"/>
      <c r="F179" s="283"/>
      <c r="G179" s="481"/>
      <c r="H179" s="304"/>
      <c r="I179" s="483"/>
      <c r="J179" s="304"/>
      <c r="K179" s="483"/>
      <c r="L179" s="304"/>
      <c r="M179" s="318">
        <f t="shared" si="5"/>
        <v>0</v>
      </c>
      <c r="N179" s="1142">
        <v>44</v>
      </c>
    </row>
    <row r="180" spans="1:14">
      <c r="A180" s="1141">
        <v>45</v>
      </c>
      <c r="B180" s="1139"/>
      <c r="C180" s="465"/>
      <c r="D180" s="304"/>
      <c r="E180" s="304"/>
      <c r="F180" s="283"/>
      <c r="G180" s="481"/>
      <c r="H180" s="304"/>
      <c r="I180" s="483"/>
      <c r="J180" s="304"/>
      <c r="K180" s="483"/>
      <c r="L180" s="304"/>
      <c r="M180" s="318">
        <f t="shared" si="5"/>
        <v>0</v>
      </c>
      <c r="N180" s="1142">
        <v>45</v>
      </c>
    </row>
    <row r="181" spans="1:14">
      <c r="A181" s="1141">
        <v>46</v>
      </c>
      <c r="B181" s="1139"/>
      <c r="C181" s="465"/>
      <c r="D181" s="304"/>
      <c r="E181" s="304"/>
      <c r="F181" s="283"/>
      <c r="G181" s="481"/>
      <c r="H181" s="304"/>
      <c r="I181" s="483"/>
      <c r="J181" s="304"/>
      <c r="K181" s="483"/>
      <c r="L181" s="304"/>
      <c r="M181" s="318">
        <f t="shared" si="5"/>
        <v>0</v>
      </c>
      <c r="N181" s="1142">
        <v>46</v>
      </c>
    </row>
    <row r="182" spans="1:14">
      <c r="A182" s="1141">
        <v>47</v>
      </c>
      <c r="B182" s="1139"/>
      <c r="C182" s="465"/>
      <c r="D182" s="266"/>
      <c r="E182" s="266"/>
      <c r="F182" s="265"/>
      <c r="G182" s="354"/>
      <c r="H182" s="266"/>
      <c r="I182" s="263"/>
      <c r="J182" s="266"/>
      <c r="K182" s="263"/>
      <c r="L182" s="266"/>
      <c r="M182" s="318">
        <f t="shared" si="5"/>
        <v>0</v>
      </c>
      <c r="N182" s="1142">
        <v>47</v>
      </c>
    </row>
    <row r="183" spans="1:14">
      <c r="A183" s="1141">
        <v>48</v>
      </c>
      <c r="B183" s="1139"/>
      <c r="C183" s="465"/>
      <c r="D183" s="304"/>
      <c r="E183" s="304"/>
      <c r="F183" s="283"/>
      <c r="G183" s="481"/>
      <c r="H183" s="304"/>
      <c r="I183" s="483"/>
      <c r="J183" s="304"/>
      <c r="K183" s="483"/>
      <c r="L183" s="304"/>
      <c r="M183" s="318">
        <f t="shared" si="5"/>
        <v>0</v>
      </c>
      <c r="N183" s="1142">
        <v>48</v>
      </c>
    </row>
    <row r="184" spans="1:14">
      <c r="A184" s="1141">
        <v>49</v>
      </c>
      <c r="B184" s="1139"/>
      <c r="C184" s="465"/>
      <c r="D184" s="304"/>
      <c r="E184" s="304"/>
      <c r="F184" s="283"/>
      <c r="G184" s="481"/>
      <c r="H184" s="304"/>
      <c r="I184" s="483"/>
      <c r="J184" s="304"/>
      <c r="K184" s="483"/>
      <c r="L184" s="304"/>
      <c r="M184" s="318">
        <f t="shared" si="5"/>
        <v>0</v>
      </c>
      <c r="N184" s="1142">
        <v>49</v>
      </c>
    </row>
    <row r="185" spans="1:14">
      <c r="A185" s="1141">
        <v>50</v>
      </c>
      <c r="B185" s="1139"/>
      <c r="C185" s="465"/>
      <c r="D185" s="304"/>
      <c r="E185" s="304"/>
      <c r="F185" s="283"/>
      <c r="G185" s="481"/>
      <c r="H185" s="304"/>
      <c r="I185" s="483"/>
      <c r="J185" s="304"/>
      <c r="K185" s="483"/>
      <c r="L185" s="304"/>
      <c r="M185" s="318">
        <f t="shared" si="5"/>
        <v>0</v>
      </c>
      <c r="N185" s="1142">
        <v>50</v>
      </c>
    </row>
    <row r="186" spans="1:14">
      <c r="A186" s="1141">
        <v>51</v>
      </c>
      <c r="B186" s="1139"/>
      <c r="C186" s="465"/>
      <c r="D186" s="266"/>
      <c r="E186" s="266"/>
      <c r="F186" s="265"/>
      <c r="G186" s="354"/>
      <c r="H186" s="266"/>
      <c r="I186" s="263"/>
      <c r="J186" s="266"/>
      <c r="K186" s="263"/>
      <c r="L186" s="266"/>
      <c r="M186" s="318">
        <f t="shared" si="5"/>
        <v>0</v>
      </c>
      <c r="N186" s="1142">
        <v>51</v>
      </c>
    </row>
    <row r="187" spans="1:14" ht="15.75" thickBot="1">
      <c r="A187" s="1241">
        <v>52</v>
      </c>
      <c r="B187" s="485"/>
      <c r="C187" s="840"/>
      <c r="D187" s="486"/>
      <c r="E187" s="486"/>
      <c r="F187" s="487"/>
      <c r="G187" s="488"/>
      <c r="H187" s="486"/>
      <c r="I187" s="253"/>
      <c r="J187" s="486"/>
      <c r="K187" s="253"/>
      <c r="L187" s="486"/>
      <c r="M187" s="489">
        <f>SUM(M180:M186)</f>
        <v>0</v>
      </c>
      <c r="N187" s="1242">
        <v>52</v>
      </c>
    </row>
    <row r="189" spans="1:14">
      <c r="A189" s="12" t="s">
        <v>1629</v>
      </c>
      <c r="B189" s="12"/>
      <c r="C189" s="12"/>
      <c r="D189" s="12"/>
      <c r="E189" s="12"/>
      <c r="F189" s="12"/>
      <c r="G189" s="12" t="s">
        <v>1630</v>
      </c>
      <c r="H189" s="12"/>
      <c r="I189" s="12"/>
      <c r="J189" s="12"/>
      <c r="K189" s="12"/>
      <c r="L189" s="12"/>
      <c r="M189" s="12"/>
      <c r="N189" s="12"/>
    </row>
  </sheetData>
  <printOptions horizontalCentered="1" verticalCentered="1"/>
  <pageMargins left="0.5" right="0.5" top="0.5" bottom="0.5" header="0.5" footer="0.5"/>
  <pageSetup scale="63" orientation="portrait" r:id="rId1"/>
  <headerFooter alignWithMargins="0"/>
  <rowBreaks count="2" manualBreakCount="2">
    <brk id="62" max="16383" man="1"/>
    <brk id="127" max="16383" man="1"/>
  </rowBreaks>
  <colBreaks count="1" manualBreakCount="1">
    <brk id="6"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K133"/>
  <sheetViews>
    <sheetView defaultGridColor="0" topLeftCell="A115" colorId="22" zoomScale="90" zoomScaleNormal="90" zoomScaleSheetLayoutView="80" workbookViewId="0">
      <selection activeCell="J66" sqref="J66"/>
    </sheetView>
  </sheetViews>
  <sheetFormatPr defaultColWidth="9.6640625" defaultRowHeight="15"/>
  <cols>
    <col min="1" max="1" width="4.6640625" style="1566" customWidth="1"/>
    <col min="2" max="2" width="44.6640625" style="1566" customWidth="1"/>
    <col min="3" max="3" width="17.6640625" style="1566" customWidth="1"/>
    <col min="4" max="4" width="10.6640625" style="1566" customWidth="1"/>
    <col min="5" max="5" width="14.6640625" style="1566" customWidth="1"/>
    <col min="6" max="6" width="17.6640625" style="1566" customWidth="1"/>
    <col min="7" max="7" width="16.77734375" style="1566" customWidth="1"/>
    <col min="8" max="8" width="12" style="1566" customWidth="1"/>
    <col min="9" max="9" width="11.88671875" style="1566" customWidth="1"/>
    <col min="10" max="16384" width="9.6640625" style="1566"/>
  </cols>
  <sheetData>
    <row r="1" spans="1:10">
      <c r="A1" s="2059" t="s">
        <v>1800</v>
      </c>
      <c r="B1" s="2060"/>
      <c r="C1" s="2060"/>
      <c r="D1" s="2104" t="s">
        <v>1344</v>
      </c>
      <c r="E1" s="2060"/>
      <c r="F1" s="2104" t="s">
        <v>1802</v>
      </c>
      <c r="G1" s="2152" t="s">
        <v>1803</v>
      </c>
    </row>
    <row r="2" spans="1:10">
      <c r="A2" s="1567" t="str">
        <f>'Data Sheet'!$C$25</f>
        <v xml:space="preserve">The Brooklyn Union Gas Company d/b/a National Grid New York </v>
      </c>
      <c r="D2" s="2085" t="s">
        <v>1631</v>
      </c>
      <c r="F2" s="2085" t="s">
        <v>1805</v>
      </c>
      <c r="G2" s="2118"/>
    </row>
    <row r="3" spans="1:10" ht="15" customHeight="1">
      <c r="A3" s="2074"/>
      <c r="D3" s="2085" t="s">
        <v>1632</v>
      </c>
      <c r="F3" s="1627" t="str">
        <f>'Data Sheet'!$C$40</f>
        <v xml:space="preserve"> March 29, 2017</v>
      </c>
      <c r="G3" s="1628" t="str">
        <f>'Data Sheet'!$C$38</f>
        <v xml:space="preserve"> December 31, 2016</v>
      </c>
    </row>
    <row r="4" spans="1:10" ht="15" customHeight="1">
      <c r="A4" s="2226" t="s">
        <v>1633</v>
      </c>
      <c r="B4" s="2227"/>
      <c r="C4" s="2227"/>
      <c r="D4" s="2227"/>
      <c r="E4" s="2227"/>
      <c r="F4" s="2227"/>
      <c r="G4" s="2228"/>
    </row>
    <row r="5" spans="1:10">
      <c r="A5" s="2110"/>
      <c r="B5" s="2078"/>
      <c r="C5" s="2078"/>
      <c r="D5" s="2078"/>
      <c r="E5" s="2078"/>
      <c r="F5" s="2078"/>
      <c r="G5" s="2111"/>
    </row>
    <row r="6" spans="1:10">
      <c r="A6" s="2074"/>
      <c r="B6" s="1566" t="s">
        <v>1846</v>
      </c>
      <c r="G6" s="2064"/>
    </row>
    <row r="7" spans="1:10">
      <c r="A7" s="2074"/>
      <c r="B7" s="1566" t="s">
        <v>536</v>
      </c>
      <c r="G7" s="2064"/>
    </row>
    <row r="8" spans="1:10">
      <c r="A8" s="2074"/>
      <c r="B8" s="1566" t="s">
        <v>1847</v>
      </c>
      <c r="G8" s="2064"/>
    </row>
    <row r="9" spans="1:10">
      <c r="A9" s="2680"/>
      <c r="B9" s="1976" t="s">
        <v>210</v>
      </c>
      <c r="C9" s="1976"/>
      <c r="D9" s="1976"/>
      <c r="E9" s="1976"/>
      <c r="F9" s="1976"/>
      <c r="G9" s="2683"/>
    </row>
    <row r="10" spans="1:10">
      <c r="A10" s="2680"/>
      <c r="B10" s="1976" t="s">
        <v>4631</v>
      </c>
      <c r="C10" s="1976"/>
      <c r="D10" s="1976"/>
      <c r="E10" s="1976"/>
      <c r="F10" s="1976"/>
      <c r="G10" s="2683" t="s">
        <v>1789</v>
      </c>
      <c r="H10" s="1566" t="s">
        <v>1789</v>
      </c>
      <c r="I10" s="1566" t="s">
        <v>1789</v>
      </c>
      <c r="J10" s="1566" t="s">
        <v>1789</v>
      </c>
    </row>
    <row r="11" spans="1:10">
      <c r="A11" s="2680"/>
      <c r="B11" s="2678" t="s">
        <v>4372</v>
      </c>
      <c r="C11" s="1976"/>
      <c r="D11" s="1976"/>
      <c r="E11" s="1976"/>
      <c r="F11" s="1976"/>
      <c r="G11" s="2683"/>
    </row>
    <row r="12" spans="1:10">
      <c r="A12" s="2680"/>
      <c r="B12" s="2678" t="s">
        <v>4417</v>
      </c>
      <c r="C12" s="1976"/>
      <c r="D12" s="1976"/>
      <c r="E12" s="1976"/>
      <c r="F12" s="1976"/>
      <c r="G12" s="2683"/>
    </row>
    <row r="13" spans="1:10">
      <c r="A13" s="2680"/>
      <c r="B13" s="2678" t="s">
        <v>4373</v>
      </c>
      <c r="C13" s="1976"/>
      <c r="D13" s="1976"/>
      <c r="E13" s="1976"/>
      <c r="F13" s="1976"/>
      <c r="G13" s="2683"/>
    </row>
    <row r="14" spans="1:10">
      <c r="A14" s="2680"/>
      <c r="B14" s="1976" t="s">
        <v>4418</v>
      </c>
      <c r="C14" s="1976"/>
      <c r="D14" s="1976"/>
      <c r="E14" s="1976"/>
      <c r="F14" s="1976"/>
      <c r="G14" s="2683"/>
    </row>
    <row r="15" spans="1:10">
      <c r="A15" s="2074"/>
      <c r="G15" s="2064"/>
    </row>
    <row r="16" spans="1:10">
      <c r="A16" s="2223"/>
      <c r="B16" s="2076"/>
      <c r="C16" s="2684" t="s">
        <v>3980</v>
      </c>
      <c r="D16" s="2112" t="s">
        <v>1458</v>
      </c>
      <c r="E16" s="2071"/>
      <c r="F16" s="2076"/>
      <c r="G16" s="2114"/>
    </row>
    <row r="17" spans="1:9">
      <c r="A17" s="2156"/>
      <c r="B17" s="2081" t="s">
        <v>1459</v>
      </c>
      <c r="C17" s="2685" t="s">
        <v>3981</v>
      </c>
      <c r="D17" s="2081" t="s">
        <v>176</v>
      </c>
      <c r="E17" s="2081" t="s">
        <v>1841</v>
      </c>
      <c r="F17" s="2081" t="s">
        <v>539</v>
      </c>
      <c r="G17" s="2084" t="s">
        <v>3195</v>
      </c>
    </row>
    <row r="18" spans="1:9">
      <c r="A18" s="2156" t="s">
        <v>572</v>
      </c>
      <c r="B18" s="2081" t="s">
        <v>1683</v>
      </c>
      <c r="C18" s="2685" t="s">
        <v>4419</v>
      </c>
      <c r="D18" s="2081" t="s">
        <v>2232</v>
      </c>
      <c r="E18" s="2085"/>
      <c r="F18" s="2085"/>
      <c r="G18" s="2084" t="s">
        <v>2518</v>
      </c>
    </row>
    <row r="19" spans="1:9">
      <c r="A19" s="2157" t="s">
        <v>1460</v>
      </c>
      <c r="B19" s="2159" t="s">
        <v>3557</v>
      </c>
      <c r="C19" s="2686" t="s">
        <v>3025</v>
      </c>
      <c r="D19" s="2159" t="s">
        <v>3026</v>
      </c>
      <c r="E19" s="2159" t="s">
        <v>3027</v>
      </c>
      <c r="F19" s="2159" t="s">
        <v>544</v>
      </c>
      <c r="G19" s="2088" t="s">
        <v>559</v>
      </c>
    </row>
    <row r="20" spans="1:9">
      <c r="A20" s="2156">
        <v>1</v>
      </c>
      <c r="B20" s="2085" t="s">
        <v>4956</v>
      </c>
      <c r="C20" s="3118">
        <v>23923</v>
      </c>
      <c r="D20" s="2081"/>
      <c r="E20" s="3117">
        <v>0</v>
      </c>
      <c r="F20" s="3117">
        <v>0</v>
      </c>
      <c r="G20" s="3116">
        <v>23923</v>
      </c>
      <c r="H20" s="2952"/>
      <c r="I20" s="2975"/>
    </row>
    <row r="21" spans="1:9">
      <c r="A21" s="2156">
        <v>2</v>
      </c>
      <c r="B21" s="2085" t="s">
        <v>4957</v>
      </c>
      <c r="C21" s="3119">
        <v>4033378</v>
      </c>
      <c r="D21" s="2081" t="s">
        <v>4942</v>
      </c>
      <c r="E21" s="3123">
        <v>747</v>
      </c>
      <c r="F21" s="3123">
        <v>9803095</v>
      </c>
      <c r="G21" s="3113">
        <v>13835727</v>
      </c>
      <c r="H21" s="2952"/>
      <c r="I21" s="2975"/>
    </row>
    <row r="22" spans="1:9">
      <c r="A22" s="2156">
        <v>3</v>
      </c>
      <c r="B22" s="2085" t="s">
        <v>4958</v>
      </c>
      <c r="C22" s="3119">
        <v>44973531</v>
      </c>
      <c r="D22" s="2081"/>
      <c r="E22" s="3037">
        <v>0</v>
      </c>
      <c r="F22" s="3037">
        <v>0</v>
      </c>
      <c r="G22" s="3113">
        <v>44973531</v>
      </c>
      <c r="H22" s="2952"/>
      <c r="I22" s="2975"/>
    </row>
    <row r="23" spans="1:9">
      <c r="A23" s="2156">
        <v>4</v>
      </c>
      <c r="B23" s="2085" t="s">
        <v>4959</v>
      </c>
      <c r="C23" s="3119">
        <v>3690900</v>
      </c>
      <c r="D23" s="2081" t="s">
        <v>4942</v>
      </c>
      <c r="E23" s="3123">
        <v>1014353</v>
      </c>
      <c r="F23" s="3123">
        <v>2277103</v>
      </c>
      <c r="G23" s="3113">
        <v>4953650</v>
      </c>
      <c r="H23" s="2952"/>
      <c r="I23" s="2975"/>
    </row>
    <row r="24" spans="1:9">
      <c r="A24" s="2156">
        <v>5</v>
      </c>
      <c r="B24" s="2085" t="s">
        <v>4960</v>
      </c>
      <c r="C24" s="3119">
        <v>-22365851</v>
      </c>
      <c r="D24" s="2081"/>
      <c r="E24" s="3037">
        <v>0</v>
      </c>
      <c r="F24" s="3037">
        <v>0</v>
      </c>
      <c r="G24" s="3113">
        <v>-22365851</v>
      </c>
      <c r="H24" s="2952"/>
      <c r="I24" s="2975"/>
    </row>
    <row r="25" spans="1:9">
      <c r="A25" s="2156">
        <v>6</v>
      </c>
      <c r="B25" s="2085" t="s">
        <v>4961</v>
      </c>
      <c r="C25" s="3119">
        <v>9555090</v>
      </c>
      <c r="D25" s="2081"/>
      <c r="E25" s="3037">
        <v>0</v>
      </c>
      <c r="F25" s="3037">
        <v>0</v>
      </c>
      <c r="G25" s="3113">
        <v>9555090</v>
      </c>
      <c r="H25" s="2952"/>
      <c r="I25" s="2975"/>
    </row>
    <row r="26" spans="1:9">
      <c r="A26" s="2156">
        <v>7</v>
      </c>
      <c r="B26" s="2085" t="s">
        <v>4962</v>
      </c>
      <c r="C26" s="3119">
        <v>-6745702</v>
      </c>
      <c r="D26" s="2081"/>
      <c r="E26" s="3037">
        <v>0</v>
      </c>
      <c r="F26" s="3037">
        <v>0</v>
      </c>
      <c r="G26" s="3113">
        <v>-6745702</v>
      </c>
      <c r="H26" s="2952"/>
      <c r="I26" s="2975"/>
    </row>
    <row r="27" spans="1:9">
      <c r="A27" s="2156">
        <v>8</v>
      </c>
      <c r="B27" s="2085" t="s">
        <v>4963</v>
      </c>
      <c r="C27" s="3119">
        <v>6896902</v>
      </c>
      <c r="D27" s="2081"/>
      <c r="E27" s="3037">
        <v>0</v>
      </c>
      <c r="F27" s="3037">
        <v>0</v>
      </c>
      <c r="G27" s="3113">
        <v>6896902</v>
      </c>
      <c r="H27" s="2952"/>
      <c r="I27" s="2975"/>
    </row>
    <row r="28" spans="1:9">
      <c r="A28" s="2156">
        <v>9</v>
      </c>
      <c r="B28" s="2085" t="s">
        <v>4964</v>
      </c>
      <c r="C28" s="3119">
        <v>-23956800</v>
      </c>
      <c r="D28" s="2081"/>
      <c r="E28" s="3037">
        <v>0</v>
      </c>
      <c r="F28" s="3037">
        <v>0</v>
      </c>
      <c r="G28" s="3113">
        <v>-23956800</v>
      </c>
      <c r="H28" s="2952"/>
      <c r="I28" s="2975"/>
    </row>
    <row r="29" spans="1:9">
      <c r="A29" s="2156">
        <v>10</v>
      </c>
      <c r="B29" s="2085" t="s">
        <v>4965</v>
      </c>
      <c r="C29" s="3119">
        <v>1500000</v>
      </c>
      <c r="D29" s="2963"/>
      <c r="E29" s="3037">
        <v>0</v>
      </c>
      <c r="F29" s="3037">
        <v>0</v>
      </c>
      <c r="G29" s="3113">
        <v>1500000</v>
      </c>
      <c r="H29" s="2952"/>
      <c r="I29" s="2975"/>
    </row>
    <row r="30" spans="1:9">
      <c r="A30" s="2156">
        <v>11</v>
      </c>
      <c r="B30" s="2085" t="s">
        <v>4966</v>
      </c>
      <c r="C30" s="3119">
        <v>88081700</v>
      </c>
      <c r="D30" s="2081"/>
      <c r="E30" s="3037">
        <v>0</v>
      </c>
      <c r="F30" s="3037">
        <v>0</v>
      </c>
      <c r="G30" s="3113">
        <v>88081700</v>
      </c>
      <c r="H30" s="2952"/>
      <c r="I30" s="2975"/>
    </row>
    <row r="31" spans="1:9">
      <c r="A31" s="2156">
        <v>12</v>
      </c>
      <c r="B31" s="2085" t="s">
        <v>4967</v>
      </c>
      <c r="C31" s="3119">
        <v>23352542</v>
      </c>
      <c r="D31" s="2081" t="s">
        <v>4942</v>
      </c>
      <c r="E31" s="3123">
        <v>1693629</v>
      </c>
      <c r="F31" s="3123">
        <v>3612284</v>
      </c>
      <c r="G31" s="3113">
        <v>25271198</v>
      </c>
      <c r="H31" s="2952"/>
      <c r="I31" s="2975"/>
    </row>
    <row r="32" spans="1:9">
      <c r="A32" s="2156">
        <v>13</v>
      </c>
      <c r="B32" s="2085" t="s">
        <v>4968</v>
      </c>
      <c r="C32" s="3119">
        <v>-1277612</v>
      </c>
      <c r="D32" s="2081"/>
      <c r="E32" s="3037">
        <v>0</v>
      </c>
      <c r="F32" s="3037">
        <v>0</v>
      </c>
      <c r="G32" s="3113">
        <v>-1277612</v>
      </c>
      <c r="H32" s="2952"/>
      <c r="I32" s="2975"/>
    </row>
    <row r="33" spans="1:9">
      <c r="A33" s="2156">
        <v>14</v>
      </c>
      <c r="B33" s="2085" t="s">
        <v>4969</v>
      </c>
      <c r="C33" s="3119">
        <v>-6879178</v>
      </c>
      <c r="D33" s="2081"/>
      <c r="E33" s="3037">
        <v>0</v>
      </c>
      <c r="F33" s="3037">
        <v>0</v>
      </c>
      <c r="G33" s="3113">
        <v>-6879178</v>
      </c>
      <c r="H33" s="2952"/>
      <c r="I33" s="2975"/>
    </row>
    <row r="34" spans="1:9">
      <c r="A34" s="2156">
        <v>15</v>
      </c>
      <c r="B34" s="2085" t="s">
        <v>4970</v>
      </c>
      <c r="C34" s="3119">
        <v>19289966</v>
      </c>
      <c r="D34" s="2081"/>
      <c r="E34" s="3037">
        <v>0</v>
      </c>
      <c r="F34" s="3037">
        <v>0</v>
      </c>
      <c r="G34" s="3113">
        <v>19289966</v>
      </c>
      <c r="H34" s="2952"/>
      <c r="I34" s="2975"/>
    </row>
    <row r="35" spans="1:9">
      <c r="A35" s="2156">
        <v>16</v>
      </c>
      <c r="B35" s="2085" t="s">
        <v>4971</v>
      </c>
      <c r="C35" s="3119">
        <v>76000</v>
      </c>
      <c r="D35" s="2081"/>
      <c r="E35" s="3037">
        <v>0</v>
      </c>
      <c r="F35" s="3037">
        <v>0</v>
      </c>
      <c r="G35" s="3113">
        <v>76000</v>
      </c>
      <c r="H35" s="2952"/>
      <c r="I35" s="2975"/>
    </row>
    <row r="36" spans="1:9">
      <c r="A36" s="2156">
        <v>17</v>
      </c>
      <c r="B36" s="2085" t="s">
        <v>4972</v>
      </c>
      <c r="C36" s="3119">
        <v>557011</v>
      </c>
      <c r="D36" s="2081"/>
      <c r="E36" s="3037">
        <v>0</v>
      </c>
      <c r="F36" s="3037">
        <v>0</v>
      </c>
      <c r="G36" s="3113">
        <v>557011</v>
      </c>
      <c r="H36" s="2952"/>
      <c r="I36" s="2975"/>
    </row>
    <row r="37" spans="1:9">
      <c r="A37" s="2156">
        <v>18</v>
      </c>
      <c r="B37" s="2085" t="s">
        <v>4973</v>
      </c>
      <c r="C37" s="3119">
        <v>-5864173</v>
      </c>
      <c r="D37" s="2081" t="s">
        <v>4942</v>
      </c>
      <c r="E37" s="3123">
        <v>322282</v>
      </c>
      <c r="F37" s="3123">
        <v>132487</v>
      </c>
      <c r="G37" s="3113">
        <v>-6053968</v>
      </c>
      <c r="H37" s="2952"/>
      <c r="I37" s="2975"/>
    </row>
    <row r="38" spans="1:9">
      <c r="A38" s="2156">
        <v>19</v>
      </c>
      <c r="B38" s="2085" t="s">
        <v>4974</v>
      </c>
      <c r="C38" s="3119">
        <v>1751229</v>
      </c>
      <c r="D38" s="2081"/>
      <c r="E38" s="3037">
        <v>0</v>
      </c>
      <c r="F38" s="3123">
        <v>1100799</v>
      </c>
      <c r="G38" s="3113">
        <v>2852029</v>
      </c>
      <c r="H38" s="2952"/>
      <c r="I38" s="2975"/>
    </row>
    <row r="39" spans="1:9">
      <c r="A39" s="2156">
        <v>20</v>
      </c>
      <c r="B39" s="2085" t="s">
        <v>4975</v>
      </c>
      <c r="C39" s="3119">
        <v>9362000</v>
      </c>
      <c r="D39" s="2081"/>
      <c r="E39" s="3037">
        <v>0</v>
      </c>
      <c r="F39" s="3037">
        <v>0</v>
      </c>
      <c r="G39" s="3113">
        <v>9362000</v>
      </c>
      <c r="H39" s="2952"/>
      <c r="I39" s="2975"/>
    </row>
    <row r="40" spans="1:9">
      <c r="A40" s="2156">
        <v>21</v>
      </c>
      <c r="B40" s="2085" t="s">
        <v>4976</v>
      </c>
      <c r="C40" s="3119">
        <v>9512915</v>
      </c>
      <c r="D40" s="2081" t="s">
        <v>4977</v>
      </c>
      <c r="E40" s="3123">
        <v>22261103</v>
      </c>
      <c r="F40" s="3123">
        <v>19747611</v>
      </c>
      <c r="G40" s="3113">
        <v>6999423</v>
      </c>
      <c r="H40" s="2952"/>
      <c r="I40" s="2975"/>
    </row>
    <row r="41" spans="1:9">
      <c r="A41" s="2156">
        <v>22</v>
      </c>
      <c r="B41" s="2085" t="s">
        <v>4978</v>
      </c>
      <c r="C41" s="3119">
        <v>8953668</v>
      </c>
      <c r="D41" s="2081"/>
      <c r="E41" s="3037">
        <v>0</v>
      </c>
      <c r="F41" s="3123">
        <v>8600000</v>
      </c>
      <c r="G41" s="3113">
        <v>17553668</v>
      </c>
      <c r="H41" s="2952"/>
      <c r="I41" s="2975"/>
    </row>
    <row r="42" spans="1:9">
      <c r="A42" s="2156">
        <v>23</v>
      </c>
      <c r="B42" s="2085" t="s">
        <v>4979</v>
      </c>
      <c r="C42" s="3119">
        <v>1705513</v>
      </c>
      <c r="D42" s="2081" t="s">
        <v>4980</v>
      </c>
      <c r="E42" s="3123">
        <v>1412516</v>
      </c>
      <c r="F42" s="3037">
        <v>0</v>
      </c>
      <c r="G42" s="3113">
        <v>292997</v>
      </c>
      <c r="H42" s="2952"/>
      <c r="I42" s="2975"/>
    </row>
    <row r="43" spans="1:9">
      <c r="A43" s="2156">
        <v>24</v>
      </c>
      <c r="B43" s="2085" t="s">
        <v>4981</v>
      </c>
      <c r="C43" s="3119">
        <v>24572</v>
      </c>
      <c r="D43" s="2081" t="s">
        <v>4942</v>
      </c>
      <c r="E43" s="3123">
        <v>51420</v>
      </c>
      <c r="F43" s="3123">
        <v>37293</v>
      </c>
      <c r="G43" s="3113">
        <v>10445</v>
      </c>
      <c r="H43" s="2952"/>
      <c r="I43" s="2975"/>
    </row>
    <row r="44" spans="1:9">
      <c r="A44" s="2156">
        <v>25</v>
      </c>
      <c r="B44" s="2085" t="s">
        <v>4982</v>
      </c>
      <c r="C44" s="3119">
        <v>158097</v>
      </c>
      <c r="D44" s="2081" t="s">
        <v>4946</v>
      </c>
      <c r="E44" s="3123">
        <v>244054</v>
      </c>
      <c r="F44" s="3123">
        <v>114114</v>
      </c>
      <c r="G44" s="3113">
        <v>28157</v>
      </c>
      <c r="H44" s="2952"/>
      <c r="I44" s="2975"/>
    </row>
    <row r="45" spans="1:9">
      <c r="A45" s="2156">
        <v>26</v>
      </c>
      <c r="B45" s="2085" t="s">
        <v>4983</v>
      </c>
      <c r="C45" s="3119">
        <v>87648</v>
      </c>
      <c r="D45" s="2081" t="s">
        <v>4934</v>
      </c>
      <c r="E45" s="3123">
        <v>487587</v>
      </c>
      <c r="F45" s="3123">
        <v>515146</v>
      </c>
      <c r="G45" s="3113">
        <v>115207</v>
      </c>
      <c r="H45" s="2952"/>
      <c r="I45" s="2975"/>
    </row>
    <row r="46" spans="1:9">
      <c r="A46" s="2156">
        <v>27</v>
      </c>
      <c r="B46" s="2085" t="s">
        <v>4984</v>
      </c>
      <c r="C46" s="3119">
        <v>3616436</v>
      </c>
      <c r="D46" s="2081" t="s">
        <v>4892</v>
      </c>
      <c r="E46" s="3123">
        <v>2809695</v>
      </c>
      <c r="F46" s="3123">
        <v>517209</v>
      </c>
      <c r="G46" s="3113">
        <v>1323950</v>
      </c>
      <c r="H46" s="2952"/>
      <c r="I46" s="2975"/>
    </row>
    <row r="47" spans="1:9">
      <c r="A47" s="2156">
        <v>28</v>
      </c>
      <c r="B47" s="2085" t="s">
        <v>4985</v>
      </c>
      <c r="C47" s="3119">
        <v>15515139</v>
      </c>
      <c r="D47" s="2081" t="s">
        <v>4955</v>
      </c>
      <c r="E47" s="3123">
        <v>689820</v>
      </c>
      <c r="F47" s="3123">
        <v>6371992</v>
      </c>
      <c r="G47" s="3113">
        <v>21197311</v>
      </c>
      <c r="H47" s="2952"/>
      <c r="I47" s="2975"/>
    </row>
    <row r="48" spans="1:9">
      <c r="A48" s="2156">
        <v>29</v>
      </c>
      <c r="B48" s="2085" t="s">
        <v>4928</v>
      </c>
      <c r="C48" s="3119">
        <v>5082612</v>
      </c>
      <c r="D48" s="2081" t="s">
        <v>4986</v>
      </c>
      <c r="E48" s="3123">
        <v>2511594</v>
      </c>
      <c r="F48" s="3123">
        <v>2836295</v>
      </c>
      <c r="G48" s="3113">
        <v>5407314</v>
      </c>
      <c r="H48" s="2952"/>
      <c r="I48" s="2975"/>
    </row>
    <row r="49" spans="1:11">
      <c r="A49" s="2156">
        <v>30</v>
      </c>
      <c r="B49" s="2085" t="s">
        <v>4987</v>
      </c>
      <c r="C49" s="3119">
        <v>12283969</v>
      </c>
      <c r="D49" s="2081" t="s">
        <v>4942</v>
      </c>
      <c r="E49" s="3123">
        <v>270757</v>
      </c>
      <c r="F49" s="3123">
        <v>614691</v>
      </c>
      <c r="G49" s="3113">
        <v>12627903</v>
      </c>
      <c r="H49" s="2952"/>
      <c r="I49" s="2975"/>
    </row>
    <row r="50" spans="1:11">
      <c r="A50" s="2156">
        <v>31</v>
      </c>
      <c r="B50" s="2085" t="s">
        <v>4954</v>
      </c>
      <c r="C50" s="3119">
        <v>4359897</v>
      </c>
      <c r="D50" s="2081"/>
      <c r="E50" s="3037">
        <v>0</v>
      </c>
      <c r="F50" s="3123">
        <v>-4359897</v>
      </c>
      <c r="G50" s="3082">
        <v>0</v>
      </c>
      <c r="H50" s="2952"/>
      <c r="I50" s="2975"/>
    </row>
    <row r="51" spans="1:11">
      <c r="A51" s="2156">
        <v>32</v>
      </c>
      <c r="B51" s="2085" t="s">
        <v>4950</v>
      </c>
      <c r="C51" s="3119">
        <v>4035115</v>
      </c>
      <c r="D51" s="2081" t="s">
        <v>4951</v>
      </c>
      <c r="E51" s="3123">
        <v>7123048</v>
      </c>
      <c r="F51" s="3123">
        <v>3087933</v>
      </c>
      <c r="G51" s="3082">
        <v>0</v>
      </c>
      <c r="H51" s="2952"/>
      <c r="I51" s="2975"/>
    </row>
    <row r="52" spans="1:11">
      <c r="A52" s="2156">
        <v>33</v>
      </c>
      <c r="B52" s="2085" t="s">
        <v>4936</v>
      </c>
      <c r="C52" s="3120">
        <v>0</v>
      </c>
      <c r="D52" s="2081" t="s">
        <v>4988</v>
      </c>
      <c r="E52" s="3123">
        <v>11965801</v>
      </c>
      <c r="F52" s="3123">
        <v>12371971</v>
      </c>
      <c r="G52" s="3113">
        <v>406169</v>
      </c>
      <c r="H52" s="2952"/>
      <c r="I52" s="2975"/>
    </row>
    <row r="53" spans="1:11">
      <c r="A53" s="2080">
        <v>34</v>
      </c>
      <c r="B53" s="2105" t="s">
        <v>4989</v>
      </c>
      <c r="C53" s="3121">
        <v>584951</v>
      </c>
      <c r="D53" s="2964" t="s">
        <v>4942</v>
      </c>
      <c r="E53" s="3124">
        <v>4661439</v>
      </c>
      <c r="F53" s="3125">
        <v>13839654</v>
      </c>
      <c r="G53" s="3113">
        <v>9763166</v>
      </c>
      <c r="H53" s="2952"/>
      <c r="I53" s="2975"/>
    </row>
    <row r="54" spans="1:11">
      <c r="A54" s="2080">
        <v>35</v>
      </c>
      <c r="B54" s="2105" t="s">
        <v>4990</v>
      </c>
      <c r="C54" s="3121">
        <v>28859414</v>
      </c>
      <c r="D54" s="2964" t="s">
        <v>4955</v>
      </c>
      <c r="E54" s="3124">
        <v>132836719</v>
      </c>
      <c r="F54" s="3125">
        <v>136733419</v>
      </c>
      <c r="G54" s="3113">
        <v>32756115</v>
      </c>
      <c r="H54" s="2952"/>
      <c r="I54" s="2975"/>
      <c r="K54" s="1566" t="s">
        <v>1789</v>
      </c>
    </row>
    <row r="55" spans="1:11">
      <c r="A55" s="2080">
        <v>36</v>
      </c>
      <c r="B55" s="2105" t="s">
        <v>4765</v>
      </c>
      <c r="C55" s="3121">
        <v>1464</v>
      </c>
      <c r="D55" s="2964" t="s">
        <v>4955</v>
      </c>
      <c r="E55" s="3124">
        <f>7635005+2</f>
        <v>7635007</v>
      </c>
      <c r="F55" s="3125">
        <v>7585180</v>
      </c>
      <c r="G55" s="3113">
        <v>-48362</v>
      </c>
      <c r="H55" s="2952"/>
      <c r="I55" s="2975"/>
    </row>
    <row r="56" spans="1:11">
      <c r="A56" s="2080">
        <v>37</v>
      </c>
      <c r="B56" s="2105" t="s">
        <v>4991</v>
      </c>
      <c r="C56" s="3121">
        <v>872153</v>
      </c>
      <c r="D56" s="2964" t="s">
        <v>4992</v>
      </c>
      <c r="E56" s="3124">
        <v>1343269</v>
      </c>
      <c r="F56" s="3125">
        <v>753359</v>
      </c>
      <c r="G56" s="3113">
        <v>282243</v>
      </c>
      <c r="H56" s="2952"/>
      <c r="I56" s="2975"/>
    </row>
    <row r="57" spans="1:11">
      <c r="A57" s="2080">
        <v>38</v>
      </c>
      <c r="B57" s="2105"/>
      <c r="C57" s="3122"/>
      <c r="D57" s="1618"/>
      <c r="E57" s="3126"/>
      <c r="F57" s="3127"/>
      <c r="G57" s="3115"/>
    </row>
    <row r="58" spans="1:11">
      <c r="A58" s="2080">
        <v>39</v>
      </c>
      <c r="B58" s="2105" t="s">
        <v>545</v>
      </c>
      <c r="C58" s="3121">
        <f>C130</f>
        <v>55898395</v>
      </c>
      <c r="D58" s="2995"/>
      <c r="E58" s="3125">
        <f>E130</f>
        <v>276260145</v>
      </c>
      <c r="F58" s="3125">
        <f>F130</f>
        <v>351551610</v>
      </c>
      <c r="G58" s="3114">
        <f>G130</f>
        <v>131189861</v>
      </c>
    </row>
    <row r="59" spans="1:11">
      <c r="A59" s="2080">
        <v>40</v>
      </c>
      <c r="B59" s="2904"/>
      <c r="C59" s="3155"/>
      <c r="D59" s="1618"/>
      <c r="E59" s="2140"/>
      <c r="F59" s="2141"/>
      <c r="G59" s="2057"/>
    </row>
    <row r="60" spans="1:11">
      <c r="A60" s="2156"/>
      <c r="B60" s="2904"/>
      <c r="C60" s="3155"/>
      <c r="D60" s="1929"/>
      <c r="E60" s="2054"/>
      <c r="F60" s="2140"/>
      <c r="G60" s="2057"/>
    </row>
    <row r="61" spans="1:11">
      <c r="A61" s="2156"/>
      <c r="B61" s="2904"/>
      <c r="C61" s="3155"/>
      <c r="D61" s="1929"/>
      <c r="E61" s="2054"/>
      <c r="F61" s="2140"/>
      <c r="G61" s="2057"/>
    </row>
    <row r="62" spans="1:11">
      <c r="A62" s="2156"/>
      <c r="B62" s="2904"/>
      <c r="C62" s="3156"/>
      <c r="D62" s="1929"/>
      <c r="E62" s="2054"/>
      <c r="F62" s="2100"/>
      <c r="G62" s="2057"/>
    </row>
    <row r="63" spans="1:11" ht="15.75" thickBot="1">
      <c r="A63" s="2213">
        <v>41</v>
      </c>
      <c r="B63" s="2229" t="s">
        <v>1461</v>
      </c>
      <c r="C63" s="2931">
        <f>SUM(C20:C59)</f>
        <v>297606814</v>
      </c>
      <c r="D63" s="2230"/>
      <c r="E63" s="2015">
        <f>SUM(E20:E59)</f>
        <v>475594985</v>
      </c>
      <c r="F63" s="2015">
        <f>SUM(F20:F59)</f>
        <v>577843348</v>
      </c>
      <c r="G63" s="2012">
        <f>SUM(G20:G59)</f>
        <v>399855183</v>
      </c>
      <c r="H63" s="2874"/>
      <c r="I63" s="2996"/>
    </row>
    <row r="64" spans="1:11">
      <c r="A64" s="1566" t="s">
        <v>1789</v>
      </c>
    </row>
    <row r="65" spans="1:9">
      <c r="A65" s="2687" t="s">
        <v>4670</v>
      </c>
      <c r="B65" s="2687"/>
      <c r="C65" s="2231"/>
      <c r="D65" s="2231"/>
      <c r="F65" s="1665"/>
      <c r="G65" s="1665"/>
    </row>
    <row r="66" spans="1:9">
      <c r="A66" s="1665" t="s">
        <v>1462</v>
      </c>
      <c r="B66" s="1665"/>
      <c r="C66" s="1665"/>
      <c r="D66" s="1665"/>
      <c r="E66" s="1665"/>
      <c r="F66" s="1665"/>
      <c r="G66" s="1665"/>
      <c r="H66" s="1566" t="s">
        <v>1789</v>
      </c>
    </row>
    <row r="67" spans="1:9">
      <c r="A67" s="2689"/>
      <c r="B67" s="1929"/>
      <c r="C67" s="2688"/>
      <c r="D67" s="1929"/>
      <c r="E67" s="1929"/>
      <c r="F67" s="1929"/>
      <c r="G67" s="1929"/>
    </row>
    <row r="68" spans="1:9">
      <c r="B68" s="1929"/>
      <c r="C68" s="1929"/>
      <c r="D68" s="1929"/>
      <c r="E68" s="1929"/>
      <c r="F68" s="1929"/>
      <c r="G68" s="1929"/>
    </row>
    <row r="69" spans="1:9" ht="15.75">
      <c r="A69" s="2216" t="s">
        <v>565</v>
      </c>
      <c r="B69" s="1665"/>
      <c r="C69" s="1665"/>
      <c r="D69" s="1665"/>
      <c r="E69" s="1665"/>
      <c r="F69" s="1665"/>
      <c r="G69" s="1665"/>
    </row>
    <row r="71" spans="1:9" ht="15.75" thickBot="1">
      <c r="A71" s="1566" t="str">
        <f>'Data Sheet'!$C$25</f>
        <v xml:space="preserve">The Brooklyn Union Gas Company d/b/a National Grid New York </v>
      </c>
      <c r="F71" s="2217" t="str">
        <f>'232'!F69</f>
        <v xml:space="preserve"> March 29, 2017</v>
      </c>
      <c r="G71" s="2232" t="str">
        <f>'Data Sheet'!$C$38</f>
        <v xml:space="preserve"> December 31, 2016</v>
      </c>
    </row>
    <row r="72" spans="1:9">
      <c r="A72" s="2059"/>
      <c r="B72" s="2060"/>
      <c r="C72" s="2060"/>
      <c r="D72" s="2060"/>
      <c r="E72" s="2060"/>
      <c r="F72" s="2060"/>
      <c r="G72" s="1616"/>
    </row>
    <row r="73" spans="1:9">
      <c r="A73" s="2221" t="s">
        <v>1633</v>
      </c>
      <c r="B73" s="1665"/>
      <c r="C73" s="1665"/>
      <c r="D73" s="1665"/>
      <c r="E73" s="1665"/>
      <c r="F73" s="1665"/>
      <c r="G73" s="2222"/>
    </row>
    <row r="74" spans="1:9">
      <c r="A74" s="2065"/>
      <c r="B74" s="1626"/>
      <c r="C74" s="1626"/>
      <c r="D74" s="1626"/>
      <c r="E74" s="1626"/>
      <c r="F74" s="1626"/>
      <c r="G74" s="2108"/>
    </row>
    <row r="75" spans="1:9">
      <c r="A75" s="2223"/>
      <c r="B75" s="2076"/>
      <c r="C75" s="2684" t="s">
        <v>3980</v>
      </c>
      <c r="D75" s="2112" t="s">
        <v>1458</v>
      </c>
      <c r="E75" s="2071"/>
      <c r="F75" s="2076"/>
      <c r="G75" s="2114"/>
    </row>
    <row r="76" spans="1:9">
      <c r="A76" s="2156"/>
      <c r="B76" s="2081" t="s">
        <v>1459</v>
      </c>
      <c r="C76" s="2685" t="s">
        <v>3981</v>
      </c>
      <c r="D76" s="2081" t="s">
        <v>176</v>
      </c>
      <c r="E76" s="2081" t="s">
        <v>1841</v>
      </c>
      <c r="F76" s="2081" t="s">
        <v>539</v>
      </c>
      <c r="G76" s="2084" t="s">
        <v>3195</v>
      </c>
    </row>
    <row r="77" spans="1:9">
      <c r="A77" s="2156" t="s">
        <v>572</v>
      </c>
      <c r="B77" s="2081" t="s">
        <v>1683</v>
      </c>
      <c r="C77" s="2685" t="s">
        <v>4419</v>
      </c>
      <c r="D77" s="2081" t="s">
        <v>2232</v>
      </c>
      <c r="E77" s="2085"/>
      <c r="F77" s="2085"/>
      <c r="G77" s="2084" t="s">
        <v>2518</v>
      </c>
    </row>
    <row r="78" spans="1:9">
      <c r="A78" s="2157" t="s">
        <v>1460</v>
      </c>
      <c r="B78" s="2159" t="s">
        <v>3557</v>
      </c>
      <c r="C78" s="2686" t="s">
        <v>3025</v>
      </c>
      <c r="D78" s="2159" t="s">
        <v>3026</v>
      </c>
      <c r="E78" s="2159" t="s">
        <v>3027</v>
      </c>
      <c r="F78" s="2159" t="s">
        <v>544</v>
      </c>
      <c r="G78" s="2088" t="s">
        <v>559</v>
      </c>
    </row>
    <row r="79" spans="1:9">
      <c r="A79" s="2156">
        <v>1</v>
      </c>
      <c r="B79" s="2105" t="s">
        <v>4993</v>
      </c>
      <c r="C79" s="2957">
        <v>2487973</v>
      </c>
      <c r="D79" s="2961" t="s">
        <v>4988</v>
      </c>
      <c r="E79" s="2958">
        <v>13628447</v>
      </c>
      <c r="F79" s="2959">
        <v>13239533</v>
      </c>
      <c r="G79" s="3113">
        <v>2099059</v>
      </c>
      <c r="H79" s="2974"/>
      <c r="I79" s="2975"/>
    </row>
    <row r="80" spans="1:9">
      <c r="A80" s="2156">
        <v>2</v>
      </c>
      <c r="B80" s="2105" t="s">
        <v>4994</v>
      </c>
      <c r="C80" s="2957">
        <v>7137432</v>
      </c>
      <c r="D80" s="2961" t="s">
        <v>4988</v>
      </c>
      <c r="E80" s="2959">
        <v>165402193</v>
      </c>
      <c r="F80" s="2959">
        <v>155863082</v>
      </c>
      <c r="G80" s="3114">
        <v>-2401679</v>
      </c>
      <c r="H80" s="2974"/>
      <c r="I80" s="2975"/>
    </row>
    <row r="81" spans="1:9">
      <c r="A81" s="2156">
        <v>3</v>
      </c>
      <c r="B81" s="2105" t="s">
        <v>4953</v>
      </c>
      <c r="C81" s="2960">
        <v>318279</v>
      </c>
      <c r="D81" s="2962" t="s">
        <v>4942</v>
      </c>
      <c r="E81" s="2952">
        <v>328058</v>
      </c>
      <c r="F81" s="2952">
        <v>9779</v>
      </c>
      <c r="G81" s="3082">
        <v>0</v>
      </c>
      <c r="H81" s="2974"/>
      <c r="I81" s="2975"/>
    </row>
    <row r="82" spans="1:9">
      <c r="A82" s="2156">
        <v>4</v>
      </c>
      <c r="B82" s="2904" t="s">
        <v>4995</v>
      </c>
      <c r="C82" s="2960">
        <v>82074</v>
      </c>
      <c r="D82" s="2962" t="s">
        <v>4892</v>
      </c>
      <c r="E82" s="2952">
        <v>82074</v>
      </c>
      <c r="F82" s="3047">
        <v>0</v>
      </c>
      <c r="G82" s="3082">
        <v>0</v>
      </c>
      <c r="H82" s="2974"/>
      <c r="I82" s="2975"/>
    </row>
    <row r="83" spans="1:9">
      <c r="A83" s="2156">
        <v>5</v>
      </c>
      <c r="B83" s="2904" t="s">
        <v>4996</v>
      </c>
      <c r="C83" s="2960">
        <v>3170548</v>
      </c>
      <c r="D83" s="2962"/>
      <c r="E83" s="3047">
        <v>0</v>
      </c>
      <c r="F83" s="2952">
        <v>6425145</v>
      </c>
      <c r="G83" s="3113">
        <v>9595693</v>
      </c>
      <c r="H83" s="2974"/>
      <c r="I83" s="2975"/>
    </row>
    <row r="84" spans="1:9">
      <c r="A84" s="2156">
        <v>6</v>
      </c>
      <c r="B84" s="2904" t="s">
        <v>4997</v>
      </c>
      <c r="C84" s="2960">
        <v>4616796</v>
      </c>
      <c r="D84" s="2962" t="s">
        <v>4892</v>
      </c>
      <c r="E84" s="2952">
        <v>35424121</v>
      </c>
      <c r="F84" s="2952">
        <v>65388579</v>
      </c>
      <c r="G84" s="3113">
        <v>34581254</v>
      </c>
      <c r="H84" s="2974"/>
      <c r="I84" s="2975"/>
    </row>
    <row r="85" spans="1:9">
      <c r="A85" s="2156">
        <v>7</v>
      </c>
      <c r="B85" s="2904" t="s">
        <v>4998</v>
      </c>
      <c r="C85" s="2960">
        <v>38085293</v>
      </c>
      <c r="D85" s="2962" t="s">
        <v>4999</v>
      </c>
      <c r="E85" s="2952">
        <v>48698320</v>
      </c>
      <c r="F85" s="2952">
        <v>48619859</v>
      </c>
      <c r="G85" s="3113">
        <v>38006832</v>
      </c>
      <c r="H85" s="2974"/>
      <c r="I85" s="2975"/>
    </row>
    <row r="86" spans="1:9">
      <c r="A86" s="2156">
        <v>8</v>
      </c>
      <c r="B86" s="2904" t="s">
        <v>5000</v>
      </c>
      <c r="C86" s="3089">
        <v>0</v>
      </c>
      <c r="D86" s="3093" t="s">
        <v>4934</v>
      </c>
      <c r="E86" s="2952">
        <v>8781</v>
      </c>
      <c r="F86" s="2952">
        <v>10656</v>
      </c>
      <c r="G86" s="3113">
        <v>1875</v>
      </c>
      <c r="H86" s="2974"/>
      <c r="I86" s="2975"/>
    </row>
    <row r="87" spans="1:9">
      <c r="A87" s="2156">
        <v>9</v>
      </c>
      <c r="B87" s="2904" t="s">
        <v>5001</v>
      </c>
      <c r="C87" s="3089">
        <v>0</v>
      </c>
      <c r="D87" s="3093" t="s">
        <v>5186</v>
      </c>
      <c r="E87" s="2952">
        <v>12688151</v>
      </c>
      <c r="F87" s="2952">
        <v>61994977</v>
      </c>
      <c r="G87" s="3113">
        <v>49306827</v>
      </c>
      <c r="H87" s="2974"/>
      <c r="I87" s="2975"/>
    </row>
    <row r="88" spans="1:9">
      <c r="A88" s="2156">
        <v>10</v>
      </c>
      <c r="B88" s="2085"/>
      <c r="C88" s="2904"/>
      <c r="D88" s="2904"/>
      <c r="E88" s="2054"/>
      <c r="F88" s="2054"/>
      <c r="G88" s="2894"/>
    </row>
    <row r="89" spans="1:9">
      <c r="A89" s="2156">
        <v>11</v>
      </c>
      <c r="B89" s="2085"/>
      <c r="C89" s="2904"/>
      <c r="D89" s="2904"/>
      <c r="E89" s="2054"/>
      <c r="F89" s="2054"/>
      <c r="G89" s="2894"/>
    </row>
    <row r="90" spans="1:9">
      <c r="A90" s="2156">
        <v>12</v>
      </c>
      <c r="B90" s="2085"/>
      <c r="C90" s="2085"/>
      <c r="D90" s="2085"/>
      <c r="E90" s="2054"/>
      <c r="F90" s="2054"/>
      <c r="G90" s="2022"/>
    </row>
    <row r="91" spans="1:9">
      <c r="A91" s="2156">
        <v>13</v>
      </c>
      <c r="B91" s="2085"/>
      <c r="C91" s="2085"/>
      <c r="D91" s="2085"/>
      <c r="E91" s="2054"/>
      <c r="F91" s="2054"/>
      <c r="G91" s="2022"/>
    </row>
    <row r="92" spans="1:9">
      <c r="A92" s="2156">
        <v>14</v>
      </c>
      <c r="B92" s="2085"/>
      <c r="C92" s="2085"/>
      <c r="D92" s="2085"/>
      <c r="E92" s="2054"/>
      <c r="F92" s="2054"/>
      <c r="G92" s="2022"/>
    </row>
    <row r="93" spans="1:9">
      <c r="A93" s="2156">
        <v>15</v>
      </c>
      <c r="B93" s="2085"/>
      <c r="C93" s="2085"/>
      <c r="D93" s="2085"/>
      <c r="E93" s="2054"/>
      <c r="F93" s="2054"/>
      <c r="G93" s="2022"/>
    </row>
    <row r="94" spans="1:9">
      <c r="A94" s="2156">
        <v>16</v>
      </c>
      <c r="B94" s="2085"/>
      <c r="C94" s="2085"/>
      <c r="D94" s="2085"/>
      <c r="E94" s="2054"/>
      <c r="F94" s="2054"/>
      <c r="G94" s="2022"/>
    </row>
    <row r="95" spans="1:9">
      <c r="A95" s="2156">
        <v>17</v>
      </c>
      <c r="B95" s="2085"/>
      <c r="C95" s="2085"/>
      <c r="D95" s="2085"/>
      <c r="E95" s="2054"/>
      <c r="F95" s="2054"/>
      <c r="G95" s="2022"/>
    </row>
    <row r="96" spans="1:9">
      <c r="A96" s="2156">
        <v>18</v>
      </c>
      <c r="B96" s="2085"/>
      <c r="C96" s="2085"/>
      <c r="D96" s="2085"/>
      <c r="E96" s="2054"/>
      <c r="F96" s="2054"/>
      <c r="G96" s="2022"/>
    </row>
    <row r="97" spans="1:7">
      <c r="A97" s="2156">
        <v>19</v>
      </c>
      <c r="B97" s="2085"/>
      <c r="C97" s="2085"/>
      <c r="D97" s="2085"/>
      <c r="E97" s="2054"/>
      <c r="F97" s="2054"/>
      <c r="G97" s="2022"/>
    </row>
    <row r="98" spans="1:7">
      <c r="A98" s="2156">
        <v>20</v>
      </c>
      <c r="B98" s="2085"/>
      <c r="C98" s="2085"/>
      <c r="D98" s="2085"/>
      <c r="E98" s="2054"/>
      <c r="F98" s="2054"/>
      <c r="G98" s="2022"/>
    </row>
    <row r="99" spans="1:7">
      <c r="A99" s="2156">
        <v>21</v>
      </c>
      <c r="B99" s="2085"/>
      <c r="C99" s="2085"/>
      <c r="D99" s="2085"/>
      <c r="E99" s="2054"/>
      <c r="F99" s="2054"/>
      <c r="G99" s="2022"/>
    </row>
    <row r="100" spans="1:7">
      <c r="A100" s="2156">
        <v>22</v>
      </c>
      <c r="B100" s="2085"/>
      <c r="C100" s="2085"/>
      <c r="D100" s="2085"/>
      <c r="E100" s="2054"/>
      <c r="F100" s="2054"/>
      <c r="G100" s="2022"/>
    </row>
    <row r="101" spans="1:7">
      <c r="A101" s="2156">
        <v>23</v>
      </c>
      <c r="B101" s="2085"/>
      <c r="C101" s="2085"/>
      <c r="D101" s="2085"/>
      <c r="E101" s="2054"/>
      <c r="F101" s="2054"/>
      <c r="G101" s="2022"/>
    </row>
    <row r="102" spans="1:7">
      <c r="A102" s="2156">
        <v>24</v>
      </c>
      <c r="B102" s="2085"/>
      <c r="C102" s="2085"/>
      <c r="D102" s="2085"/>
      <c r="E102" s="2054"/>
      <c r="F102" s="2054"/>
      <c r="G102" s="2022"/>
    </row>
    <row r="103" spans="1:7">
      <c r="A103" s="2156">
        <v>25</v>
      </c>
      <c r="B103" s="2085"/>
      <c r="C103" s="2085"/>
      <c r="D103" s="2085"/>
      <c r="E103" s="2054"/>
      <c r="F103" s="2054"/>
      <c r="G103" s="2022"/>
    </row>
    <row r="104" spans="1:7">
      <c r="A104" s="2156">
        <v>26</v>
      </c>
      <c r="B104" s="2085"/>
      <c r="C104" s="2085"/>
      <c r="D104" s="2085"/>
      <c r="E104" s="2054"/>
      <c r="F104" s="2054"/>
      <c r="G104" s="2022"/>
    </row>
    <row r="105" spans="1:7">
      <c r="A105" s="2156">
        <v>27</v>
      </c>
      <c r="B105" s="2085"/>
      <c r="C105" s="2085"/>
      <c r="D105" s="2085"/>
      <c r="E105" s="2054"/>
      <c r="F105" s="2054"/>
      <c r="G105" s="2022"/>
    </row>
    <row r="106" spans="1:7">
      <c r="A106" s="2156">
        <v>28</v>
      </c>
      <c r="B106" s="2085"/>
      <c r="C106" s="2085"/>
      <c r="D106" s="2085"/>
      <c r="E106" s="2054"/>
      <c r="F106" s="2054"/>
      <c r="G106" s="2022"/>
    </row>
    <row r="107" spans="1:7">
      <c r="A107" s="2156">
        <v>29</v>
      </c>
      <c r="B107" s="2085"/>
      <c r="C107" s="2085"/>
      <c r="D107" s="2085"/>
      <c r="E107" s="2054"/>
      <c r="F107" s="2054"/>
      <c r="G107" s="2022"/>
    </row>
    <row r="108" spans="1:7">
      <c r="A108" s="2156">
        <v>30</v>
      </c>
      <c r="B108" s="2085"/>
      <c r="C108" s="2085"/>
      <c r="D108" s="2085"/>
      <c r="E108" s="2054"/>
      <c r="F108" s="2054"/>
      <c r="G108" s="2022"/>
    </row>
    <row r="109" spans="1:7">
      <c r="A109" s="2156">
        <v>31</v>
      </c>
      <c r="B109" s="2085"/>
      <c r="C109" s="2085"/>
      <c r="D109" s="2085"/>
      <c r="E109" s="2054"/>
      <c r="F109" s="2054"/>
      <c r="G109" s="2022"/>
    </row>
    <row r="110" spans="1:7">
      <c r="A110" s="2156">
        <v>32</v>
      </c>
      <c r="B110" s="2085"/>
      <c r="C110" s="2085"/>
      <c r="D110" s="2085"/>
      <c r="E110" s="2054"/>
      <c r="F110" s="2054"/>
      <c r="G110" s="2022"/>
    </row>
    <row r="111" spans="1:7">
      <c r="A111" s="2156">
        <v>33</v>
      </c>
      <c r="B111" s="2085"/>
      <c r="C111" s="2085"/>
      <c r="D111" s="2085"/>
      <c r="E111" s="2054"/>
      <c r="F111" s="2054"/>
      <c r="G111" s="2022"/>
    </row>
    <row r="112" spans="1:7">
      <c r="A112" s="2080">
        <v>34</v>
      </c>
      <c r="B112" s="2105"/>
      <c r="C112" s="1618"/>
      <c r="D112" s="1618"/>
      <c r="E112" s="2140"/>
      <c r="F112" s="2141"/>
      <c r="G112" s="2022"/>
    </row>
    <row r="113" spans="1:7">
      <c r="A113" s="2080">
        <v>35</v>
      </c>
      <c r="B113" s="2105"/>
      <c r="C113" s="1618"/>
      <c r="D113" s="1618"/>
      <c r="E113" s="2140"/>
      <c r="F113" s="2141"/>
      <c r="G113" s="2022"/>
    </row>
    <row r="114" spans="1:7">
      <c r="A114" s="2080">
        <v>36</v>
      </c>
      <c r="B114" s="2105"/>
      <c r="C114" s="1618"/>
      <c r="D114" s="1618"/>
      <c r="E114" s="2140"/>
      <c r="F114" s="2141"/>
      <c r="G114" s="2022"/>
    </row>
    <row r="115" spans="1:7">
      <c r="A115" s="2080">
        <v>37</v>
      </c>
      <c r="B115" s="2105"/>
      <c r="C115" s="1618"/>
      <c r="D115" s="1618"/>
      <c r="E115" s="2140"/>
      <c r="F115" s="2141"/>
      <c r="G115" s="2022"/>
    </row>
    <row r="116" spans="1:7">
      <c r="A116" s="2080">
        <v>38</v>
      </c>
      <c r="B116" s="2105"/>
      <c r="C116" s="1618"/>
      <c r="D116" s="1618"/>
      <c r="E116" s="2140"/>
      <c r="F116" s="2141"/>
      <c r="G116" s="2022"/>
    </row>
    <row r="117" spans="1:7">
      <c r="A117" s="2080">
        <v>39</v>
      </c>
      <c r="B117" s="2105"/>
      <c r="C117" s="1618"/>
      <c r="D117" s="1618"/>
      <c r="E117" s="2140"/>
      <c r="F117" s="2141"/>
      <c r="G117" s="2022"/>
    </row>
    <row r="118" spans="1:7">
      <c r="A118" s="2080">
        <v>40</v>
      </c>
      <c r="B118" s="2105"/>
      <c r="C118" s="1618"/>
      <c r="D118" s="1618"/>
      <c r="E118" s="2140"/>
      <c r="F118" s="2141"/>
      <c r="G118" s="2022"/>
    </row>
    <row r="119" spans="1:7">
      <c r="A119" s="2080">
        <v>41</v>
      </c>
      <c r="B119" s="2105"/>
      <c r="C119" s="1618"/>
      <c r="D119" s="1618"/>
      <c r="E119" s="2140"/>
      <c r="F119" s="2141"/>
      <c r="G119" s="2022"/>
    </row>
    <row r="120" spans="1:7">
      <c r="A120" s="2080">
        <v>42</v>
      </c>
      <c r="B120" s="2105"/>
      <c r="C120" s="1618"/>
      <c r="D120" s="1618"/>
      <c r="E120" s="2140"/>
      <c r="F120" s="2141"/>
      <c r="G120" s="2022"/>
    </row>
    <row r="121" spans="1:7">
      <c r="A121" s="2080">
        <v>43</v>
      </c>
      <c r="B121" s="2105"/>
      <c r="C121" s="1618"/>
      <c r="D121" s="1618"/>
      <c r="E121" s="2140"/>
      <c r="F121" s="2141"/>
      <c r="G121" s="2022"/>
    </row>
    <row r="122" spans="1:7">
      <c r="A122" s="2080">
        <v>44</v>
      </c>
      <c r="B122" s="2105"/>
      <c r="C122" s="1618"/>
      <c r="D122" s="1618"/>
      <c r="E122" s="2140"/>
      <c r="F122" s="2141"/>
      <c r="G122" s="2022"/>
    </row>
    <row r="123" spans="1:7">
      <c r="A123" s="2080">
        <v>45</v>
      </c>
      <c r="B123" s="2105"/>
      <c r="C123" s="1618"/>
      <c r="D123" s="1618"/>
      <c r="E123" s="2140"/>
      <c r="F123" s="2141"/>
      <c r="G123" s="2022"/>
    </row>
    <row r="124" spans="1:7">
      <c r="A124" s="2080">
        <v>46</v>
      </c>
      <c r="B124" s="2105"/>
      <c r="C124" s="1618"/>
      <c r="D124" s="1618"/>
      <c r="E124" s="2140"/>
      <c r="F124" s="2141"/>
      <c r="G124" s="2022"/>
    </row>
    <row r="125" spans="1:7">
      <c r="A125" s="2080">
        <v>47</v>
      </c>
      <c r="B125" s="1618"/>
      <c r="C125" s="1618"/>
      <c r="D125" s="1618"/>
      <c r="E125" s="2141"/>
      <c r="F125" s="2141"/>
      <c r="G125" s="2057"/>
    </row>
    <row r="126" spans="1:7">
      <c r="A126" s="2080">
        <v>48</v>
      </c>
      <c r="B126" s="2105"/>
      <c r="C126" s="1618"/>
      <c r="D126" s="1618"/>
      <c r="E126" s="2140"/>
      <c r="F126" s="2141"/>
      <c r="G126" s="2057"/>
    </row>
    <row r="127" spans="1:7">
      <c r="A127" s="2156"/>
      <c r="B127" s="2904"/>
      <c r="C127" s="2105"/>
      <c r="D127" s="1929"/>
      <c r="E127" s="2054"/>
      <c r="F127" s="2140"/>
      <c r="G127" s="2057"/>
    </row>
    <row r="128" spans="1:7">
      <c r="A128" s="2156"/>
      <c r="B128" s="2904"/>
      <c r="C128" s="2105"/>
      <c r="D128" s="1929"/>
      <c r="E128" s="2054"/>
      <c r="F128" s="2140"/>
      <c r="G128" s="2057"/>
    </row>
    <row r="129" spans="1:9">
      <c r="A129" s="2156"/>
      <c r="B129" s="2904"/>
      <c r="C129" s="2094"/>
      <c r="D129" s="1929"/>
      <c r="E129" s="2054"/>
      <c r="F129" s="2100"/>
      <c r="G129" s="2057"/>
    </row>
    <row r="130" spans="1:9" ht="15.75" thickBot="1">
      <c r="A130" s="2213">
        <v>49</v>
      </c>
      <c r="B130" s="2229" t="s">
        <v>1461</v>
      </c>
      <c r="C130" s="3162">
        <f>SUM(C79:C126)</f>
        <v>55898395</v>
      </c>
      <c r="D130" s="2230"/>
      <c r="E130" s="2015">
        <f>SUM(E79:E126)</f>
        <v>276260145</v>
      </c>
      <c r="F130" s="2015">
        <f>SUM(F79:F126)</f>
        <v>351551610</v>
      </c>
      <c r="G130" s="2012">
        <f>SUM(G79:G126)</f>
        <v>131189861</v>
      </c>
      <c r="I130" s="2874"/>
    </row>
    <row r="131" spans="1:9">
      <c r="A131" s="1566" t="s">
        <v>1789</v>
      </c>
    </row>
    <row r="132" spans="1:9">
      <c r="A132" s="2687" t="s">
        <v>4670</v>
      </c>
      <c r="B132" s="2687"/>
      <c r="C132" s="1665"/>
      <c r="D132" s="1665"/>
      <c r="F132" s="1665"/>
      <c r="G132" s="1665"/>
    </row>
    <row r="133" spans="1:9" ht="21.75" customHeight="1">
      <c r="A133" s="1665" t="s">
        <v>1463</v>
      </c>
      <c r="B133" s="1665"/>
      <c r="C133" s="1665"/>
      <c r="D133" s="1665"/>
      <c r="E133" s="1665"/>
      <c r="F133" s="1665"/>
      <c r="G133" s="1665"/>
    </row>
  </sheetData>
  <printOptions horizontalCentered="1" verticalCentered="1"/>
  <pageMargins left="0.5" right="0.5" top="0.5" bottom="0.5" header="0.5" footer="0.5"/>
  <pageSetup scale="63" fitToHeight="2" orientation="portrait" r:id="rId1"/>
  <headerFooter alignWithMargins="0"/>
  <rowBreaks count="1" manualBreakCount="1">
    <brk id="69"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J77"/>
  <sheetViews>
    <sheetView defaultGridColor="0" view="pageBreakPreview" topLeftCell="A49" colorId="22" zoomScale="60" zoomScaleNormal="80" workbookViewId="0">
      <selection activeCell="F27" sqref="F27"/>
    </sheetView>
  </sheetViews>
  <sheetFormatPr defaultColWidth="9.6640625" defaultRowHeight="15"/>
  <cols>
    <col min="1" max="1" width="4.6640625" style="9" customWidth="1"/>
    <col min="2" max="2" width="45.6640625" style="9" customWidth="1"/>
    <col min="3" max="3" width="18.44140625" style="9" customWidth="1"/>
    <col min="4" max="4" width="25.6640625" style="9" customWidth="1"/>
    <col min="5" max="5" width="32" style="9" customWidth="1"/>
    <col min="6" max="7" width="36.6640625" style="9" customWidth="1"/>
    <col min="8" max="9" width="25.6640625" style="9" customWidth="1"/>
    <col min="10" max="10" width="5.77734375" style="9" customWidth="1"/>
    <col min="11" max="256" width="9.6640625" style="9"/>
    <col min="257" max="257" width="4.6640625" style="9" customWidth="1"/>
    <col min="258" max="258" width="45.6640625" style="9" customWidth="1"/>
    <col min="259" max="259" width="18.44140625" style="9" customWidth="1"/>
    <col min="260" max="260" width="25.6640625" style="9" customWidth="1"/>
    <col min="261" max="261" width="32" style="9" customWidth="1"/>
    <col min="262" max="263" width="36.6640625" style="9" customWidth="1"/>
    <col min="264" max="265" width="25.6640625" style="9" customWidth="1"/>
    <col min="266" max="266" width="4.6640625" style="9" customWidth="1"/>
    <col min="267" max="512" width="9.6640625" style="9"/>
    <col min="513" max="513" width="4.6640625" style="9" customWidth="1"/>
    <col min="514" max="514" width="45.6640625" style="9" customWidth="1"/>
    <col min="515" max="515" width="18.44140625" style="9" customWidth="1"/>
    <col min="516" max="516" width="25.6640625" style="9" customWidth="1"/>
    <col min="517" max="517" width="32" style="9" customWidth="1"/>
    <col min="518" max="519" width="36.6640625" style="9" customWidth="1"/>
    <col min="520" max="521" width="25.6640625" style="9" customWidth="1"/>
    <col min="522" max="522" width="4.6640625" style="9" customWidth="1"/>
    <col min="523" max="768" width="9.6640625" style="9"/>
    <col min="769" max="769" width="4.6640625" style="9" customWidth="1"/>
    <col min="770" max="770" width="45.6640625" style="9" customWidth="1"/>
    <col min="771" max="771" width="18.44140625" style="9" customWidth="1"/>
    <col min="772" max="772" width="25.6640625" style="9" customWidth="1"/>
    <col min="773" max="773" width="32" style="9" customWidth="1"/>
    <col min="774" max="775" width="36.6640625" style="9" customWidth="1"/>
    <col min="776" max="777" width="25.6640625" style="9" customWidth="1"/>
    <col min="778" max="778" width="4.6640625" style="9" customWidth="1"/>
    <col min="779" max="1024" width="9.6640625" style="9"/>
    <col min="1025" max="1025" width="4.6640625" style="9" customWidth="1"/>
    <col min="1026" max="1026" width="45.6640625" style="9" customWidth="1"/>
    <col min="1027" max="1027" width="18.44140625" style="9" customWidth="1"/>
    <col min="1028" max="1028" width="25.6640625" style="9" customWidth="1"/>
    <col min="1029" max="1029" width="32" style="9" customWidth="1"/>
    <col min="1030" max="1031" width="36.6640625" style="9" customWidth="1"/>
    <col min="1032" max="1033" width="25.6640625" style="9" customWidth="1"/>
    <col min="1034" max="1034" width="4.6640625" style="9" customWidth="1"/>
    <col min="1035" max="1280" width="9.6640625" style="9"/>
    <col min="1281" max="1281" width="4.6640625" style="9" customWidth="1"/>
    <col min="1282" max="1282" width="45.6640625" style="9" customWidth="1"/>
    <col min="1283" max="1283" width="18.44140625" style="9" customWidth="1"/>
    <col min="1284" max="1284" width="25.6640625" style="9" customWidth="1"/>
    <col min="1285" max="1285" width="32" style="9" customWidth="1"/>
    <col min="1286" max="1287" width="36.6640625" style="9" customWidth="1"/>
    <col min="1288" max="1289" width="25.6640625" style="9" customWidth="1"/>
    <col min="1290" max="1290" width="4.6640625" style="9" customWidth="1"/>
    <col min="1291" max="1536" width="9.6640625" style="9"/>
    <col min="1537" max="1537" width="4.6640625" style="9" customWidth="1"/>
    <col min="1538" max="1538" width="45.6640625" style="9" customWidth="1"/>
    <col min="1539" max="1539" width="18.44140625" style="9" customWidth="1"/>
    <col min="1540" max="1540" width="25.6640625" style="9" customWidth="1"/>
    <col min="1541" max="1541" width="32" style="9" customWidth="1"/>
    <col min="1542" max="1543" width="36.6640625" style="9" customWidth="1"/>
    <col min="1544" max="1545" width="25.6640625" style="9" customWidth="1"/>
    <col min="1546" max="1546" width="4.6640625" style="9" customWidth="1"/>
    <col min="1547" max="1792" width="9.6640625" style="9"/>
    <col min="1793" max="1793" width="4.6640625" style="9" customWidth="1"/>
    <col min="1794" max="1794" width="45.6640625" style="9" customWidth="1"/>
    <col min="1795" max="1795" width="18.44140625" style="9" customWidth="1"/>
    <col min="1796" max="1796" width="25.6640625" style="9" customWidth="1"/>
    <col min="1797" max="1797" width="32" style="9" customWidth="1"/>
    <col min="1798" max="1799" width="36.6640625" style="9" customWidth="1"/>
    <col min="1800" max="1801" width="25.6640625" style="9" customWidth="1"/>
    <col min="1802" max="1802" width="4.6640625" style="9" customWidth="1"/>
    <col min="1803" max="2048" width="9.6640625" style="9"/>
    <col min="2049" max="2049" width="4.6640625" style="9" customWidth="1"/>
    <col min="2050" max="2050" width="45.6640625" style="9" customWidth="1"/>
    <col min="2051" max="2051" width="18.44140625" style="9" customWidth="1"/>
    <col min="2052" max="2052" width="25.6640625" style="9" customWidth="1"/>
    <col min="2053" max="2053" width="32" style="9" customWidth="1"/>
    <col min="2054" max="2055" width="36.6640625" style="9" customWidth="1"/>
    <col min="2056" max="2057" width="25.6640625" style="9" customWidth="1"/>
    <col min="2058" max="2058" width="4.6640625" style="9" customWidth="1"/>
    <col min="2059" max="2304" width="9.6640625" style="9"/>
    <col min="2305" max="2305" width="4.6640625" style="9" customWidth="1"/>
    <col min="2306" max="2306" width="45.6640625" style="9" customWidth="1"/>
    <col min="2307" max="2307" width="18.44140625" style="9" customWidth="1"/>
    <col min="2308" max="2308" width="25.6640625" style="9" customWidth="1"/>
    <col min="2309" max="2309" width="32" style="9" customWidth="1"/>
    <col min="2310" max="2311" width="36.6640625" style="9" customWidth="1"/>
    <col min="2312" max="2313" width="25.6640625" style="9" customWidth="1"/>
    <col min="2314" max="2314" width="4.6640625" style="9" customWidth="1"/>
    <col min="2315" max="2560" width="9.6640625" style="9"/>
    <col min="2561" max="2561" width="4.6640625" style="9" customWidth="1"/>
    <col min="2562" max="2562" width="45.6640625" style="9" customWidth="1"/>
    <col min="2563" max="2563" width="18.44140625" style="9" customWidth="1"/>
    <col min="2564" max="2564" width="25.6640625" style="9" customWidth="1"/>
    <col min="2565" max="2565" width="32" style="9" customWidth="1"/>
    <col min="2566" max="2567" width="36.6640625" style="9" customWidth="1"/>
    <col min="2568" max="2569" width="25.6640625" style="9" customWidth="1"/>
    <col min="2570" max="2570" width="4.6640625" style="9" customWidth="1"/>
    <col min="2571" max="2816" width="9.6640625" style="9"/>
    <col min="2817" max="2817" width="4.6640625" style="9" customWidth="1"/>
    <col min="2818" max="2818" width="45.6640625" style="9" customWidth="1"/>
    <col min="2819" max="2819" width="18.44140625" style="9" customWidth="1"/>
    <col min="2820" max="2820" width="25.6640625" style="9" customWidth="1"/>
    <col min="2821" max="2821" width="32" style="9" customWidth="1"/>
    <col min="2822" max="2823" width="36.6640625" style="9" customWidth="1"/>
    <col min="2824" max="2825" width="25.6640625" style="9" customWidth="1"/>
    <col min="2826" max="2826" width="4.6640625" style="9" customWidth="1"/>
    <col min="2827" max="3072" width="9.6640625" style="9"/>
    <col min="3073" max="3073" width="4.6640625" style="9" customWidth="1"/>
    <col min="3074" max="3074" width="45.6640625" style="9" customWidth="1"/>
    <col min="3075" max="3075" width="18.44140625" style="9" customWidth="1"/>
    <col min="3076" max="3076" width="25.6640625" style="9" customWidth="1"/>
    <col min="3077" max="3077" width="32" style="9" customWidth="1"/>
    <col min="3078" max="3079" width="36.6640625" style="9" customWidth="1"/>
    <col min="3080" max="3081" width="25.6640625" style="9" customWidth="1"/>
    <col min="3082" max="3082" width="4.6640625" style="9" customWidth="1"/>
    <col min="3083" max="3328" width="9.6640625" style="9"/>
    <col min="3329" max="3329" width="4.6640625" style="9" customWidth="1"/>
    <col min="3330" max="3330" width="45.6640625" style="9" customWidth="1"/>
    <col min="3331" max="3331" width="18.44140625" style="9" customWidth="1"/>
    <col min="3332" max="3332" width="25.6640625" style="9" customWidth="1"/>
    <col min="3333" max="3333" width="32" style="9" customWidth="1"/>
    <col min="3334" max="3335" width="36.6640625" style="9" customWidth="1"/>
    <col min="3336" max="3337" width="25.6640625" style="9" customWidth="1"/>
    <col min="3338" max="3338" width="4.6640625" style="9" customWidth="1"/>
    <col min="3339" max="3584" width="9.6640625" style="9"/>
    <col min="3585" max="3585" width="4.6640625" style="9" customWidth="1"/>
    <col min="3586" max="3586" width="45.6640625" style="9" customWidth="1"/>
    <col min="3587" max="3587" width="18.44140625" style="9" customWidth="1"/>
    <col min="3588" max="3588" width="25.6640625" style="9" customWidth="1"/>
    <col min="3589" max="3589" width="32" style="9" customWidth="1"/>
    <col min="3590" max="3591" width="36.6640625" style="9" customWidth="1"/>
    <col min="3592" max="3593" width="25.6640625" style="9" customWidth="1"/>
    <col min="3594" max="3594" width="4.6640625" style="9" customWidth="1"/>
    <col min="3595" max="3840" width="9.6640625" style="9"/>
    <col min="3841" max="3841" width="4.6640625" style="9" customWidth="1"/>
    <col min="3842" max="3842" width="45.6640625" style="9" customWidth="1"/>
    <col min="3843" max="3843" width="18.44140625" style="9" customWidth="1"/>
    <col min="3844" max="3844" width="25.6640625" style="9" customWidth="1"/>
    <col min="3845" max="3845" width="32" style="9" customWidth="1"/>
    <col min="3846" max="3847" width="36.6640625" style="9" customWidth="1"/>
    <col min="3848" max="3849" width="25.6640625" style="9" customWidth="1"/>
    <col min="3850" max="3850" width="4.6640625" style="9" customWidth="1"/>
    <col min="3851" max="4096" width="9.6640625" style="9"/>
    <col min="4097" max="4097" width="4.6640625" style="9" customWidth="1"/>
    <col min="4098" max="4098" width="45.6640625" style="9" customWidth="1"/>
    <col min="4099" max="4099" width="18.44140625" style="9" customWidth="1"/>
    <col min="4100" max="4100" width="25.6640625" style="9" customWidth="1"/>
    <col min="4101" max="4101" width="32" style="9" customWidth="1"/>
    <col min="4102" max="4103" width="36.6640625" style="9" customWidth="1"/>
    <col min="4104" max="4105" width="25.6640625" style="9" customWidth="1"/>
    <col min="4106" max="4106" width="4.6640625" style="9" customWidth="1"/>
    <col min="4107" max="4352" width="9.6640625" style="9"/>
    <col min="4353" max="4353" width="4.6640625" style="9" customWidth="1"/>
    <col min="4354" max="4354" width="45.6640625" style="9" customWidth="1"/>
    <col min="4355" max="4355" width="18.44140625" style="9" customWidth="1"/>
    <col min="4356" max="4356" width="25.6640625" style="9" customWidth="1"/>
    <col min="4357" max="4357" width="32" style="9" customWidth="1"/>
    <col min="4358" max="4359" width="36.6640625" style="9" customWidth="1"/>
    <col min="4360" max="4361" width="25.6640625" style="9" customWidth="1"/>
    <col min="4362" max="4362" width="4.6640625" style="9" customWidth="1"/>
    <col min="4363" max="4608" width="9.6640625" style="9"/>
    <col min="4609" max="4609" width="4.6640625" style="9" customWidth="1"/>
    <col min="4610" max="4610" width="45.6640625" style="9" customWidth="1"/>
    <col min="4611" max="4611" width="18.44140625" style="9" customWidth="1"/>
    <col min="4612" max="4612" width="25.6640625" style="9" customWidth="1"/>
    <col min="4613" max="4613" width="32" style="9" customWidth="1"/>
    <col min="4614" max="4615" width="36.6640625" style="9" customWidth="1"/>
    <col min="4616" max="4617" width="25.6640625" style="9" customWidth="1"/>
    <col min="4618" max="4618" width="4.6640625" style="9" customWidth="1"/>
    <col min="4619" max="4864" width="9.6640625" style="9"/>
    <col min="4865" max="4865" width="4.6640625" style="9" customWidth="1"/>
    <col min="4866" max="4866" width="45.6640625" style="9" customWidth="1"/>
    <col min="4867" max="4867" width="18.44140625" style="9" customWidth="1"/>
    <col min="4868" max="4868" width="25.6640625" style="9" customWidth="1"/>
    <col min="4869" max="4869" width="32" style="9" customWidth="1"/>
    <col min="4870" max="4871" width="36.6640625" style="9" customWidth="1"/>
    <col min="4872" max="4873" width="25.6640625" style="9" customWidth="1"/>
    <col min="4874" max="4874" width="4.6640625" style="9" customWidth="1"/>
    <col min="4875" max="5120" width="9.6640625" style="9"/>
    <col min="5121" max="5121" width="4.6640625" style="9" customWidth="1"/>
    <col min="5122" max="5122" width="45.6640625" style="9" customWidth="1"/>
    <col min="5123" max="5123" width="18.44140625" style="9" customWidth="1"/>
    <col min="5124" max="5124" width="25.6640625" style="9" customWidth="1"/>
    <col min="5125" max="5125" width="32" style="9" customWidth="1"/>
    <col min="5126" max="5127" width="36.6640625" style="9" customWidth="1"/>
    <col min="5128" max="5129" width="25.6640625" style="9" customWidth="1"/>
    <col min="5130" max="5130" width="4.6640625" style="9" customWidth="1"/>
    <col min="5131" max="5376" width="9.6640625" style="9"/>
    <col min="5377" max="5377" width="4.6640625" style="9" customWidth="1"/>
    <col min="5378" max="5378" width="45.6640625" style="9" customWidth="1"/>
    <col min="5379" max="5379" width="18.44140625" style="9" customWidth="1"/>
    <col min="5380" max="5380" width="25.6640625" style="9" customWidth="1"/>
    <col min="5381" max="5381" width="32" style="9" customWidth="1"/>
    <col min="5382" max="5383" width="36.6640625" style="9" customWidth="1"/>
    <col min="5384" max="5385" width="25.6640625" style="9" customWidth="1"/>
    <col min="5386" max="5386" width="4.6640625" style="9" customWidth="1"/>
    <col min="5387" max="5632" width="9.6640625" style="9"/>
    <col min="5633" max="5633" width="4.6640625" style="9" customWidth="1"/>
    <col min="5634" max="5634" width="45.6640625" style="9" customWidth="1"/>
    <col min="5635" max="5635" width="18.44140625" style="9" customWidth="1"/>
    <col min="5636" max="5636" width="25.6640625" style="9" customWidth="1"/>
    <col min="5637" max="5637" width="32" style="9" customWidth="1"/>
    <col min="5638" max="5639" width="36.6640625" style="9" customWidth="1"/>
    <col min="5640" max="5641" width="25.6640625" style="9" customWidth="1"/>
    <col min="5642" max="5642" width="4.6640625" style="9" customWidth="1"/>
    <col min="5643" max="5888" width="9.6640625" style="9"/>
    <col min="5889" max="5889" width="4.6640625" style="9" customWidth="1"/>
    <col min="5890" max="5890" width="45.6640625" style="9" customWidth="1"/>
    <col min="5891" max="5891" width="18.44140625" style="9" customWidth="1"/>
    <col min="5892" max="5892" width="25.6640625" style="9" customWidth="1"/>
    <col min="5893" max="5893" width="32" style="9" customWidth="1"/>
    <col min="5894" max="5895" width="36.6640625" style="9" customWidth="1"/>
    <col min="5896" max="5897" width="25.6640625" style="9" customWidth="1"/>
    <col min="5898" max="5898" width="4.6640625" style="9" customWidth="1"/>
    <col min="5899" max="6144" width="9.6640625" style="9"/>
    <col min="6145" max="6145" width="4.6640625" style="9" customWidth="1"/>
    <col min="6146" max="6146" width="45.6640625" style="9" customWidth="1"/>
    <col min="6147" max="6147" width="18.44140625" style="9" customWidth="1"/>
    <col min="6148" max="6148" width="25.6640625" style="9" customWidth="1"/>
    <col min="6149" max="6149" width="32" style="9" customWidth="1"/>
    <col min="6150" max="6151" width="36.6640625" style="9" customWidth="1"/>
    <col min="6152" max="6153" width="25.6640625" style="9" customWidth="1"/>
    <col min="6154" max="6154" width="4.6640625" style="9" customWidth="1"/>
    <col min="6155" max="6400" width="9.6640625" style="9"/>
    <col min="6401" max="6401" width="4.6640625" style="9" customWidth="1"/>
    <col min="6402" max="6402" width="45.6640625" style="9" customWidth="1"/>
    <col min="6403" max="6403" width="18.44140625" style="9" customWidth="1"/>
    <col min="6404" max="6404" width="25.6640625" style="9" customWidth="1"/>
    <col min="6405" max="6405" width="32" style="9" customWidth="1"/>
    <col min="6406" max="6407" width="36.6640625" style="9" customWidth="1"/>
    <col min="6408" max="6409" width="25.6640625" style="9" customWidth="1"/>
    <col min="6410" max="6410" width="4.6640625" style="9" customWidth="1"/>
    <col min="6411" max="6656" width="9.6640625" style="9"/>
    <col min="6657" max="6657" width="4.6640625" style="9" customWidth="1"/>
    <col min="6658" max="6658" width="45.6640625" style="9" customWidth="1"/>
    <col min="6659" max="6659" width="18.44140625" style="9" customWidth="1"/>
    <col min="6660" max="6660" width="25.6640625" style="9" customWidth="1"/>
    <col min="6661" max="6661" width="32" style="9" customWidth="1"/>
    <col min="6662" max="6663" width="36.6640625" style="9" customWidth="1"/>
    <col min="6664" max="6665" width="25.6640625" style="9" customWidth="1"/>
    <col min="6666" max="6666" width="4.6640625" style="9" customWidth="1"/>
    <col min="6667" max="6912" width="9.6640625" style="9"/>
    <col min="6913" max="6913" width="4.6640625" style="9" customWidth="1"/>
    <col min="6914" max="6914" width="45.6640625" style="9" customWidth="1"/>
    <col min="6915" max="6915" width="18.44140625" style="9" customWidth="1"/>
    <col min="6916" max="6916" width="25.6640625" style="9" customWidth="1"/>
    <col min="6917" max="6917" width="32" style="9" customWidth="1"/>
    <col min="6918" max="6919" width="36.6640625" style="9" customWidth="1"/>
    <col min="6920" max="6921" width="25.6640625" style="9" customWidth="1"/>
    <col min="6922" max="6922" width="4.6640625" style="9" customWidth="1"/>
    <col min="6923" max="7168" width="9.6640625" style="9"/>
    <col min="7169" max="7169" width="4.6640625" style="9" customWidth="1"/>
    <col min="7170" max="7170" width="45.6640625" style="9" customWidth="1"/>
    <col min="7171" max="7171" width="18.44140625" style="9" customWidth="1"/>
    <col min="7172" max="7172" width="25.6640625" style="9" customWidth="1"/>
    <col min="7173" max="7173" width="32" style="9" customWidth="1"/>
    <col min="7174" max="7175" width="36.6640625" style="9" customWidth="1"/>
    <col min="7176" max="7177" width="25.6640625" style="9" customWidth="1"/>
    <col min="7178" max="7178" width="4.6640625" style="9" customWidth="1"/>
    <col min="7179" max="7424" width="9.6640625" style="9"/>
    <col min="7425" max="7425" width="4.6640625" style="9" customWidth="1"/>
    <col min="7426" max="7426" width="45.6640625" style="9" customWidth="1"/>
    <col min="7427" max="7427" width="18.44140625" style="9" customWidth="1"/>
    <col min="7428" max="7428" width="25.6640625" style="9" customWidth="1"/>
    <col min="7429" max="7429" width="32" style="9" customWidth="1"/>
    <col min="7430" max="7431" width="36.6640625" style="9" customWidth="1"/>
    <col min="7432" max="7433" width="25.6640625" style="9" customWidth="1"/>
    <col min="7434" max="7434" width="4.6640625" style="9" customWidth="1"/>
    <col min="7435" max="7680" width="9.6640625" style="9"/>
    <col min="7681" max="7681" width="4.6640625" style="9" customWidth="1"/>
    <col min="7682" max="7682" width="45.6640625" style="9" customWidth="1"/>
    <col min="7683" max="7683" width="18.44140625" style="9" customWidth="1"/>
    <col min="7684" max="7684" width="25.6640625" style="9" customWidth="1"/>
    <col min="7685" max="7685" width="32" style="9" customWidth="1"/>
    <col min="7686" max="7687" width="36.6640625" style="9" customWidth="1"/>
    <col min="7688" max="7689" width="25.6640625" style="9" customWidth="1"/>
    <col min="7690" max="7690" width="4.6640625" style="9" customWidth="1"/>
    <col min="7691" max="7936" width="9.6640625" style="9"/>
    <col min="7937" max="7937" width="4.6640625" style="9" customWidth="1"/>
    <col min="7938" max="7938" width="45.6640625" style="9" customWidth="1"/>
    <col min="7939" max="7939" width="18.44140625" style="9" customWidth="1"/>
    <col min="7940" max="7940" width="25.6640625" style="9" customWidth="1"/>
    <col min="7941" max="7941" width="32" style="9" customWidth="1"/>
    <col min="7942" max="7943" width="36.6640625" style="9" customWidth="1"/>
    <col min="7944" max="7945" width="25.6640625" style="9" customWidth="1"/>
    <col min="7946" max="7946" width="4.6640625" style="9" customWidth="1"/>
    <col min="7947" max="8192" width="9.6640625" style="9"/>
    <col min="8193" max="8193" width="4.6640625" style="9" customWidth="1"/>
    <col min="8194" max="8194" width="45.6640625" style="9" customWidth="1"/>
    <col min="8195" max="8195" width="18.44140625" style="9" customWidth="1"/>
    <col min="8196" max="8196" width="25.6640625" style="9" customWidth="1"/>
    <col min="8197" max="8197" width="32" style="9" customWidth="1"/>
    <col min="8198" max="8199" width="36.6640625" style="9" customWidth="1"/>
    <col min="8200" max="8201" width="25.6640625" style="9" customWidth="1"/>
    <col min="8202" max="8202" width="4.6640625" style="9" customWidth="1"/>
    <col min="8203" max="8448" width="9.6640625" style="9"/>
    <col min="8449" max="8449" width="4.6640625" style="9" customWidth="1"/>
    <col min="8450" max="8450" width="45.6640625" style="9" customWidth="1"/>
    <col min="8451" max="8451" width="18.44140625" style="9" customWidth="1"/>
    <col min="8452" max="8452" width="25.6640625" style="9" customWidth="1"/>
    <col min="8453" max="8453" width="32" style="9" customWidth="1"/>
    <col min="8454" max="8455" width="36.6640625" style="9" customWidth="1"/>
    <col min="8456" max="8457" width="25.6640625" style="9" customWidth="1"/>
    <col min="8458" max="8458" width="4.6640625" style="9" customWidth="1"/>
    <col min="8459" max="8704" width="9.6640625" style="9"/>
    <col min="8705" max="8705" width="4.6640625" style="9" customWidth="1"/>
    <col min="8706" max="8706" width="45.6640625" style="9" customWidth="1"/>
    <col min="8707" max="8707" width="18.44140625" style="9" customWidth="1"/>
    <col min="8708" max="8708" width="25.6640625" style="9" customWidth="1"/>
    <col min="8709" max="8709" width="32" style="9" customWidth="1"/>
    <col min="8710" max="8711" width="36.6640625" style="9" customWidth="1"/>
    <col min="8712" max="8713" width="25.6640625" style="9" customWidth="1"/>
    <col min="8714" max="8714" width="4.6640625" style="9" customWidth="1"/>
    <col min="8715" max="8960" width="9.6640625" style="9"/>
    <col min="8961" max="8961" width="4.6640625" style="9" customWidth="1"/>
    <col min="8962" max="8962" width="45.6640625" style="9" customWidth="1"/>
    <col min="8963" max="8963" width="18.44140625" style="9" customWidth="1"/>
    <col min="8964" max="8964" width="25.6640625" style="9" customWidth="1"/>
    <col min="8965" max="8965" width="32" style="9" customWidth="1"/>
    <col min="8966" max="8967" width="36.6640625" style="9" customWidth="1"/>
    <col min="8968" max="8969" width="25.6640625" style="9" customWidth="1"/>
    <col min="8970" max="8970" width="4.6640625" style="9" customWidth="1"/>
    <col min="8971" max="9216" width="9.6640625" style="9"/>
    <col min="9217" max="9217" width="4.6640625" style="9" customWidth="1"/>
    <col min="9218" max="9218" width="45.6640625" style="9" customWidth="1"/>
    <col min="9219" max="9219" width="18.44140625" style="9" customWidth="1"/>
    <col min="9220" max="9220" width="25.6640625" style="9" customWidth="1"/>
    <col min="9221" max="9221" width="32" style="9" customWidth="1"/>
    <col min="9222" max="9223" width="36.6640625" style="9" customWidth="1"/>
    <col min="9224" max="9225" width="25.6640625" style="9" customWidth="1"/>
    <col min="9226" max="9226" width="4.6640625" style="9" customWidth="1"/>
    <col min="9227" max="9472" width="9.6640625" style="9"/>
    <col min="9473" max="9473" width="4.6640625" style="9" customWidth="1"/>
    <col min="9474" max="9474" width="45.6640625" style="9" customWidth="1"/>
    <col min="9475" max="9475" width="18.44140625" style="9" customWidth="1"/>
    <col min="9476" max="9476" width="25.6640625" style="9" customWidth="1"/>
    <col min="9477" max="9477" width="32" style="9" customWidth="1"/>
    <col min="9478" max="9479" width="36.6640625" style="9" customWidth="1"/>
    <col min="9480" max="9481" width="25.6640625" style="9" customWidth="1"/>
    <col min="9482" max="9482" width="4.6640625" style="9" customWidth="1"/>
    <col min="9483" max="9728" width="9.6640625" style="9"/>
    <col min="9729" max="9729" width="4.6640625" style="9" customWidth="1"/>
    <col min="9730" max="9730" width="45.6640625" style="9" customWidth="1"/>
    <col min="9731" max="9731" width="18.44140625" style="9" customWidth="1"/>
    <col min="9732" max="9732" width="25.6640625" style="9" customWidth="1"/>
    <col min="9733" max="9733" width="32" style="9" customWidth="1"/>
    <col min="9734" max="9735" width="36.6640625" style="9" customWidth="1"/>
    <col min="9736" max="9737" width="25.6640625" style="9" customWidth="1"/>
    <col min="9738" max="9738" width="4.6640625" style="9" customWidth="1"/>
    <col min="9739" max="9984" width="9.6640625" style="9"/>
    <col min="9985" max="9985" width="4.6640625" style="9" customWidth="1"/>
    <col min="9986" max="9986" width="45.6640625" style="9" customWidth="1"/>
    <col min="9987" max="9987" width="18.44140625" style="9" customWidth="1"/>
    <col min="9988" max="9988" width="25.6640625" style="9" customWidth="1"/>
    <col min="9989" max="9989" width="32" style="9" customWidth="1"/>
    <col min="9990" max="9991" width="36.6640625" style="9" customWidth="1"/>
    <col min="9992" max="9993" width="25.6640625" style="9" customWidth="1"/>
    <col min="9994" max="9994" width="4.6640625" style="9" customWidth="1"/>
    <col min="9995" max="10240" width="9.6640625" style="9"/>
    <col min="10241" max="10241" width="4.6640625" style="9" customWidth="1"/>
    <col min="10242" max="10242" width="45.6640625" style="9" customWidth="1"/>
    <col min="10243" max="10243" width="18.44140625" style="9" customWidth="1"/>
    <col min="10244" max="10244" width="25.6640625" style="9" customWidth="1"/>
    <col min="10245" max="10245" width="32" style="9" customWidth="1"/>
    <col min="10246" max="10247" width="36.6640625" style="9" customWidth="1"/>
    <col min="10248" max="10249" width="25.6640625" style="9" customWidth="1"/>
    <col min="10250" max="10250" width="4.6640625" style="9" customWidth="1"/>
    <col min="10251" max="10496" width="9.6640625" style="9"/>
    <col min="10497" max="10497" width="4.6640625" style="9" customWidth="1"/>
    <col min="10498" max="10498" width="45.6640625" style="9" customWidth="1"/>
    <col min="10499" max="10499" width="18.44140625" style="9" customWidth="1"/>
    <col min="10500" max="10500" width="25.6640625" style="9" customWidth="1"/>
    <col min="10501" max="10501" width="32" style="9" customWidth="1"/>
    <col min="10502" max="10503" width="36.6640625" style="9" customWidth="1"/>
    <col min="10504" max="10505" width="25.6640625" style="9" customWidth="1"/>
    <col min="10506" max="10506" width="4.6640625" style="9" customWidth="1"/>
    <col min="10507" max="10752" width="9.6640625" style="9"/>
    <col min="10753" max="10753" width="4.6640625" style="9" customWidth="1"/>
    <col min="10754" max="10754" width="45.6640625" style="9" customWidth="1"/>
    <col min="10755" max="10755" width="18.44140625" style="9" customWidth="1"/>
    <col min="10756" max="10756" width="25.6640625" style="9" customWidth="1"/>
    <col min="10757" max="10757" width="32" style="9" customWidth="1"/>
    <col min="10758" max="10759" width="36.6640625" style="9" customWidth="1"/>
    <col min="10760" max="10761" width="25.6640625" style="9" customWidth="1"/>
    <col min="10762" max="10762" width="4.6640625" style="9" customWidth="1"/>
    <col min="10763" max="11008" width="9.6640625" style="9"/>
    <col min="11009" max="11009" width="4.6640625" style="9" customWidth="1"/>
    <col min="11010" max="11010" width="45.6640625" style="9" customWidth="1"/>
    <col min="11011" max="11011" width="18.44140625" style="9" customWidth="1"/>
    <col min="11012" max="11012" width="25.6640625" style="9" customWidth="1"/>
    <col min="11013" max="11013" width="32" style="9" customWidth="1"/>
    <col min="11014" max="11015" width="36.6640625" style="9" customWidth="1"/>
    <col min="11016" max="11017" width="25.6640625" style="9" customWidth="1"/>
    <col min="11018" max="11018" width="4.6640625" style="9" customWidth="1"/>
    <col min="11019" max="11264" width="9.6640625" style="9"/>
    <col min="11265" max="11265" width="4.6640625" style="9" customWidth="1"/>
    <col min="11266" max="11266" width="45.6640625" style="9" customWidth="1"/>
    <col min="11267" max="11267" width="18.44140625" style="9" customWidth="1"/>
    <col min="11268" max="11268" width="25.6640625" style="9" customWidth="1"/>
    <col min="11269" max="11269" width="32" style="9" customWidth="1"/>
    <col min="11270" max="11271" width="36.6640625" style="9" customWidth="1"/>
    <col min="11272" max="11273" width="25.6640625" style="9" customWidth="1"/>
    <col min="11274" max="11274" width="4.6640625" style="9" customWidth="1"/>
    <col min="11275" max="11520" width="9.6640625" style="9"/>
    <col min="11521" max="11521" width="4.6640625" style="9" customWidth="1"/>
    <col min="11522" max="11522" width="45.6640625" style="9" customWidth="1"/>
    <col min="11523" max="11523" width="18.44140625" style="9" customWidth="1"/>
    <col min="11524" max="11524" width="25.6640625" style="9" customWidth="1"/>
    <col min="11525" max="11525" width="32" style="9" customWidth="1"/>
    <col min="11526" max="11527" width="36.6640625" style="9" customWidth="1"/>
    <col min="11528" max="11529" width="25.6640625" style="9" customWidth="1"/>
    <col min="11530" max="11530" width="4.6640625" style="9" customWidth="1"/>
    <col min="11531" max="11776" width="9.6640625" style="9"/>
    <col min="11777" max="11777" width="4.6640625" style="9" customWidth="1"/>
    <col min="11778" max="11778" width="45.6640625" style="9" customWidth="1"/>
    <col min="11779" max="11779" width="18.44140625" style="9" customWidth="1"/>
    <col min="11780" max="11780" width="25.6640625" style="9" customWidth="1"/>
    <col min="11781" max="11781" width="32" style="9" customWidth="1"/>
    <col min="11782" max="11783" width="36.6640625" style="9" customWidth="1"/>
    <col min="11784" max="11785" width="25.6640625" style="9" customWidth="1"/>
    <col min="11786" max="11786" width="4.6640625" style="9" customWidth="1"/>
    <col min="11787" max="12032" width="9.6640625" style="9"/>
    <col min="12033" max="12033" width="4.6640625" style="9" customWidth="1"/>
    <col min="12034" max="12034" width="45.6640625" style="9" customWidth="1"/>
    <col min="12035" max="12035" width="18.44140625" style="9" customWidth="1"/>
    <col min="12036" max="12036" width="25.6640625" style="9" customWidth="1"/>
    <col min="12037" max="12037" width="32" style="9" customWidth="1"/>
    <col min="12038" max="12039" width="36.6640625" style="9" customWidth="1"/>
    <col min="12040" max="12041" width="25.6640625" style="9" customWidth="1"/>
    <col min="12042" max="12042" width="4.6640625" style="9" customWidth="1"/>
    <col min="12043" max="12288" width="9.6640625" style="9"/>
    <col min="12289" max="12289" width="4.6640625" style="9" customWidth="1"/>
    <col min="12290" max="12290" width="45.6640625" style="9" customWidth="1"/>
    <col min="12291" max="12291" width="18.44140625" style="9" customWidth="1"/>
    <col min="12292" max="12292" width="25.6640625" style="9" customWidth="1"/>
    <col min="12293" max="12293" width="32" style="9" customWidth="1"/>
    <col min="12294" max="12295" width="36.6640625" style="9" customWidth="1"/>
    <col min="12296" max="12297" width="25.6640625" style="9" customWidth="1"/>
    <col min="12298" max="12298" width="4.6640625" style="9" customWidth="1"/>
    <col min="12299" max="12544" width="9.6640625" style="9"/>
    <col min="12545" max="12545" width="4.6640625" style="9" customWidth="1"/>
    <col min="12546" max="12546" width="45.6640625" style="9" customWidth="1"/>
    <col min="12547" max="12547" width="18.44140625" style="9" customWidth="1"/>
    <col min="12548" max="12548" width="25.6640625" style="9" customWidth="1"/>
    <col min="12549" max="12549" width="32" style="9" customWidth="1"/>
    <col min="12550" max="12551" width="36.6640625" style="9" customWidth="1"/>
    <col min="12552" max="12553" width="25.6640625" style="9" customWidth="1"/>
    <col min="12554" max="12554" width="4.6640625" style="9" customWidth="1"/>
    <col min="12555" max="12800" width="9.6640625" style="9"/>
    <col min="12801" max="12801" width="4.6640625" style="9" customWidth="1"/>
    <col min="12802" max="12802" width="45.6640625" style="9" customWidth="1"/>
    <col min="12803" max="12803" width="18.44140625" style="9" customWidth="1"/>
    <col min="12804" max="12804" width="25.6640625" style="9" customWidth="1"/>
    <col min="12805" max="12805" width="32" style="9" customWidth="1"/>
    <col min="12806" max="12807" width="36.6640625" style="9" customWidth="1"/>
    <col min="12808" max="12809" width="25.6640625" style="9" customWidth="1"/>
    <col min="12810" max="12810" width="4.6640625" style="9" customWidth="1"/>
    <col min="12811" max="13056" width="9.6640625" style="9"/>
    <col min="13057" max="13057" width="4.6640625" style="9" customWidth="1"/>
    <col min="13058" max="13058" width="45.6640625" style="9" customWidth="1"/>
    <col min="13059" max="13059" width="18.44140625" style="9" customWidth="1"/>
    <col min="13060" max="13060" width="25.6640625" style="9" customWidth="1"/>
    <col min="13061" max="13061" width="32" style="9" customWidth="1"/>
    <col min="13062" max="13063" width="36.6640625" style="9" customWidth="1"/>
    <col min="13064" max="13065" width="25.6640625" style="9" customWidth="1"/>
    <col min="13066" max="13066" width="4.6640625" style="9" customWidth="1"/>
    <col min="13067" max="13312" width="9.6640625" style="9"/>
    <col min="13313" max="13313" width="4.6640625" style="9" customWidth="1"/>
    <col min="13314" max="13314" width="45.6640625" style="9" customWidth="1"/>
    <col min="13315" max="13315" width="18.44140625" style="9" customWidth="1"/>
    <col min="13316" max="13316" width="25.6640625" style="9" customWidth="1"/>
    <col min="13317" max="13317" width="32" style="9" customWidth="1"/>
    <col min="13318" max="13319" width="36.6640625" style="9" customWidth="1"/>
    <col min="13320" max="13321" width="25.6640625" style="9" customWidth="1"/>
    <col min="13322" max="13322" width="4.6640625" style="9" customWidth="1"/>
    <col min="13323" max="13568" width="9.6640625" style="9"/>
    <col min="13569" max="13569" width="4.6640625" style="9" customWidth="1"/>
    <col min="13570" max="13570" width="45.6640625" style="9" customWidth="1"/>
    <col min="13571" max="13571" width="18.44140625" style="9" customWidth="1"/>
    <col min="13572" max="13572" width="25.6640625" style="9" customWidth="1"/>
    <col min="13573" max="13573" width="32" style="9" customWidth="1"/>
    <col min="13574" max="13575" width="36.6640625" style="9" customWidth="1"/>
    <col min="13576" max="13577" width="25.6640625" style="9" customWidth="1"/>
    <col min="13578" max="13578" width="4.6640625" style="9" customWidth="1"/>
    <col min="13579" max="13824" width="9.6640625" style="9"/>
    <col min="13825" max="13825" width="4.6640625" style="9" customWidth="1"/>
    <col min="13826" max="13826" width="45.6640625" style="9" customWidth="1"/>
    <col min="13827" max="13827" width="18.44140625" style="9" customWidth="1"/>
    <col min="13828" max="13828" width="25.6640625" style="9" customWidth="1"/>
    <col min="13829" max="13829" width="32" style="9" customWidth="1"/>
    <col min="13830" max="13831" width="36.6640625" style="9" customWidth="1"/>
    <col min="13832" max="13833" width="25.6640625" style="9" customWidth="1"/>
    <col min="13834" max="13834" width="4.6640625" style="9" customWidth="1"/>
    <col min="13835" max="14080" width="9.6640625" style="9"/>
    <col min="14081" max="14081" width="4.6640625" style="9" customWidth="1"/>
    <col min="14082" max="14082" width="45.6640625" style="9" customWidth="1"/>
    <col min="14083" max="14083" width="18.44140625" style="9" customWidth="1"/>
    <col min="14084" max="14084" width="25.6640625" style="9" customWidth="1"/>
    <col min="14085" max="14085" width="32" style="9" customWidth="1"/>
    <col min="14086" max="14087" width="36.6640625" style="9" customWidth="1"/>
    <col min="14088" max="14089" width="25.6640625" style="9" customWidth="1"/>
    <col min="14090" max="14090" width="4.6640625" style="9" customWidth="1"/>
    <col min="14091" max="14336" width="9.6640625" style="9"/>
    <col min="14337" max="14337" width="4.6640625" style="9" customWidth="1"/>
    <col min="14338" max="14338" width="45.6640625" style="9" customWidth="1"/>
    <col min="14339" max="14339" width="18.44140625" style="9" customWidth="1"/>
    <col min="14340" max="14340" width="25.6640625" style="9" customWidth="1"/>
    <col min="14341" max="14341" width="32" style="9" customWidth="1"/>
    <col min="14342" max="14343" width="36.6640625" style="9" customWidth="1"/>
    <col min="14344" max="14345" width="25.6640625" style="9" customWidth="1"/>
    <col min="14346" max="14346" width="4.6640625" style="9" customWidth="1"/>
    <col min="14347" max="14592" width="9.6640625" style="9"/>
    <col min="14593" max="14593" width="4.6640625" style="9" customWidth="1"/>
    <col min="14594" max="14594" width="45.6640625" style="9" customWidth="1"/>
    <col min="14595" max="14595" width="18.44140625" style="9" customWidth="1"/>
    <col min="14596" max="14596" width="25.6640625" style="9" customWidth="1"/>
    <col min="14597" max="14597" width="32" style="9" customWidth="1"/>
    <col min="14598" max="14599" width="36.6640625" style="9" customWidth="1"/>
    <col min="14600" max="14601" width="25.6640625" style="9" customWidth="1"/>
    <col min="14602" max="14602" width="4.6640625" style="9" customWidth="1"/>
    <col min="14603" max="14848" width="9.6640625" style="9"/>
    <col min="14849" max="14849" width="4.6640625" style="9" customWidth="1"/>
    <col min="14850" max="14850" width="45.6640625" style="9" customWidth="1"/>
    <col min="14851" max="14851" width="18.44140625" style="9" customWidth="1"/>
    <col min="14852" max="14852" width="25.6640625" style="9" customWidth="1"/>
    <col min="14853" max="14853" width="32" style="9" customWidth="1"/>
    <col min="14854" max="14855" width="36.6640625" style="9" customWidth="1"/>
    <col min="14856" max="14857" width="25.6640625" style="9" customWidth="1"/>
    <col min="14858" max="14858" width="4.6640625" style="9" customWidth="1"/>
    <col min="14859" max="15104" width="9.6640625" style="9"/>
    <col min="15105" max="15105" width="4.6640625" style="9" customWidth="1"/>
    <col min="15106" max="15106" width="45.6640625" style="9" customWidth="1"/>
    <col min="15107" max="15107" width="18.44140625" style="9" customWidth="1"/>
    <col min="15108" max="15108" width="25.6640625" style="9" customWidth="1"/>
    <col min="15109" max="15109" width="32" style="9" customWidth="1"/>
    <col min="15110" max="15111" width="36.6640625" style="9" customWidth="1"/>
    <col min="15112" max="15113" width="25.6640625" style="9" customWidth="1"/>
    <col min="15114" max="15114" width="4.6640625" style="9" customWidth="1"/>
    <col min="15115" max="15360" width="9.6640625" style="9"/>
    <col min="15361" max="15361" width="4.6640625" style="9" customWidth="1"/>
    <col min="15362" max="15362" width="45.6640625" style="9" customWidth="1"/>
    <col min="15363" max="15363" width="18.44140625" style="9" customWidth="1"/>
    <col min="15364" max="15364" width="25.6640625" style="9" customWidth="1"/>
    <col min="15365" max="15365" width="32" style="9" customWidth="1"/>
    <col min="15366" max="15367" width="36.6640625" style="9" customWidth="1"/>
    <col min="15368" max="15369" width="25.6640625" style="9" customWidth="1"/>
    <col min="15370" max="15370" width="4.6640625" style="9" customWidth="1"/>
    <col min="15371" max="15616" width="9.6640625" style="9"/>
    <col min="15617" max="15617" width="4.6640625" style="9" customWidth="1"/>
    <col min="15618" max="15618" width="45.6640625" style="9" customWidth="1"/>
    <col min="15619" max="15619" width="18.44140625" style="9" customWidth="1"/>
    <col min="15620" max="15620" width="25.6640625" style="9" customWidth="1"/>
    <col min="15621" max="15621" width="32" style="9" customWidth="1"/>
    <col min="15622" max="15623" width="36.6640625" style="9" customWidth="1"/>
    <col min="15624" max="15625" width="25.6640625" style="9" customWidth="1"/>
    <col min="15626" max="15626" width="4.6640625" style="9" customWidth="1"/>
    <col min="15627" max="15872" width="9.6640625" style="9"/>
    <col min="15873" max="15873" width="4.6640625" style="9" customWidth="1"/>
    <col min="15874" max="15874" width="45.6640625" style="9" customWidth="1"/>
    <col min="15875" max="15875" width="18.44140625" style="9" customWidth="1"/>
    <col min="15876" max="15876" width="25.6640625" style="9" customWidth="1"/>
    <col min="15877" max="15877" width="32" style="9" customWidth="1"/>
    <col min="15878" max="15879" width="36.6640625" style="9" customWidth="1"/>
    <col min="15880" max="15881" width="25.6640625" style="9" customWidth="1"/>
    <col min="15882" max="15882" width="4.6640625" style="9" customWidth="1"/>
    <col min="15883" max="16128" width="9.6640625" style="9"/>
    <col min="16129" max="16129" width="4.6640625" style="9" customWidth="1"/>
    <col min="16130" max="16130" width="45.6640625" style="9" customWidth="1"/>
    <col min="16131" max="16131" width="18.44140625" style="9" customWidth="1"/>
    <col min="16132" max="16132" width="25.6640625" style="9" customWidth="1"/>
    <col min="16133" max="16133" width="32" style="9" customWidth="1"/>
    <col min="16134" max="16135" width="36.6640625" style="9" customWidth="1"/>
    <col min="16136" max="16137" width="25.6640625" style="9" customWidth="1"/>
    <col min="16138" max="16138" width="4.6640625" style="9" customWidth="1"/>
    <col min="16139" max="16384" width="9.6640625" style="9"/>
  </cols>
  <sheetData>
    <row r="1" spans="1:10">
      <c r="A1" s="43" t="s">
        <v>1800</v>
      </c>
      <c r="B1" s="44"/>
      <c r="C1" s="46" t="s">
        <v>3294</v>
      </c>
      <c r="D1" s="59" t="s">
        <v>1802</v>
      </c>
      <c r="E1" s="490" t="s">
        <v>1803</v>
      </c>
      <c r="F1" s="43" t="s">
        <v>1800</v>
      </c>
      <c r="G1" s="59" t="s">
        <v>3294</v>
      </c>
      <c r="H1" s="491" t="s">
        <v>1802</v>
      </c>
      <c r="I1" s="59" t="s">
        <v>1803</v>
      </c>
      <c r="J1" s="60"/>
    </row>
    <row r="2" spans="1:10">
      <c r="A2" s="72" t="s">
        <v>1789</v>
      </c>
      <c r="B2" s="65"/>
      <c r="C2" s="30" t="s">
        <v>1724</v>
      </c>
      <c r="D2" s="57" t="s">
        <v>1805</v>
      </c>
      <c r="E2" s="49"/>
      <c r="F2" s="72" t="s">
        <v>1789</v>
      </c>
      <c r="G2" s="57" t="s">
        <v>1724</v>
      </c>
      <c r="H2" s="57" t="s">
        <v>1805</v>
      </c>
      <c r="I2" s="899"/>
      <c r="J2" s="39"/>
    </row>
    <row r="3" spans="1:10" ht="15" customHeight="1">
      <c r="A3" s="37"/>
      <c r="B3" s="113"/>
      <c r="C3" s="38" t="s">
        <v>1726</v>
      </c>
      <c r="D3" s="900" t="s">
        <v>1789</v>
      </c>
      <c r="E3" s="130">
        <v>0</v>
      </c>
      <c r="F3" s="37"/>
      <c r="G3" s="114" t="s">
        <v>1726</v>
      </c>
      <c r="H3" s="1277" t="s">
        <v>1789</v>
      </c>
      <c r="I3" s="901" t="s">
        <v>1789</v>
      </c>
      <c r="J3" s="130"/>
    </row>
    <row r="4" spans="1:10" ht="15" customHeight="1">
      <c r="A4" s="492" t="s">
        <v>1464</v>
      </c>
      <c r="B4" s="493"/>
      <c r="C4" s="493"/>
      <c r="D4" s="493"/>
      <c r="E4" s="494"/>
      <c r="F4" s="492" t="s">
        <v>1465</v>
      </c>
      <c r="G4" s="230"/>
      <c r="H4" s="493"/>
      <c r="I4" s="493"/>
      <c r="J4" s="494"/>
    </row>
    <row r="5" spans="1:10">
      <c r="A5" s="34"/>
      <c r="B5" s="30"/>
      <c r="C5" s="30"/>
      <c r="D5" s="30"/>
      <c r="E5" s="39"/>
      <c r="F5" s="495"/>
      <c r="G5" s="496"/>
      <c r="H5" s="496"/>
      <c r="I5" s="496"/>
      <c r="J5" s="159"/>
    </row>
    <row r="6" spans="1:10">
      <c r="A6" s="34"/>
      <c r="B6" s="30"/>
      <c r="C6" s="30"/>
      <c r="E6" s="39"/>
      <c r="F6" s="34"/>
      <c r="G6" s="30"/>
      <c r="H6" s="30"/>
      <c r="I6" s="30"/>
      <c r="J6" s="39"/>
    </row>
    <row r="7" spans="1:10" ht="18">
      <c r="A7" s="72"/>
      <c r="B7" s="1444" t="s">
        <v>3985</v>
      </c>
      <c r="C7" s="1444"/>
      <c r="D7" s="497" t="s">
        <v>4374</v>
      </c>
      <c r="E7" s="39"/>
      <c r="F7" s="2690" t="s">
        <v>3992</v>
      </c>
      <c r="G7" s="2691"/>
      <c r="H7" s="497" t="s">
        <v>3994</v>
      </c>
      <c r="I7" s="497"/>
      <c r="J7" s="39"/>
    </row>
    <row r="8" spans="1:10" ht="18">
      <c r="A8" s="72"/>
      <c r="B8" s="1444" t="s">
        <v>3986</v>
      </c>
      <c r="C8" s="1444"/>
      <c r="D8" s="497" t="s">
        <v>4375</v>
      </c>
      <c r="E8" s="39"/>
      <c r="F8" s="2690" t="s">
        <v>3987</v>
      </c>
      <c r="G8" s="2691"/>
      <c r="H8" s="497" t="s">
        <v>1466</v>
      </c>
      <c r="I8" s="497"/>
      <c r="J8" s="39"/>
    </row>
    <row r="9" spans="1:10" ht="18">
      <c r="A9" s="72"/>
      <c r="B9" s="1444" t="s">
        <v>4376</v>
      </c>
      <c r="C9" s="1444"/>
      <c r="D9" s="497" t="s">
        <v>4377</v>
      </c>
      <c r="E9" s="39"/>
      <c r="F9" s="498" t="s">
        <v>3993</v>
      </c>
      <c r="G9" s="497"/>
      <c r="H9" s="497" t="s">
        <v>1467</v>
      </c>
      <c r="I9" s="497"/>
      <c r="J9" s="39"/>
    </row>
    <row r="10" spans="1:10" ht="18">
      <c r="A10" s="72"/>
      <c r="B10" s="1444" t="s">
        <v>4378</v>
      </c>
      <c r="C10" s="1444"/>
      <c r="D10" s="497" t="s">
        <v>4379</v>
      </c>
      <c r="E10" s="39"/>
      <c r="F10" s="498" t="s">
        <v>3988</v>
      </c>
      <c r="G10" s="497"/>
      <c r="H10" s="497" t="s">
        <v>4380</v>
      </c>
      <c r="I10" s="497"/>
      <c r="J10" s="39"/>
    </row>
    <row r="11" spans="1:10" ht="18">
      <c r="A11" s="72"/>
      <c r="B11" s="497" t="s">
        <v>4381</v>
      </c>
      <c r="C11" s="30"/>
      <c r="D11" s="497" t="s">
        <v>4382</v>
      </c>
      <c r="E11" s="39"/>
      <c r="F11" s="498" t="s">
        <v>3989</v>
      </c>
      <c r="G11" s="497"/>
      <c r="H11" s="497" t="s">
        <v>266</v>
      </c>
      <c r="I11" s="497"/>
      <c r="J11" s="39"/>
    </row>
    <row r="12" spans="1:10" ht="18">
      <c r="A12" s="72"/>
      <c r="B12" s="497" t="s">
        <v>4383</v>
      </c>
      <c r="C12" s="30"/>
      <c r="D12" s="497" t="s">
        <v>4384</v>
      </c>
      <c r="E12" s="39"/>
      <c r="F12" s="498" t="s">
        <v>3990</v>
      </c>
      <c r="G12" s="497"/>
      <c r="H12" s="497" t="s">
        <v>3995</v>
      </c>
      <c r="I12" s="497"/>
      <c r="J12" s="39"/>
    </row>
    <row r="13" spans="1:10" ht="18">
      <c r="A13" s="72"/>
      <c r="B13" s="497" t="s">
        <v>4385</v>
      </c>
      <c r="C13" s="30"/>
      <c r="D13" s="497" t="s">
        <v>4386</v>
      </c>
      <c r="E13" s="39"/>
      <c r="F13" s="498" t="s">
        <v>3991</v>
      </c>
      <c r="G13" s="497"/>
      <c r="H13" s="497" t="s">
        <v>268</v>
      </c>
      <c r="I13" s="497"/>
      <c r="J13" s="39"/>
    </row>
    <row r="14" spans="1:10" ht="18">
      <c r="A14" s="72"/>
      <c r="B14" s="497" t="s">
        <v>4387</v>
      </c>
      <c r="C14" s="30"/>
      <c r="D14" s="497" t="s">
        <v>268</v>
      </c>
      <c r="E14" s="39"/>
      <c r="F14" s="498" t="s">
        <v>267</v>
      </c>
      <c r="G14" s="497"/>
      <c r="H14" s="497"/>
      <c r="I14" s="497"/>
      <c r="J14" s="39"/>
    </row>
    <row r="15" spans="1:10" ht="18">
      <c r="A15" s="72"/>
      <c r="B15" s="497" t="s">
        <v>4388</v>
      </c>
      <c r="C15" s="30"/>
      <c r="D15" s="497"/>
      <c r="E15" s="39"/>
      <c r="F15" s="498"/>
      <c r="G15" s="497"/>
      <c r="H15" s="497"/>
      <c r="I15" s="497"/>
      <c r="J15" s="39"/>
    </row>
    <row r="16" spans="1:10">
      <c r="A16" s="34"/>
      <c r="D16" s="30"/>
      <c r="E16" s="39"/>
      <c r="F16" s="34"/>
      <c r="G16" s="30"/>
      <c r="H16" s="30"/>
      <c r="I16" s="30"/>
      <c r="J16" s="39"/>
    </row>
    <row r="17" spans="1:10">
      <c r="A17" s="37"/>
      <c r="B17" s="38"/>
      <c r="C17" s="38"/>
      <c r="D17" s="32"/>
      <c r="E17" s="33"/>
      <c r="F17" s="37"/>
      <c r="G17" s="38"/>
      <c r="H17" s="38"/>
      <c r="I17" s="38"/>
      <c r="J17" s="130"/>
    </row>
    <row r="18" spans="1:10">
      <c r="A18" s="495"/>
      <c r="B18" s="496"/>
      <c r="C18" s="496"/>
      <c r="D18" s="499" t="s">
        <v>269</v>
      </c>
      <c r="E18" s="494"/>
      <c r="F18" s="229" t="s">
        <v>270</v>
      </c>
      <c r="G18" s="493"/>
      <c r="H18" s="499" t="s">
        <v>271</v>
      </c>
      <c r="I18" s="493"/>
      <c r="J18" s="208"/>
    </row>
    <row r="19" spans="1:10">
      <c r="A19" s="659" t="s">
        <v>1729</v>
      </c>
      <c r="B19" s="160" t="s">
        <v>272</v>
      </c>
      <c r="C19" s="30"/>
      <c r="D19" s="2492" t="s">
        <v>273</v>
      </c>
      <c r="E19" s="172" t="s">
        <v>274</v>
      </c>
      <c r="F19" s="659" t="s">
        <v>273</v>
      </c>
      <c r="G19" s="2492" t="s">
        <v>275</v>
      </c>
      <c r="H19" s="2492" t="s">
        <v>276</v>
      </c>
      <c r="I19" s="2492" t="s">
        <v>277</v>
      </c>
      <c r="J19" s="49" t="s">
        <v>1729</v>
      </c>
    </row>
    <row r="20" spans="1:10">
      <c r="A20" s="34"/>
      <c r="B20" s="30"/>
      <c r="C20" s="30"/>
      <c r="D20" s="2492"/>
      <c r="E20" s="172" t="s">
        <v>180</v>
      </c>
      <c r="F20" s="34"/>
      <c r="G20" s="57"/>
      <c r="H20" s="57"/>
      <c r="I20" s="57"/>
      <c r="J20" s="49"/>
    </row>
    <row r="21" spans="1:10">
      <c r="A21" s="669" t="s">
        <v>1732</v>
      </c>
      <c r="B21" s="196" t="s">
        <v>3024</v>
      </c>
      <c r="C21" s="38"/>
      <c r="D21" s="153" t="s">
        <v>3025</v>
      </c>
      <c r="E21" s="173" t="s">
        <v>3026</v>
      </c>
      <c r="F21" s="669" t="s">
        <v>3027</v>
      </c>
      <c r="G21" s="153" t="s">
        <v>2347</v>
      </c>
      <c r="H21" s="153" t="s">
        <v>2348</v>
      </c>
      <c r="I21" s="153" t="s">
        <v>2349</v>
      </c>
      <c r="J21" s="131" t="s">
        <v>1732</v>
      </c>
    </row>
    <row r="22" spans="1:10">
      <c r="A22" s="500">
        <v>1</v>
      </c>
      <c r="B22" s="670" t="s">
        <v>278</v>
      </c>
      <c r="C22" s="502"/>
      <c r="D22" s="503"/>
      <c r="E22" s="504"/>
      <c r="F22" s="505"/>
      <c r="G22" s="506"/>
      <c r="H22" s="506"/>
      <c r="I22" s="506"/>
      <c r="J22" s="2700">
        <v>1</v>
      </c>
    </row>
    <row r="23" spans="1:10">
      <c r="A23" s="500">
        <v>2</v>
      </c>
      <c r="B23" s="2834" t="s">
        <v>4364</v>
      </c>
      <c r="C23" s="2692"/>
      <c r="D23" s="503"/>
      <c r="E23" s="504"/>
      <c r="F23" s="505"/>
      <c r="G23" s="506"/>
      <c r="H23" s="506"/>
      <c r="I23" s="506"/>
      <c r="J23" s="2700">
        <v>2</v>
      </c>
    </row>
    <row r="24" spans="1:10">
      <c r="A24" s="500">
        <v>3</v>
      </c>
      <c r="B24" s="2693" t="s">
        <v>279</v>
      </c>
      <c r="C24" s="2692"/>
      <c r="D24" s="2694">
        <v>0</v>
      </c>
      <c r="E24" s="2695"/>
      <c r="F24" s="2696">
        <v>0</v>
      </c>
      <c r="G24" s="2697"/>
      <c r="H24" s="2697"/>
      <c r="I24" s="2697"/>
      <c r="J24" s="2700">
        <v>3</v>
      </c>
    </row>
    <row r="25" spans="1:10">
      <c r="A25" s="500">
        <v>4</v>
      </c>
      <c r="B25" s="2693" t="s">
        <v>280</v>
      </c>
      <c r="C25" s="2692"/>
      <c r="D25" s="503"/>
      <c r="E25" s="504"/>
      <c r="F25" s="505"/>
      <c r="G25" s="506"/>
      <c r="H25" s="506"/>
      <c r="I25" s="506"/>
      <c r="J25" s="2700">
        <v>4</v>
      </c>
    </row>
    <row r="26" spans="1:10">
      <c r="A26" s="500">
        <v>5</v>
      </c>
      <c r="B26" s="2693" t="s">
        <v>4365</v>
      </c>
      <c r="C26" s="2692"/>
      <c r="D26" s="2694">
        <v>0</v>
      </c>
      <c r="E26" s="2695"/>
      <c r="F26" s="2696">
        <v>0</v>
      </c>
      <c r="G26" s="2697"/>
      <c r="H26" s="2697"/>
      <c r="I26" s="2697"/>
      <c r="J26" s="2700">
        <v>5</v>
      </c>
    </row>
    <row r="27" spans="1:10">
      <c r="A27" s="500">
        <v>6</v>
      </c>
      <c r="B27" s="2693" t="s">
        <v>4366</v>
      </c>
      <c r="C27" s="2692"/>
      <c r="D27" s="2694">
        <v>0</v>
      </c>
      <c r="E27" s="2695"/>
      <c r="F27" s="2696">
        <v>0</v>
      </c>
      <c r="G27" s="2697"/>
      <c r="H27" s="2697"/>
      <c r="I27" s="2697"/>
      <c r="J27" s="2700">
        <v>6</v>
      </c>
    </row>
    <row r="28" spans="1:10">
      <c r="A28" s="500">
        <v>7</v>
      </c>
      <c r="B28" s="501" t="s">
        <v>281</v>
      </c>
      <c r="C28" s="502"/>
      <c r="D28" s="509">
        <v>0</v>
      </c>
      <c r="E28" s="511"/>
      <c r="F28" s="508">
        <v>0</v>
      </c>
      <c r="G28" s="509"/>
      <c r="H28" s="509"/>
      <c r="I28" s="509"/>
      <c r="J28" s="2700">
        <v>7</v>
      </c>
    </row>
    <row r="29" spans="1:10">
      <c r="A29" s="500">
        <v>8</v>
      </c>
      <c r="B29" s="501" t="s">
        <v>282</v>
      </c>
      <c r="C29" s="502"/>
      <c r="D29" s="509">
        <v>0</v>
      </c>
      <c r="E29" s="511"/>
      <c r="F29" s="508">
        <v>0</v>
      </c>
      <c r="G29" s="509"/>
      <c r="H29" s="509"/>
      <c r="I29" s="509"/>
      <c r="J29" s="2700">
        <v>8</v>
      </c>
    </row>
    <row r="30" spans="1:10">
      <c r="A30" s="500">
        <v>9</v>
      </c>
      <c r="B30" s="501" t="s">
        <v>1422</v>
      </c>
      <c r="C30" s="502"/>
      <c r="D30" s="509"/>
      <c r="E30" s="511"/>
      <c r="F30" s="508">
        <v>0</v>
      </c>
      <c r="G30" s="509"/>
      <c r="H30" s="509"/>
      <c r="I30" s="509"/>
      <c r="J30" s="2700">
        <v>9</v>
      </c>
    </row>
    <row r="31" spans="1:10">
      <c r="A31" s="500">
        <v>10</v>
      </c>
      <c r="B31" s="501" t="s">
        <v>1423</v>
      </c>
      <c r="C31" s="502"/>
      <c r="D31" s="509">
        <v>0</v>
      </c>
      <c r="E31" s="511"/>
      <c r="F31" s="508">
        <v>0</v>
      </c>
      <c r="G31" s="509"/>
      <c r="H31" s="509"/>
      <c r="I31" s="509"/>
      <c r="J31" s="2700">
        <v>10</v>
      </c>
    </row>
    <row r="32" spans="1:10">
      <c r="A32" s="500">
        <v>11</v>
      </c>
      <c r="B32" s="501" t="s">
        <v>2740</v>
      </c>
      <c r="C32" s="502"/>
      <c r="D32" s="509">
        <f t="shared" ref="D32:I32" si="0">SUM(D24:D31)</f>
        <v>0</v>
      </c>
      <c r="E32" s="511">
        <f t="shared" si="0"/>
        <v>0</v>
      </c>
      <c r="F32" s="508">
        <f t="shared" si="0"/>
        <v>0</v>
      </c>
      <c r="G32" s="509">
        <f t="shared" si="0"/>
        <v>0</v>
      </c>
      <c r="H32" s="509">
        <f t="shared" si="0"/>
        <v>0</v>
      </c>
      <c r="I32" s="509">
        <f t="shared" si="0"/>
        <v>0</v>
      </c>
      <c r="J32" s="2700">
        <v>11</v>
      </c>
    </row>
    <row r="33" spans="1:10">
      <c r="A33" s="500">
        <v>12</v>
      </c>
      <c r="B33" s="501" t="s">
        <v>2741</v>
      </c>
      <c r="C33" s="502"/>
      <c r="D33" s="509">
        <v>0</v>
      </c>
      <c r="E33" s="511"/>
      <c r="F33" s="508">
        <v>0</v>
      </c>
      <c r="G33" s="509"/>
      <c r="H33" s="509"/>
      <c r="I33" s="509"/>
      <c r="J33" s="2700">
        <v>12</v>
      </c>
    </row>
    <row r="34" spans="1:10">
      <c r="A34" s="500">
        <v>13</v>
      </c>
      <c r="B34" s="501" t="s">
        <v>2742</v>
      </c>
      <c r="C34" s="502"/>
      <c r="D34" s="509">
        <f t="shared" ref="D34:I34" si="1">SUM(D32:D33)</f>
        <v>0</v>
      </c>
      <c r="E34" s="511">
        <f t="shared" si="1"/>
        <v>0</v>
      </c>
      <c r="F34" s="508">
        <f t="shared" si="1"/>
        <v>0</v>
      </c>
      <c r="G34" s="509">
        <f t="shared" si="1"/>
        <v>0</v>
      </c>
      <c r="H34" s="509">
        <f t="shared" si="1"/>
        <v>0</v>
      </c>
      <c r="I34" s="509">
        <f t="shared" si="1"/>
        <v>0</v>
      </c>
      <c r="J34" s="2700">
        <v>13</v>
      </c>
    </row>
    <row r="35" spans="1:10">
      <c r="A35" s="500">
        <v>14</v>
      </c>
      <c r="B35" s="501" t="s">
        <v>2743</v>
      </c>
      <c r="C35" s="502"/>
      <c r="D35" s="509"/>
      <c r="E35" s="511"/>
      <c r="F35" s="508"/>
      <c r="G35" s="509"/>
      <c r="H35" s="509"/>
      <c r="I35" s="509"/>
      <c r="J35" s="2700">
        <v>14</v>
      </c>
    </row>
    <row r="36" spans="1:10">
      <c r="A36" s="500">
        <v>15</v>
      </c>
      <c r="B36" s="501" t="s">
        <v>2744</v>
      </c>
      <c r="C36" s="502"/>
      <c r="D36" s="2697">
        <f t="shared" ref="D36:I36" si="2">D34-D35</f>
        <v>0</v>
      </c>
      <c r="E36" s="511">
        <f t="shared" si="2"/>
        <v>0</v>
      </c>
      <c r="F36" s="508">
        <f t="shared" si="2"/>
        <v>0</v>
      </c>
      <c r="G36" s="509">
        <f t="shared" si="2"/>
        <v>0</v>
      </c>
      <c r="H36" s="509">
        <f t="shared" si="2"/>
        <v>0</v>
      </c>
      <c r="I36" s="509">
        <f t="shared" si="2"/>
        <v>0</v>
      </c>
      <c r="J36" s="2700">
        <v>15</v>
      </c>
    </row>
    <row r="37" spans="1:10">
      <c r="A37" s="500">
        <v>16</v>
      </c>
      <c r="B37" s="2835" t="s">
        <v>4690</v>
      </c>
      <c r="C37" s="502"/>
      <c r="D37" s="506"/>
      <c r="E37" s="510"/>
      <c r="F37" s="2233"/>
      <c r="G37" s="2234"/>
      <c r="H37" s="2234"/>
      <c r="I37" s="2234"/>
      <c r="J37" s="2700">
        <v>16</v>
      </c>
    </row>
    <row r="38" spans="1:10">
      <c r="A38" s="500">
        <v>17</v>
      </c>
      <c r="B38" s="501" t="s">
        <v>2745</v>
      </c>
      <c r="C38" s="502"/>
      <c r="D38" s="509">
        <v>0</v>
      </c>
      <c r="E38" s="511"/>
      <c r="F38" s="2233"/>
      <c r="G38" s="2234"/>
      <c r="H38" s="2234"/>
      <c r="I38" s="2234"/>
      <c r="J38" s="2700">
        <v>17</v>
      </c>
    </row>
    <row r="39" spans="1:10">
      <c r="A39" s="500">
        <v>18</v>
      </c>
      <c r="B39" s="501" t="s">
        <v>2746</v>
      </c>
      <c r="C39" s="502"/>
      <c r="D39" s="509">
        <v>0</v>
      </c>
      <c r="E39" s="511"/>
      <c r="F39" s="2233"/>
      <c r="G39" s="2234"/>
      <c r="H39" s="2234"/>
      <c r="I39" s="2234"/>
      <c r="J39" s="2700">
        <v>18</v>
      </c>
    </row>
    <row r="40" spans="1:10">
      <c r="A40" s="500">
        <v>19</v>
      </c>
      <c r="B40" s="501" t="s">
        <v>2747</v>
      </c>
      <c r="C40" s="502"/>
      <c r="D40" s="509"/>
      <c r="E40" s="511"/>
      <c r="F40" s="2233"/>
      <c r="G40" s="2234"/>
      <c r="H40" s="2234"/>
      <c r="I40" s="2234"/>
      <c r="J40" s="2700">
        <v>19</v>
      </c>
    </row>
    <row r="41" spans="1:10">
      <c r="A41" s="500">
        <v>20</v>
      </c>
      <c r="B41" s="501" t="s">
        <v>2749</v>
      </c>
      <c r="C41" s="502"/>
      <c r="D41" s="509">
        <v>0</v>
      </c>
      <c r="E41" s="511"/>
      <c r="F41" s="2233"/>
      <c r="G41" s="2234"/>
      <c r="H41" s="2234"/>
      <c r="I41" s="2234"/>
      <c r="J41" s="2700">
        <v>20</v>
      </c>
    </row>
    <row r="42" spans="1:10">
      <c r="A42" s="500">
        <v>21</v>
      </c>
      <c r="B42" s="501" t="s">
        <v>2750</v>
      </c>
      <c r="C42" s="502"/>
      <c r="D42" s="509"/>
      <c r="E42" s="511"/>
      <c r="F42" s="2233"/>
      <c r="G42" s="2234"/>
      <c r="H42" s="2234"/>
      <c r="I42" s="2234"/>
      <c r="J42" s="2700">
        <v>21</v>
      </c>
    </row>
    <row r="43" spans="1:10">
      <c r="A43" s="500">
        <v>22</v>
      </c>
      <c r="B43" s="501" t="s">
        <v>2752</v>
      </c>
      <c r="C43" s="502"/>
      <c r="D43" s="509">
        <v>0</v>
      </c>
      <c r="E43" s="511"/>
      <c r="F43" s="2233"/>
      <c r="G43" s="2234"/>
      <c r="H43" s="2234"/>
      <c r="I43" s="2234"/>
      <c r="J43" s="2700">
        <v>22</v>
      </c>
    </row>
    <row r="44" spans="1:10">
      <c r="A44" s="500">
        <v>23</v>
      </c>
      <c r="B44" s="2693" t="s">
        <v>3982</v>
      </c>
      <c r="C44" s="2692"/>
      <c r="D44" s="2697">
        <v>0</v>
      </c>
      <c r="E44" s="2695"/>
      <c r="F44" s="2697"/>
      <c r="G44" s="2697"/>
      <c r="H44" s="2697"/>
      <c r="I44" s="2697"/>
      <c r="J44" s="2700">
        <v>23</v>
      </c>
    </row>
    <row r="45" spans="1:10">
      <c r="A45" s="500">
        <v>24</v>
      </c>
      <c r="B45" s="2693" t="s">
        <v>4720</v>
      </c>
      <c r="C45" s="2692"/>
      <c r="D45" s="2865"/>
      <c r="E45" s="2866"/>
      <c r="F45" s="2865"/>
      <c r="G45" s="2865"/>
      <c r="H45" s="2865"/>
      <c r="I45" s="2865"/>
      <c r="J45" s="2700">
        <v>24</v>
      </c>
    </row>
    <row r="46" spans="1:10">
      <c r="A46" s="500">
        <v>25</v>
      </c>
      <c r="B46" s="2693" t="s">
        <v>4367</v>
      </c>
      <c r="C46" s="2692"/>
      <c r="D46" s="2694">
        <v>0</v>
      </c>
      <c r="E46" s="2695"/>
      <c r="F46" s="2696">
        <v>0</v>
      </c>
      <c r="G46" s="2697"/>
      <c r="H46" s="2697"/>
      <c r="I46" s="2697"/>
      <c r="J46" s="2700">
        <v>25</v>
      </c>
    </row>
    <row r="47" spans="1:10">
      <c r="A47" s="500">
        <v>26</v>
      </c>
      <c r="B47" s="2693" t="s">
        <v>4368</v>
      </c>
      <c r="C47" s="2692"/>
      <c r="D47" s="503"/>
      <c r="E47" s="504"/>
      <c r="F47" s="505"/>
      <c r="G47" s="506"/>
      <c r="H47" s="506"/>
      <c r="I47" s="506"/>
      <c r="J47" s="2700">
        <v>26</v>
      </c>
    </row>
    <row r="48" spans="1:10">
      <c r="A48" s="500">
        <v>27</v>
      </c>
      <c r="B48" s="2693" t="s">
        <v>4369</v>
      </c>
      <c r="C48" s="2692"/>
      <c r="D48" s="2694">
        <v>0</v>
      </c>
      <c r="E48" s="2695"/>
      <c r="F48" s="2696">
        <v>0</v>
      </c>
      <c r="G48" s="2697"/>
      <c r="H48" s="2697"/>
      <c r="I48" s="2697"/>
      <c r="J48" s="2700">
        <v>27</v>
      </c>
    </row>
    <row r="49" spans="1:10">
      <c r="A49" s="500">
        <v>28</v>
      </c>
      <c r="B49" s="2693" t="s">
        <v>4370</v>
      </c>
      <c r="C49" s="2692"/>
      <c r="D49" s="2694">
        <v>0</v>
      </c>
      <c r="E49" s="2695"/>
      <c r="F49" s="2696">
        <v>0</v>
      </c>
      <c r="G49" s="2697"/>
      <c r="H49" s="2697"/>
      <c r="I49" s="2697"/>
      <c r="J49" s="2700">
        <v>28</v>
      </c>
    </row>
    <row r="50" spans="1:10">
      <c r="A50" s="500">
        <v>29</v>
      </c>
      <c r="B50" s="2693" t="s">
        <v>4710</v>
      </c>
      <c r="C50" s="2692"/>
      <c r="D50" s="2694">
        <v>0</v>
      </c>
      <c r="E50" s="2695"/>
      <c r="F50" s="2696">
        <v>0</v>
      </c>
      <c r="G50" s="2697"/>
      <c r="H50" s="2697"/>
      <c r="I50" s="2697"/>
      <c r="J50" s="2700">
        <v>29</v>
      </c>
    </row>
    <row r="51" spans="1:10">
      <c r="A51" s="500">
        <v>30</v>
      </c>
      <c r="B51" s="2693" t="s">
        <v>4711</v>
      </c>
      <c r="C51" s="2692"/>
      <c r="D51" s="2694">
        <v>0</v>
      </c>
      <c r="E51" s="2695"/>
      <c r="F51" s="2696">
        <v>0</v>
      </c>
      <c r="G51" s="2697"/>
      <c r="H51" s="2697"/>
      <c r="I51" s="2697"/>
      <c r="J51" s="2700">
        <v>30</v>
      </c>
    </row>
    <row r="52" spans="1:10">
      <c r="A52" s="500">
        <v>31</v>
      </c>
      <c r="B52" s="2693" t="s">
        <v>4712</v>
      </c>
      <c r="C52" s="2692"/>
      <c r="D52" s="2694"/>
      <c r="E52" s="2695"/>
      <c r="F52" s="2696"/>
      <c r="G52" s="2697"/>
      <c r="H52" s="2697"/>
      <c r="I52" s="2697"/>
      <c r="J52" s="2700">
        <v>31</v>
      </c>
    </row>
    <row r="53" spans="1:10">
      <c r="A53" s="500">
        <v>32</v>
      </c>
      <c r="B53" s="2693" t="s">
        <v>4713</v>
      </c>
      <c r="C53" s="2692"/>
      <c r="D53" s="2694"/>
      <c r="E53" s="2695"/>
      <c r="F53" s="2696"/>
      <c r="G53" s="2697"/>
      <c r="H53" s="2697"/>
      <c r="I53" s="2697"/>
      <c r="J53" s="2700">
        <v>32</v>
      </c>
    </row>
    <row r="54" spans="1:10" s="1444" customFormat="1">
      <c r="A54" s="2868">
        <v>33</v>
      </c>
      <c r="B54" s="2693" t="s">
        <v>4714</v>
      </c>
      <c r="C54" s="2692"/>
      <c r="D54" s="2694"/>
      <c r="E54" s="2695"/>
      <c r="F54" s="2696">
        <v>0</v>
      </c>
      <c r="G54" s="2697"/>
      <c r="H54" s="2697"/>
      <c r="I54" s="2697"/>
      <c r="J54" s="2869">
        <v>33</v>
      </c>
    </row>
    <row r="55" spans="1:10" s="1444" customFormat="1">
      <c r="A55" s="2868">
        <v>34</v>
      </c>
      <c r="B55" s="2693" t="s">
        <v>4371</v>
      </c>
      <c r="C55" s="2692"/>
      <c r="D55" s="2697">
        <f t="shared" ref="D55:I55" si="3">SUM(D48:D54)+D46</f>
        <v>0</v>
      </c>
      <c r="E55" s="2698">
        <f t="shared" si="3"/>
        <v>0</v>
      </c>
      <c r="F55" s="2696">
        <f t="shared" si="3"/>
        <v>0</v>
      </c>
      <c r="G55" s="2697">
        <f t="shared" si="3"/>
        <v>0</v>
      </c>
      <c r="H55" s="2697">
        <f t="shared" si="3"/>
        <v>0</v>
      </c>
      <c r="I55" s="2697">
        <f t="shared" si="3"/>
        <v>0</v>
      </c>
      <c r="J55" s="2869">
        <v>34</v>
      </c>
    </row>
    <row r="56" spans="1:10">
      <c r="A56" s="500">
        <v>35</v>
      </c>
      <c r="B56" s="2693" t="s">
        <v>3983</v>
      </c>
      <c r="C56" s="2692"/>
      <c r="D56" s="2697"/>
      <c r="E56" s="2698"/>
      <c r="F56" s="2696"/>
      <c r="G56" s="2697"/>
      <c r="H56" s="2697"/>
      <c r="I56" s="2697"/>
      <c r="J56" s="2700">
        <v>35</v>
      </c>
    </row>
    <row r="57" spans="1:10">
      <c r="A57" s="500">
        <v>36</v>
      </c>
      <c r="B57" s="2693" t="s">
        <v>3984</v>
      </c>
      <c r="C57" s="2692"/>
      <c r="D57" s="2697"/>
      <c r="E57" s="2698"/>
      <c r="F57" s="2696"/>
      <c r="G57" s="2697"/>
      <c r="H57" s="2697"/>
      <c r="I57" s="2697"/>
      <c r="J57" s="2700">
        <v>36</v>
      </c>
    </row>
    <row r="58" spans="1:10">
      <c r="A58" s="500">
        <v>37</v>
      </c>
      <c r="B58" s="501"/>
      <c r="C58" s="502"/>
      <c r="D58" s="509"/>
      <c r="E58" s="2702"/>
      <c r="F58" s="2817"/>
      <c r="G58" s="2697"/>
      <c r="H58" s="2697"/>
      <c r="I58" s="2697"/>
      <c r="J58" s="2700">
        <v>37</v>
      </c>
    </row>
    <row r="59" spans="1:10">
      <c r="A59" s="500">
        <v>38</v>
      </c>
      <c r="B59" s="501" t="s">
        <v>2753</v>
      </c>
      <c r="C59" s="502"/>
      <c r="D59" s="2697">
        <f>SUM(D38:D44)+SUM(D55:D57)</f>
        <v>0</v>
      </c>
      <c r="E59" s="2702">
        <f>SUM(E38:E44)+SUM(E55:E57)</f>
        <v>0</v>
      </c>
      <c r="F59" s="2701"/>
      <c r="G59" s="2234"/>
      <c r="H59" s="2234"/>
      <c r="I59" s="2234"/>
      <c r="J59" s="2700">
        <v>38</v>
      </c>
    </row>
    <row r="60" spans="1:10">
      <c r="A60" s="500">
        <v>39</v>
      </c>
      <c r="B60" s="501" t="s">
        <v>2754</v>
      </c>
      <c r="C60" s="502"/>
      <c r="D60" s="507">
        <f>D36+D59</f>
        <v>0</v>
      </c>
      <c r="E60" s="2703">
        <f>E36+E59</f>
        <v>0</v>
      </c>
      <c r="F60" s="2701"/>
      <c r="G60" s="2234"/>
      <c r="H60" s="2234"/>
      <c r="I60" s="2234"/>
      <c r="J60" s="2700">
        <v>39</v>
      </c>
    </row>
    <row r="61" spans="1:10">
      <c r="A61" s="34"/>
      <c r="B61" s="30"/>
      <c r="C61" s="30"/>
      <c r="D61" s="141"/>
      <c r="E61" s="142"/>
      <c r="F61" s="34"/>
      <c r="G61" s="30"/>
      <c r="H61" s="30"/>
      <c r="I61" s="30"/>
      <c r="J61" s="39"/>
    </row>
    <row r="62" spans="1:10">
      <c r="A62" s="34"/>
      <c r="B62" s="3378" t="s">
        <v>4721</v>
      </c>
      <c r="C62" s="3203"/>
      <c r="D62" s="3203"/>
      <c r="E62" s="3204"/>
      <c r="F62" s="34"/>
      <c r="G62" s="30"/>
      <c r="H62" s="30"/>
      <c r="I62" s="30"/>
      <c r="J62" s="39"/>
    </row>
    <row r="63" spans="1:10">
      <c r="A63" s="34"/>
      <c r="B63" s="3203"/>
      <c r="C63" s="3203"/>
      <c r="D63" s="3203"/>
      <c r="E63" s="3204"/>
      <c r="F63" s="34" t="s">
        <v>2748</v>
      </c>
      <c r="G63" s="30"/>
      <c r="H63" s="30"/>
      <c r="I63" s="30"/>
      <c r="J63" s="39"/>
    </row>
    <row r="64" spans="1:10">
      <c r="A64" s="34"/>
      <c r="B64" s="30"/>
      <c r="C64" s="30"/>
      <c r="D64" s="30"/>
      <c r="E64" s="142"/>
      <c r="F64" s="34"/>
      <c r="G64" s="30"/>
      <c r="H64" s="30"/>
      <c r="I64" s="30"/>
      <c r="J64" s="39"/>
    </row>
    <row r="65" spans="1:10">
      <c r="A65" s="34"/>
      <c r="B65" s="30"/>
      <c r="C65" s="30"/>
      <c r="D65" s="30"/>
      <c r="E65" s="142"/>
      <c r="F65" s="34" t="s">
        <v>2751</v>
      </c>
      <c r="G65" s="30"/>
      <c r="H65" s="30"/>
      <c r="I65" s="30"/>
      <c r="J65" s="39"/>
    </row>
    <row r="66" spans="1:10">
      <c r="A66" s="34"/>
      <c r="B66" s="30"/>
      <c r="C66" s="30"/>
      <c r="D66" s="30"/>
      <c r="E66" s="142"/>
      <c r="F66" s="34"/>
      <c r="G66" s="30"/>
      <c r="H66" s="30"/>
      <c r="I66" s="30"/>
      <c r="J66" s="39"/>
    </row>
    <row r="67" spans="1:10">
      <c r="A67" s="34"/>
      <c r="B67" s="30"/>
      <c r="C67" s="30"/>
      <c r="D67" s="30"/>
      <c r="E67" s="142"/>
      <c r="F67" s="34"/>
      <c r="G67" s="30"/>
      <c r="H67" s="30"/>
      <c r="I67" s="30"/>
      <c r="J67" s="39"/>
    </row>
    <row r="68" spans="1:10">
      <c r="A68" s="34"/>
      <c r="B68" s="30"/>
      <c r="C68" s="30"/>
      <c r="D68" s="30"/>
      <c r="E68" s="142"/>
      <c r="F68" s="34"/>
      <c r="G68" s="30"/>
      <c r="H68" s="30"/>
      <c r="I68" s="30"/>
      <c r="J68" s="39"/>
    </row>
    <row r="69" spans="1:10">
      <c r="A69" s="34"/>
      <c r="B69" s="30"/>
      <c r="C69" s="30"/>
      <c r="D69" s="30"/>
      <c r="E69" s="142"/>
      <c r="F69" s="34"/>
      <c r="G69" s="30"/>
      <c r="H69" s="30"/>
      <c r="I69" s="30"/>
      <c r="J69" s="39"/>
    </row>
    <row r="70" spans="1:10">
      <c r="A70" s="34"/>
      <c r="B70" s="30"/>
      <c r="C70" s="30"/>
      <c r="D70" s="30"/>
      <c r="E70" s="39"/>
      <c r="F70" s="34"/>
      <c r="G70" s="30"/>
      <c r="H70" s="30"/>
      <c r="I70" s="30"/>
      <c r="J70" s="39"/>
    </row>
    <row r="71" spans="1:10">
      <c r="A71" s="34"/>
      <c r="B71" s="30"/>
      <c r="C71" s="30"/>
      <c r="D71" s="30"/>
      <c r="E71" s="39"/>
      <c r="F71" s="34"/>
      <c r="G71" s="30"/>
      <c r="H71" s="30"/>
      <c r="I71" s="30"/>
      <c r="J71" s="39"/>
    </row>
    <row r="72" spans="1:10">
      <c r="A72" s="34"/>
      <c r="B72" s="30"/>
      <c r="C72" s="30"/>
      <c r="D72" s="30"/>
      <c r="E72" s="39"/>
      <c r="F72" s="34"/>
      <c r="G72" s="30"/>
      <c r="H72" s="30"/>
      <c r="I72" s="30"/>
      <c r="J72" s="39"/>
    </row>
    <row r="73" spans="1:10">
      <c r="A73" s="34"/>
      <c r="B73" s="30"/>
      <c r="C73" s="30"/>
      <c r="D73" s="30"/>
      <c r="E73" s="39"/>
      <c r="F73" s="34"/>
      <c r="G73" s="30"/>
      <c r="H73" s="30"/>
      <c r="I73" s="30"/>
      <c r="J73" s="39"/>
    </row>
    <row r="74" spans="1:10" ht="15.75" thickBot="1">
      <c r="A74" s="40"/>
      <c r="B74" s="41"/>
      <c r="C74" s="41"/>
      <c r="D74" s="41"/>
      <c r="E74" s="161"/>
      <c r="F74" s="40"/>
      <c r="G74" s="41"/>
      <c r="H74" s="41"/>
      <c r="I74" s="41"/>
      <c r="J74" s="161"/>
    </row>
    <row r="75" spans="1:10" ht="18">
      <c r="A75" s="497"/>
      <c r="B75" s="497"/>
      <c r="C75" s="497"/>
      <c r="D75" s="497"/>
      <c r="E75" s="497"/>
      <c r="F75" s="497"/>
      <c r="G75" s="497"/>
      <c r="H75" s="497"/>
      <c r="I75" s="497"/>
      <c r="J75" s="497"/>
    </row>
    <row r="76" spans="1:10" ht="18">
      <c r="A76" s="2699" t="s">
        <v>4715</v>
      </c>
      <c r="B76" s="2699"/>
      <c r="C76" s="902"/>
      <c r="D76" s="515"/>
      <c r="E76" s="515"/>
      <c r="F76" s="2699" t="s">
        <v>4715</v>
      </c>
      <c r="G76" s="2699"/>
      <c r="H76" s="902"/>
      <c r="I76" s="515"/>
      <c r="J76" s="516" t="s">
        <v>2755</v>
      </c>
    </row>
    <row r="77" spans="1:10" ht="18">
      <c r="A77" s="517" t="s">
        <v>2756</v>
      </c>
      <c r="B77" s="903"/>
      <c r="C77" s="903"/>
      <c r="D77" s="903"/>
      <c r="E77" s="903"/>
      <c r="F77" s="517" t="s">
        <v>2757</v>
      </c>
      <c r="G77" s="903"/>
      <c r="H77" s="903"/>
      <c r="I77" s="903"/>
      <c r="J77" s="903"/>
    </row>
  </sheetData>
  <mergeCells count="1">
    <mergeCell ref="B62:E63"/>
  </mergeCells>
  <printOptions horizontalCentered="1" verticalCentered="1"/>
  <pageMargins left="0.5" right="0.5" top="0.5" bottom="0.5" header="0" footer="0"/>
  <pageSetup scale="48" fitToWidth="2" orientation="portrait" r:id="rId1"/>
  <headerFooter alignWithMargins="0"/>
  <colBreaks count="1" manualBreakCount="1">
    <brk id="5" max="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colorId="22" zoomScaleNormal="100" workbookViewId="0">
      <selection sqref="A1:D1"/>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3194" t="s">
        <v>5244</v>
      </c>
      <c r="B1" s="3194"/>
      <c r="C1" s="3194"/>
      <c r="D1" s="3194"/>
    </row>
    <row r="2" spans="1:4">
      <c r="A2" s="785"/>
      <c r="B2" s="20"/>
      <c r="C2" s="20"/>
      <c r="D2" s="21"/>
    </row>
    <row r="3" spans="1:4" ht="15" customHeight="1">
      <c r="A3" s="22" t="s">
        <v>1789</v>
      </c>
      <c r="B3" s="19" t="s">
        <v>1789</v>
      </c>
      <c r="C3" s="19" t="s">
        <v>1789</v>
      </c>
      <c r="D3" s="23"/>
    </row>
    <row r="4" spans="1:4" ht="15" customHeight="1">
      <c r="A4" s="24" t="s">
        <v>1790</v>
      </c>
      <c r="B4" s="18"/>
      <c r="C4" s="18"/>
      <c r="D4" s="25"/>
    </row>
    <row r="5" spans="1:4">
      <c r="A5" s="22"/>
      <c r="B5" s="19"/>
      <c r="C5" s="19"/>
      <c r="D5" s="23"/>
    </row>
    <row r="6" spans="1:4">
      <c r="A6" s="22"/>
      <c r="B6" s="19"/>
      <c r="C6" s="19"/>
      <c r="D6" s="23"/>
    </row>
    <row r="7" spans="1:4">
      <c r="A7" s="22"/>
      <c r="B7" s="19"/>
      <c r="C7" s="19"/>
      <c r="D7" s="23"/>
    </row>
    <row r="8" spans="1:4">
      <c r="A8" s="784" t="s">
        <v>3572</v>
      </c>
      <c r="B8" s="3195" t="s">
        <v>1358</v>
      </c>
      <c r="C8" s="3195"/>
      <c r="D8" s="3196"/>
    </row>
    <row r="9" spans="1:4">
      <c r="A9" s="22"/>
      <c r="B9" s="3192" t="s">
        <v>2712</v>
      </c>
      <c r="C9" s="3192"/>
      <c r="D9" s="3193"/>
    </row>
    <row r="10" spans="1:4">
      <c r="A10" s="22"/>
      <c r="B10" s="3192" t="s">
        <v>2711</v>
      </c>
      <c r="C10" s="3192"/>
      <c r="D10" s="3193"/>
    </row>
    <row r="11" spans="1:4">
      <c r="A11" s="22"/>
      <c r="B11"/>
      <c r="C11"/>
      <c r="D11" s="786"/>
    </row>
    <row r="12" spans="1:4">
      <c r="A12" s="784" t="s">
        <v>3573</v>
      </c>
      <c r="B12" s="783" t="s">
        <v>1359</v>
      </c>
      <c r="C12" s="18"/>
      <c r="D12" s="23"/>
    </row>
    <row r="13" spans="1:4">
      <c r="A13" s="22"/>
      <c r="B13" s="3192" t="s">
        <v>2713</v>
      </c>
      <c r="C13" s="3192"/>
      <c r="D13" s="3193"/>
    </row>
    <row r="14" spans="1:4">
      <c r="A14" s="22"/>
      <c r="B14" s="3192" t="s">
        <v>2714</v>
      </c>
      <c r="C14" s="3192"/>
      <c r="D14" s="3193"/>
    </row>
    <row r="15" spans="1:4">
      <c r="A15" s="22"/>
      <c r="B15" s="3192" t="s">
        <v>2715</v>
      </c>
      <c r="C15" s="3192"/>
      <c r="D15" s="3193"/>
    </row>
    <row r="16" spans="1:4">
      <c r="A16" s="22"/>
      <c r="B16" s="18"/>
      <c r="C16" s="18"/>
      <c r="D16" s="23"/>
    </row>
    <row r="17" spans="1:4">
      <c r="A17" s="784" t="s">
        <v>3574</v>
      </c>
      <c r="B17" s="3192" t="s">
        <v>1357</v>
      </c>
      <c r="C17" s="3192"/>
      <c r="D17" s="3193"/>
    </row>
    <row r="18" spans="1:4">
      <c r="A18" s="22"/>
      <c r="B18" s="3192" t="s">
        <v>1791</v>
      </c>
      <c r="C18" s="3192"/>
      <c r="D18" s="3193"/>
    </row>
    <row r="19" spans="1:4">
      <c r="A19" s="22"/>
      <c r="B19" s="3192" t="s">
        <v>1792</v>
      </c>
      <c r="C19" s="3192"/>
      <c r="D19" s="3193"/>
    </row>
    <row r="20" spans="1:4">
      <c r="A20" s="22"/>
      <c r="B20" s="18"/>
      <c r="C20" s="18"/>
      <c r="D20" s="23"/>
    </row>
    <row r="21" spans="1:4">
      <c r="A21" s="784" t="s">
        <v>3575</v>
      </c>
      <c r="B21" s="3192" t="s">
        <v>1360</v>
      </c>
      <c r="C21" s="3192"/>
      <c r="D21" s="3193"/>
    </row>
    <row r="22" spans="1:4">
      <c r="A22" s="22"/>
      <c r="B22" s="3192" t="s">
        <v>1793</v>
      </c>
      <c r="C22" s="3192"/>
      <c r="D22" s="3193"/>
    </row>
    <row r="23" spans="1:4">
      <c r="A23" s="22"/>
      <c r="B23" s="3192" t="s">
        <v>1361</v>
      </c>
      <c r="C23" s="3192"/>
      <c r="D23" s="3193"/>
    </row>
    <row r="24" spans="1:4">
      <c r="A24" s="22"/>
      <c r="B24" s="3192" t="s">
        <v>1362</v>
      </c>
      <c r="C24" s="3192"/>
      <c r="D24" s="3193"/>
    </row>
    <row r="25" spans="1:4">
      <c r="A25" s="22"/>
      <c r="B25" s="3192" t="s">
        <v>1363</v>
      </c>
      <c r="C25" s="3192"/>
      <c r="D25" s="3193"/>
    </row>
    <row r="26" spans="1:4">
      <c r="A26" s="22"/>
      <c r="B26" s="3192" t="s">
        <v>3845</v>
      </c>
      <c r="C26" s="3192"/>
      <c r="D26" s="3193"/>
    </row>
    <row r="27" spans="1:4">
      <c r="A27" s="22"/>
      <c r="B27" s="18"/>
      <c r="C27" s="18"/>
      <c r="D27" s="23"/>
    </row>
    <row r="28" spans="1:4">
      <c r="A28" s="784" t="s">
        <v>3576</v>
      </c>
      <c r="B28" s="3192" t="s">
        <v>3846</v>
      </c>
      <c r="C28" s="3192"/>
      <c r="D28" s="3193"/>
    </row>
    <row r="29" spans="1:4">
      <c r="A29" s="22"/>
      <c r="B29" s="3192" t="s">
        <v>3847</v>
      </c>
      <c r="C29" s="3192"/>
      <c r="D29" s="3193"/>
    </row>
    <row r="30" spans="1:4">
      <c r="A30" s="22"/>
      <c r="B30" s="3192" t="s">
        <v>3848</v>
      </c>
      <c r="C30" s="3192"/>
      <c r="D30" s="3193"/>
    </row>
    <row r="31" spans="1:4">
      <c r="A31" s="22"/>
      <c r="B31" s="18"/>
      <c r="C31" s="18"/>
      <c r="D31" s="23"/>
    </row>
    <row r="32" spans="1:4">
      <c r="A32" s="784" t="s">
        <v>3577</v>
      </c>
      <c r="B32" s="783" t="s">
        <v>3849</v>
      </c>
      <c r="C32" s="18"/>
      <c r="D32" s="23"/>
    </row>
    <row r="33" spans="1:4">
      <c r="A33" s="22"/>
      <c r="B33" s="3192" t="s">
        <v>3850</v>
      </c>
      <c r="C33" s="3192"/>
      <c r="D33" s="3193"/>
    </row>
    <row r="34" spans="1:4">
      <c r="A34" s="22"/>
      <c r="B34" s="3192" t="s">
        <v>1794</v>
      </c>
      <c r="C34" s="3192"/>
      <c r="D34" s="3193"/>
    </row>
    <row r="35" spans="1:4">
      <c r="A35" s="22"/>
      <c r="B35" s="18"/>
      <c r="C35" s="18"/>
      <c r="D35" s="23"/>
    </row>
    <row r="36" spans="1:4">
      <c r="A36" s="784" t="s">
        <v>3578</v>
      </c>
      <c r="B36" s="3192" t="s">
        <v>3851</v>
      </c>
      <c r="C36" s="3192"/>
      <c r="D36" s="3193"/>
    </row>
    <row r="37" spans="1:4">
      <c r="A37" s="22"/>
      <c r="B37" s="3192" t="s">
        <v>3852</v>
      </c>
      <c r="C37" s="3192"/>
      <c r="D37" s="3193"/>
    </row>
    <row r="38" spans="1:4">
      <c r="A38" s="22"/>
      <c r="B38" s="3192" t="s">
        <v>3853</v>
      </c>
      <c r="C38" s="3192"/>
      <c r="D38" s="3193"/>
    </row>
    <row r="39" spans="1:4">
      <c r="A39" s="22"/>
      <c r="B39" s="3192" t="s">
        <v>3854</v>
      </c>
      <c r="C39" s="3192"/>
      <c r="D39" s="3193"/>
    </row>
    <row r="40" spans="1:4">
      <c r="A40" s="22"/>
      <c r="B40" s="18"/>
      <c r="C40" s="18"/>
      <c r="D40" s="23"/>
    </row>
    <row r="41" spans="1:4">
      <c r="A41" s="784" t="s">
        <v>3579</v>
      </c>
      <c r="B41" s="3192" t="s">
        <v>3855</v>
      </c>
      <c r="C41" s="3192"/>
      <c r="D41" s="3193"/>
    </row>
    <row r="42" spans="1:4">
      <c r="A42" s="22"/>
      <c r="B42" s="3192" t="s">
        <v>1795</v>
      </c>
      <c r="C42" s="3192"/>
      <c r="D42" s="3193"/>
    </row>
    <row r="43" spans="1:4">
      <c r="A43" s="22"/>
      <c r="B43" s="3192" t="s">
        <v>1796</v>
      </c>
      <c r="C43" s="3192"/>
      <c r="D43" s="3193"/>
    </row>
    <row r="44" spans="1:4">
      <c r="A44" s="22"/>
      <c r="B44" s="18"/>
      <c r="C44" s="18"/>
      <c r="D44" s="23"/>
    </row>
    <row r="45" spans="1:4">
      <c r="A45" s="784" t="s">
        <v>3580</v>
      </c>
      <c r="B45" s="3192" t="s">
        <v>3569</v>
      </c>
      <c r="C45" s="3192"/>
      <c r="D45" s="3193"/>
    </row>
    <row r="46" spans="1:4">
      <c r="A46" s="22"/>
      <c r="B46" s="3192" t="s">
        <v>3570</v>
      </c>
      <c r="C46" s="3192"/>
      <c r="D46" s="3193"/>
    </row>
    <row r="47" spans="1:4">
      <c r="A47" s="22"/>
      <c r="B47" s="18"/>
      <c r="C47" s="18"/>
      <c r="D47" s="23"/>
    </row>
    <row r="48" spans="1:4">
      <c r="A48" s="784" t="s">
        <v>3581</v>
      </c>
      <c r="B48" s="3192" t="s">
        <v>3571</v>
      </c>
      <c r="C48" s="3192"/>
      <c r="D48" s="3193"/>
    </row>
    <row r="49" spans="1:4">
      <c r="A49" s="22"/>
      <c r="B49" s="3192" t="s">
        <v>1797</v>
      </c>
      <c r="C49" s="3192"/>
      <c r="D49" s="3193"/>
    </row>
    <row r="50" spans="1:4">
      <c r="A50" s="22"/>
      <c r="B50" s="3192" t="s">
        <v>1798</v>
      </c>
      <c r="C50" s="3192"/>
      <c r="D50" s="3193"/>
    </row>
    <row r="51" spans="1:4">
      <c r="A51" s="22"/>
      <c r="B51" s="18"/>
      <c r="C51" s="18"/>
      <c r="D51" s="23"/>
    </row>
    <row r="52" spans="1:4">
      <c r="A52" s="22"/>
      <c r="B52" s="19"/>
      <c r="C52" s="19"/>
      <c r="D52" s="23"/>
    </row>
    <row r="53" spans="1:4" ht="15.75" thickBot="1">
      <c r="A53" s="26"/>
      <c r="B53" s="27"/>
      <c r="C53" s="27"/>
      <c r="D53" s="28"/>
    </row>
    <row r="54" spans="1:4">
      <c r="A54" s="19"/>
      <c r="B54" s="19"/>
      <c r="C54" s="646" t="s">
        <v>1799</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G61"/>
  <sheetViews>
    <sheetView view="pageBreakPreview" topLeftCell="A22" zoomScale="60" zoomScaleNormal="100" workbookViewId="0">
      <selection activeCell="G5" sqref="G5"/>
    </sheetView>
  </sheetViews>
  <sheetFormatPr defaultRowHeight="15"/>
  <cols>
    <col min="1" max="1" width="4" customWidth="1"/>
    <col min="2" max="2" width="43.44140625" customWidth="1"/>
    <col min="3" max="3" width="19.21875" bestFit="1" customWidth="1"/>
    <col min="4" max="4" width="19.5546875" customWidth="1"/>
    <col min="5" max="6" width="14.88671875" bestFit="1" customWidth="1"/>
    <col min="7" max="7" width="16.88671875" customWidth="1"/>
  </cols>
  <sheetData>
    <row r="1" spans="1:7" ht="15.75" thickBot="1"/>
    <row r="2" spans="1:7" ht="15.75" thickTop="1">
      <c r="A2" s="1344" t="s">
        <v>3293</v>
      </c>
      <c r="B2" s="1345"/>
      <c r="C2" s="1346" t="s">
        <v>3294</v>
      </c>
      <c r="D2" s="1347"/>
      <c r="E2" s="1348" t="s">
        <v>1802</v>
      </c>
      <c r="F2" s="1346"/>
      <c r="G2" s="1349" t="s">
        <v>1803</v>
      </c>
    </row>
    <row r="3" spans="1:7">
      <c r="A3" s="1350" t="s">
        <v>1789</v>
      </c>
      <c r="B3" s="81"/>
      <c r="C3" s="811" t="s">
        <v>3295</v>
      </c>
      <c r="D3" s="78"/>
      <c r="E3" s="95" t="s">
        <v>3313</v>
      </c>
      <c r="F3" s="811"/>
      <c r="G3" s="1351"/>
    </row>
    <row r="4" spans="1:7">
      <c r="A4" s="1352" t="s">
        <v>3296</v>
      </c>
      <c r="B4" s="81"/>
      <c r="C4" s="811" t="s">
        <v>3297</v>
      </c>
      <c r="D4" s="701"/>
      <c r="E4" s="2969" t="str">
        <f>'Data Sheet'!C40</f>
        <v xml:space="preserve"> March 29, 2017</v>
      </c>
      <c r="F4" s="77"/>
      <c r="G4" s="2970" t="str">
        <f>'Data Sheet'!C38</f>
        <v xml:space="preserve"> December 31, 2016</v>
      </c>
    </row>
    <row r="5" spans="1:7">
      <c r="A5" s="1354" t="s">
        <v>3996</v>
      </c>
      <c r="B5" s="230"/>
      <c r="C5" s="230"/>
      <c r="D5" s="230"/>
      <c r="E5" s="230"/>
      <c r="F5" s="230"/>
      <c r="G5" s="1355"/>
    </row>
    <row r="6" spans="1:7">
      <c r="A6" s="1350" t="s">
        <v>4420</v>
      </c>
      <c r="B6" s="811"/>
      <c r="C6" s="811"/>
      <c r="D6" s="811"/>
      <c r="E6" s="88"/>
      <c r="F6" s="811"/>
      <c r="G6" s="1351"/>
    </row>
    <row r="7" spans="1:7">
      <c r="A7" s="1350" t="s">
        <v>3997</v>
      </c>
      <c r="B7" s="811"/>
      <c r="C7" s="811"/>
      <c r="D7" s="811"/>
      <c r="E7" s="811"/>
      <c r="F7" s="811"/>
      <c r="G7" s="1351"/>
    </row>
    <row r="8" spans="1:7">
      <c r="A8" s="1359"/>
      <c r="B8" s="1360"/>
      <c r="C8" s="1360"/>
      <c r="D8" s="1360"/>
      <c r="E8" s="1360"/>
      <c r="F8" s="1360"/>
      <c r="G8" s="1361"/>
    </row>
    <row r="9" spans="1:7">
      <c r="A9" s="1362" t="s">
        <v>1729</v>
      </c>
      <c r="B9" s="1363"/>
      <c r="C9" s="1445"/>
      <c r="D9" s="1445"/>
      <c r="E9" s="1445"/>
      <c r="F9" s="1445"/>
      <c r="G9" s="1446"/>
    </row>
    <row r="10" spans="1:7">
      <c r="A10" s="1366" t="s">
        <v>1732</v>
      </c>
      <c r="B10" s="1448" t="s">
        <v>3998</v>
      </c>
      <c r="C10" s="1377" t="s">
        <v>3999</v>
      </c>
      <c r="D10" s="1377" t="s">
        <v>3999</v>
      </c>
      <c r="E10" s="1377" t="s">
        <v>3999</v>
      </c>
      <c r="F10" s="1377" t="s">
        <v>3999</v>
      </c>
      <c r="G10" s="1405" t="s">
        <v>3999</v>
      </c>
    </row>
    <row r="11" spans="1:7">
      <c r="A11" s="1366"/>
      <c r="B11" s="1448"/>
      <c r="C11" s="1377" t="s">
        <v>4000</v>
      </c>
      <c r="D11" s="1377" t="s">
        <v>4001</v>
      </c>
      <c r="E11" s="1377" t="s">
        <v>4002</v>
      </c>
      <c r="F11" s="1377" t="s">
        <v>4003</v>
      </c>
      <c r="G11" s="1405" t="s">
        <v>2337</v>
      </c>
    </row>
    <row r="12" spans="1:7">
      <c r="A12" s="1368"/>
      <c r="B12" s="1365" t="s">
        <v>3024</v>
      </c>
      <c r="C12" s="1377" t="s">
        <v>3025</v>
      </c>
      <c r="D12" s="1377" t="s">
        <v>3026</v>
      </c>
      <c r="E12" s="1377" t="s">
        <v>3027</v>
      </c>
      <c r="F12" s="1377" t="s">
        <v>2347</v>
      </c>
      <c r="G12" s="1410" t="s">
        <v>2348</v>
      </c>
    </row>
    <row r="13" spans="1:7" ht="15.75">
      <c r="A13" s="1369">
        <v>1</v>
      </c>
      <c r="B13" s="1452"/>
      <c r="C13" s="1378"/>
      <c r="D13" s="1378"/>
      <c r="E13" s="1378"/>
      <c r="F13" s="1378"/>
      <c r="G13" s="1372"/>
    </row>
    <row r="14" spans="1:7">
      <c r="A14" s="1369">
        <v>2</v>
      </c>
      <c r="B14" s="1453"/>
      <c r="C14" s="1378"/>
      <c r="D14" s="1454"/>
      <c r="E14" s="1454"/>
      <c r="F14" s="1454"/>
      <c r="G14" s="1455"/>
    </row>
    <row r="15" spans="1:7">
      <c r="A15" s="1369">
        <v>3</v>
      </c>
      <c r="B15" s="1453"/>
      <c r="C15" s="1378"/>
      <c r="D15" s="1454"/>
      <c r="E15" s="1385"/>
      <c r="F15" s="1385"/>
      <c r="G15" s="1386"/>
    </row>
    <row r="16" spans="1:7">
      <c r="A16" s="1369">
        <v>4</v>
      </c>
      <c r="B16" s="1453"/>
      <c r="C16" s="1378"/>
      <c r="D16" s="1385"/>
      <c r="E16" s="1385"/>
      <c r="F16" s="1385"/>
      <c r="G16" s="1386"/>
    </row>
    <row r="17" spans="1:7">
      <c r="A17" s="1369">
        <v>5</v>
      </c>
      <c r="B17" s="1453"/>
      <c r="C17" s="1378"/>
      <c r="D17" s="1385"/>
      <c r="E17" s="1385"/>
      <c r="F17" s="1385"/>
      <c r="G17" s="1386"/>
    </row>
    <row r="18" spans="1:7">
      <c r="A18" s="1369">
        <v>6</v>
      </c>
      <c r="B18" s="1453"/>
      <c r="C18" s="1378"/>
      <c r="D18" s="1379"/>
      <c r="E18" s="1379"/>
      <c r="F18" s="1379"/>
      <c r="G18" s="1380"/>
    </row>
    <row r="19" spans="1:7">
      <c r="A19" s="1369">
        <v>7</v>
      </c>
      <c r="B19" s="1453"/>
      <c r="C19" s="1378"/>
      <c r="D19" s="1382"/>
      <c r="E19" s="1382"/>
      <c r="F19" s="1382"/>
      <c r="G19" s="1383"/>
    </row>
    <row r="20" spans="1:7">
      <c r="A20" s="1369">
        <v>8</v>
      </c>
      <c r="B20" s="1453"/>
      <c r="C20" s="1378"/>
      <c r="D20" s="1385"/>
      <c r="E20" s="1454"/>
      <c r="F20" s="1454"/>
      <c r="G20" s="1455"/>
    </row>
    <row r="21" spans="1:7">
      <c r="A21" s="1369">
        <v>9</v>
      </c>
      <c r="B21" s="1453"/>
      <c r="C21" s="1378"/>
      <c r="D21" s="1385"/>
      <c r="E21" s="1385"/>
      <c r="F21" s="1385"/>
      <c r="G21" s="1386"/>
    </row>
    <row r="22" spans="1:7">
      <c r="A22" s="1369">
        <v>10</v>
      </c>
      <c r="B22" s="1453"/>
      <c r="C22" s="1378"/>
      <c r="D22" s="1385"/>
      <c r="E22" s="1385"/>
      <c r="F22" s="1385"/>
      <c r="G22" s="1386"/>
    </row>
    <row r="23" spans="1:7">
      <c r="A23" s="1369">
        <v>11</v>
      </c>
      <c r="B23" s="1453"/>
      <c r="C23" s="1378"/>
      <c r="D23" s="1385"/>
      <c r="E23" s="1385"/>
      <c r="F23" s="1385"/>
      <c r="G23" s="1386"/>
    </row>
    <row r="24" spans="1:7">
      <c r="A24" s="1369">
        <v>12</v>
      </c>
      <c r="B24" s="1453"/>
      <c r="C24" s="1378"/>
      <c r="D24" s="1385"/>
      <c r="E24" s="1385"/>
      <c r="F24" s="1385"/>
      <c r="G24" s="1386"/>
    </row>
    <row r="25" spans="1:7">
      <c r="A25" s="1369">
        <v>13</v>
      </c>
      <c r="B25" s="1453"/>
      <c r="C25" s="1378"/>
      <c r="D25" s="1385"/>
      <c r="E25" s="1385"/>
      <c r="F25" s="1385"/>
      <c r="G25" s="1386"/>
    </row>
    <row r="26" spans="1:7">
      <c r="A26" s="1369">
        <v>14</v>
      </c>
      <c r="B26" s="1453"/>
      <c r="C26" s="1378"/>
      <c r="D26" s="1385"/>
      <c r="E26" s="1385"/>
      <c r="F26" s="1385"/>
      <c r="G26" s="1386"/>
    </row>
    <row r="27" spans="1:7">
      <c r="A27" s="1369">
        <v>15</v>
      </c>
      <c r="B27" s="1453"/>
      <c r="C27" s="1378"/>
      <c r="D27" s="1385"/>
      <c r="E27" s="1385"/>
      <c r="F27" s="1385"/>
      <c r="G27" s="1386"/>
    </row>
    <row r="28" spans="1:7">
      <c r="A28" s="1369">
        <v>16</v>
      </c>
      <c r="B28" s="1453"/>
      <c r="C28" s="1378"/>
      <c r="D28" s="1385"/>
      <c r="E28" s="1385"/>
      <c r="F28" s="1385"/>
      <c r="G28" s="1386"/>
    </row>
    <row r="29" spans="1:7">
      <c r="A29" s="1369">
        <v>17</v>
      </c>
      <c r="B29" s="1453"/>
      <c r="C29" s="1378"/>
      <c r="D29" s="1385"/>
      <c r="E29" s="1385"/>
      <c r="F29" s="1385"/>
      <c r="G29" s="1386"/>
    </row>
    <row r="30" spans="1:7">
      <c r="A30" s="1369">
        <v>18</v>
      </c>
      <c r="B30" s="1453"/>
      <c r="C30" s="1378"/>
      <c r="D30" s="1385"/>
      <c r="E30" s="1385"/>
      <c r="F30" s="1385"/>
      <c r="G30" s="1386"/>
    </row>
    <row r="31" spans="1:7">
      <c r="A31" s="1369">
        <v>19</v>
      </c>
      <c r="B31" s="1453"/>
      <c r="C31" s="1378"/>
      <c r="D31" s="1385"/>
      <c r="E31" s="1385"/>
      <c r="F31" s="1385"/>
      <c r="G31" s="1386"/>
    </row>
    <row r="32" spans="1:7">
      <c r="A32" s="1369">
        <v>20</v>
      </c>
      <c r="B32" s="1453"/>
      <c r="C32" s="1378"/>
      <c r="D32" s="1385"/>
      <c r="E32" s="1385"/>
      <c r="F32" s="1385"/>
      <c r="G32" s="1386"/>
    </row>
    <row r="33" spans="1:7" ht="15.75">
      <c r="A33" s="1369">
        <v>21</v>
      </c>
      <c r="B33" s="1452"/>
      <c r="C33" s="1378"/>
      <c r="D33" s="1385"/>
      <c r="E33" s="1385"/>
      <c r="F33" s="1385"/>
      <c r="G33" s="1386"/>
    </row>
    <row r="34" spans="1:7">
      <c r="A34" s="1369">
        <v>22</v>
      </c>
      <c r="B34" s="1370"/>
      <c r="C34" s="1371"/>
      <c r="D34" s="1375"/>
      <c r="E34" s="1375"/>
      <c r="F34" s="1375"/>
      <c r="G34" s="1376"/>
    </row>
    <row r="35" spans="1:7">
      <c r="A35" s="1369">
        <v>23</v>
      </c>
      <c r="B35" s="1370"/>
      <c r="C35" s="1371"/>
      <c r="D35" s="1375"/>
      <c r="E35" s="1375"/>
      <c r="F35" s="1375"/>
      <c r="G35" s="1376"/>
    </row>
    <row r="36" spans="1:7">
      <c r="A36" s="1369">
        <v>24</v>
      </c>
      <c r="B36" s="1370"/>
      <c r="C36" s="1371"/>
      <c r="D36" s="1385"/>
      <c r="E36" s="1385"/>
      <c r="F36" s="1385"/>
      <c r="G36" s="1386"/>
    </row>
    <row r="37" spans="1:7">
      <c r="A37" s="1369">
        <v>25</v>
      </c>
      <c r="B37" s="1370"/>
      <c r="C37" s="1371"/>
      <c r="D37" s="1375"/>
      <c r="E37" s="1375"/>
      <c r="F37" s="1375"/>
      <c r="G37" s="1376"/>
    </row>
    <row r="38" spans="1:7">
      <c r="A38" s="1369">
        <v>26</v>
      </c>
      <c r="B38" s="1370"/>
      <c r="C38" s="1371"/>
      <c r="D38" s="1375"/>
      <c r="E38" s="1375"/>
      <c r="F38" s="1375"/>
      <c r="G38" s="1376"/>
    </row>
    <row r="39" spans="1:7">
      <c r="A39" s="1369">
        <v>27</v>
      </c>
      <c r="B39" s="1370"/>
      <c r="C39" s="1371"/>
      <c r="D39" s="1375"/>
      <c r="E39" s="1375"/>
      <c r="F39" s="1375"/>
      <c r="G39" s="1376"/>
    </row>
    <row r="40" spans="1:7">
      <c r="A40" s="1369">
        <v>28</v>
      </c>
      <c r="B40" s="1370"/>
      <c r="C40" s="1371"/>
      <c r="D40" s="1375"/>
      <c r="E40" s="1375"/>
      <c r="F40" s="1375"/>
      <c r="G40" s="1376"/>
    </row>
    <row r="41" spans="1:7">
      <c r="A41" s="1369">
        <v>29</v>
      </c>
      <c r="B41" s="1370"/>
      <c r="C41" s="1371"/>
      <c r="D41" s="1375"/>
      <c r="E41" s="1375"/>
      <c r="F41" s="1375"/>
      <c r="G41" s="1376"/>
    </row>
    <row r="42" spans="1:7">
      <c r="A42" s="1369">
        <v>30</v>
      </c>
      <c r="B42" s="1370"/>
      <c r="C42" s="1371"/>
      <c r="D42" s="1375"/>
      <c r="E42" s="1375"/>
      <c r="F42" s="1375"/>
      <c r="G42" s="1376"/>
    </row>
    <row r="43" spans="1:7">
      <c r="A43" s="1369">
        <v>31</v>
      </c>
      <c r="B43" s="1370"/>
      <c r="C43" s="1371"/>
      <c r="D43" s="1375"/>
      <c r="E43" s="1375"/>
      <c r="F43" s="1375"/>
      <c r="G43" s="1376"/>
    </row>
    <row r="44" spans="1:7">
      <c r="A44" s="1369">
        <v>32</v>
      </c>
      <c r="B44" s="1370"/>
      <c r="C44" s="1371"/>
      <c r="D44" s="1375"/>
      <c r="E44" s="1375"/>
      <c r="F44" s="1375"/>
      <c r="G44" s="1376"/>
    </row>
    <row r="45" spans="1:7">
      <c r="A45" s="1369">
        <v>33</v>
      </c>
      <c r="B45" s="1370"/>
      <c r="C45" s="1371"/>
      <c r="D45" s="1385"/>
      <c r="E45" s="1385"/>
      <c r="F45" s="1385"/>
      <c r="G45" s="1386"/>
    </row>
    <row r="46" spans="1:7">
      <c r="A46" s="1369">
        <v>34</v>
      </c>
      <c r="B46" s="1370"/>
      <c r="C46" s="1371"/>
      <c r="D46" s="1375"/>
      <c r="E46" s="1375"/>
      <c r="F46" s="1375"/>
      <c r="G46" s="1376"/>
    </row>
    <row r="47" spans="1:7">
      <c r="A47" s="1369">
        <v>35</v>
      </c>
      <c r="B47" s="1370"/>
      <c r="C47" s="1371"/>
      <c r="D47" s="1375"/>
      <c r="E47" s="1375"/>
      <c r="F47" s="1375"/>
      <c r="G47" s="1376"/>
    </row>
    <row r="48" spans="1:7">
      <c r="A48" s="1369">
        <v>36</v>
      </c>
      <c r="B48" s="1370"/>
      <c r="C48" s="1371"/>
      <c r="D48" s="1375"/>
      <c r="E48" s="1375"/>
      <c r="F48" s="1375"/>
      <c r="G48" s="1376"/>
    </row>
    <row r="49" spans="1:7">
      <c r="A49" s="1369">
        <v>37</v>
      </c>
      <c r="B49" s="1370"/>
      <c r="C49" s="1371"/>
      <c r="D49" s="1375"/>
      <c r="E49" s="1375"/>
      <c r="F49" s="1375"/>
      <c r="G49" s="1376"/>
    </row>
    <row r="50" spans="1:7">
      <c r="A50" s="1369">
        <v>38</v>
      </c>
      <c r="B50" s="1370"/>
      <c r="C50" s="1371"/>
      <c r="D50" s="1375"/>
      <c r="E50" s="1375"/>
      <c r="F50" s="1375"/>
      <c r="G50" s="1376"/>
    </row>
    <row r="51" spans="1:7">
      <c r="A51" s="1369">
        <v>39</v>
      </c>
      <c r="B51" s="1370"/>
      <c r="C51" s="1371"/>
      <c r="D51" s="1375"/>
      <c r="E51" s="1375"/>
      <c r="F51" s="1375"/>
      <c r="G51" s="1376"/>
    </row>
    <row r="52" spans="1:7">
      <c r="A52" s="1369">
        <v>40</v>
      </c>
      <c r="B52" s="1370"/>
      <c r="C52" s="1371"/>
      <c r="D52" s="1375"/>
      <c r="E52" s="1375"/>
      <c r="F52" s="1375"/>
      <c r="G52" s="1376"/>
    </row>
    <row r="53" spans="1:7">
      <c r="A53" s="1369">
        <v>41</v>
      </c>
      <c r="B53" s="1370"/>
      <c r="C53" s="1371"/>
      <c r="D53" s="1375"/>
      <c r="E53" s="1375"/>
      <c r="F53" s="1375"/>
      <c r="G53" s="1376"/>
    </row>
    <row r="54" spans="1:7">
      <c r="A54" s="1369">
        <v>42</v>
      </c>
      <c r="B54" s="1370"/>
      <c r="C54" s="1371"/>
      <c r="D54" s="1375"/>
      <c r="E54" s="1375"/>
      <c r="F54" s="1375"/>
      <c r="G54" s="1376"/>
    </row>
    <row r="55" spans="1:7">
      <c r="A55" s="1369">
        <v>43</v>
      </c>
      <c r="B55" s="1370"/>
      <c r="C55" s="1371"/>
      <c r="D55" s="1375"/>
      <c r="E55" s="1375"/>
      <c r="F55" s="1375"/>
      <c r="G55" s="1376"/>
    </row>
    <row r="56" spans="1:7">
      <c r="A56" s="1369">
        <v>44</v>
      </c>
      <c r="B56" s="1370"/>
      <c r="C56" s="1371"/>
      <c r="D56" s="1375"/>
      <c r="E56" s="1375"/>
      <c r="F56" s="1375"/>
      <c r="G56" s="1376"/>
    </row>
    <row r="57" spans="1:7">
      <c r="A57" s="1369">
        <v>45</v>
      </c>
      <c r="B57" s="1370"/>
      <c r="C57" s="1371"/>
      <c r="D57" s="1375"/>
      <c r="E57" s="1375"/>
      <c r="F57" s="1375"/>
      <c r="G57" s="1376"/>
    </row>
    <row r="58" spans="1:7" ht="15.75" thickBot="1">
      <c r="A58" s="1391">
        <v>46</v>
      </c>
      <c r="B58" s="1392" t="s">
        <v>172</v>
      </c>
      <c r="C58" s="1394">
        <f>SUM(C13:C57)</f>
        <v>0</v>
      </c>
      <c r="D58" s="1394">
        <f>SUM(D13:D57)</f>
        <v>0</v>
      </c>
      <c r="E58" s="1394">
        <f>SUM(E13:E57)</f>
        <v>0</v>
      </c>
      <c r="F58" s="1394">
        <f>SUM(F13:F57)</f>
        <v>0</v>
      </c>
      <c r="G58" s="1456">
        <f>SUM(G13:G57)</f>
        <v>0</v>
      </c>
    </row>
    <row r="59" spans="1:7" ht="15.75" thickTop="1">
      <c r="A59" s="811"/>
      <c r="B59" s="811"/>
      <c r="C59" s="811"/>
      <c r="D59" s="973"/>
      <c r="E59" s="973"/>
      <c r="F59" s="973"/>
      <c r="G59" s="973"/>
    </row>
    <row r="60" spans="1:7">
      <c r="A60" s="17" t="s">
        <v>4680</v>
      </c>
      <c r="B60" s="17"/>
      <c r="C60" s="17"/>
      <c r="D60" s="17"/>
      <c r="E60" s="17"/>
      <c r="F60" s="17"/>
      <c r="G60" s="17"/>
    </row>
    <row r="61" spans="1:7">
      <c r="A61" s="69" t="s">
        <v>4004</v>
      </c>
      <c r="B61" s="69"/>
      <c r="C61" s="69"/>
      <c r="D61" s="69"/>
      <c r="E61" s="69"/>
      <c r="F61" s="69"/>
      <c r="G61" s="69"/>
    </row>
  </sheetData>
  <pageMargins left="0.7" right="0.7" top="0.75" bottom="0.75" header="0.3" footer="0.3"/>
  <pageSetup scale="57" orientation="portrait" r:id="rId1"/>
  <colBreaks count="1" manualBreakCount="1">
    <brk id="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G137"/>
  <sheetViews>
    <sheetView defaultGridColor="0" view="pageBreakPreview" colorId="22" zoomScale="80" zoomScaleNormal="100" zoomScaleSheetLayoutView="80" workbookViewId="0">
      <selection activeCell="G4" sqref="G4"/>
    </sheetView>
  </sheetViews>
  <sheetFormatPr defaultColWidth="9.6640625" defaultRowHeight="15"/>
  <cols>
    <col min="1" max="1" width="5.6640625" style="2491" customWidth="1"/>
    <col min="2" max="2" width="34.77734375" style="2491" customWidth="1"/>
    <col min="3" max="3" width="16.44140625" style="2491" customWidth="1"/>
    <col min="4" max="4" width="11.6640625" style="2491" customWidth="1"/>
    <col min="5" max="5" width="14.6640625" style="2491" customWidth="1"/>
    <col min="6" max="7" width="17.21875" style="2491" customWidth="1"/>
    <col min="8" max="8" width="13.109375" style="2491" customWidth="1"/>
    <col min="9" max="9" width="21.6640625" style="2491" customWidth="1"/>
    <col min="10" max="10" width="21.21875" style="2491" customWidth="1"/>
    <col min="11" max="11" width="21.109375" style="2491" customWidth="1"/>
    <col min="12" max="12" width="9.6640625" style="2491"/>
    <col min="13" max="13" width="10.6640625" style="2491" customWidth="1"/>
    <col min="14" max="14" width="20.44140625" style="2491" customWidth="1"/>
    <col min="15" max="15" width="4.77734375" style="2491" customWidth="1"/>
    <col min="16" max="16384" width="9.6640625" style="2491"/>
  </cols>
  <sheetData>
    <row r="1" spans="1:7" ht="15.75" thickTop="1">
      <c r="A1" s="1344" t="s">
        <v>3293</v>
      </c>
      <c r="B1" s="905"/>
      <c r="C1" s="906"/>
      <c r="D1" s="907" t="s">
        <v>1378</v>
      </c>
      <c r="E1" s="908"/>
      <c r="F1" s="909" t="s">
        <v>1802</v>
      </c>
      <c r="G1" s="910" t="s">
        <v>1803</v>
      </c>
    </row>
    <row r="2" spans="1:7">
      <c r="A2" s="72" t="s">
        <v>1789</v>
      </c>
      <c r="B2" s="902"/>
      <c r="C2" s="911"/>
      <c r="D2" s="912" t="s">
        <v>2758</v>
      </c>
      <c r="E2" s="913"/>
      <c r="F2" s="914" t="s">
        <v>1805</v>
      </c>
      <c r="G2" s="915"/>
    </row>
    <row r="3" spans="1:7" ht="15" customHeight="1">
      <c r="A3" s="916"/>
      <c r="B3" s="917"/>
      <c r="C3" s="918"/>
      <c r="D3" s="919" t="s">
        <v>2759</v>
      </c>
      <c r="E3" s="920"/>
      <c r="F3" s="1278" t="str">
        <f>'Data Sheet'!C40</f>
        <v xml:space="preserve"> March 29, 2017</v>
      </c>
      <c r="G3" s="2971" t="str">
        <f>'Data Sheet'!C38</f>
        <v xml:space="preserve"> December 31, 2016</v>
      </c>
    </row>
    <row r="4" spans="1:7" ht="15" customHeight="1">
      <c r="A4" s="2704" t="s">
        <v>4632</v>
      </c>
      <c r="B4" s="2705"/>
      <c r="C4" s="2705"/>
      <c r="D4" s="2705"/>
      <c r="E4" s="2705"/>
      <c r="F4" s="2705"/>
      <c r="G4" s="2706"/>
    </row>
    <row r="5" spans="1:7" ht="12.75" customHeight="1">
      <c r="A5" s="2502"/>
      <c r="B5" s="2707" t="s">
        <v>2760</v>
      </c>
      <c r="C5" s="2708"/>
      <c r="D5" s="2708"/>
      <c r="E5" s="2709" t="s">
        <v>4389</v>
      </c>
      <c r="F5" s="2710"/>
      <c r="G5" s="2711"/>
    </row>
    <row r="6" spans="1:7" ht="12.75" customHeight="1">
      <c r="A6" s="1528"/>
      <c r="B6" s="2493" t="s">
        <v>4390</v>
      </c>
      <c r="C6" s="2235"/>
      <c r="D6" s="2235"/>
      <c r="E6" s="2712" t="s">
        <v>2761</v>
      </c>
      <c r="F6" s="2712"/>
      <c r="G6" s="2713"/>
    </row>
    <row r="7" spans="1:7" ht="12.75" customHeight="1">
      <c r="A7" s="1528"/>
      <c r="B7" s="2493" t="s">
        <v>4391</v>
      </c>
      <c r="C7" s="2235"/>
      <c r="D7" s="2235"/>
      <c r="E7" s="2714" t="s">
        <v>2762</v>
      </c>
      <c r="F7" s="2714"/>
      <c r="G7" s="2713"/>
    </row>
    <row r="8" spans="1:7" ht="12.75" customHeight="1">
      <c r="A8" s="1528"/>
      <c r="B8" s="2493" t="s">
        <v>4392</v>
      </c>
      <c r="C8" s="2235"/>
      <c r="D8" s="2235"/>
      <c r="E8" s="2714" t="s">
        <v>2763</v>
      </c>
      <c r="F8" s="2714"/>
      <c r="G8" s="2713"/>
    </row>
    <row r="9" spans="1:7" ht="12.75" customHeight="1">
      <c r="A9" s="1528"/>
      <c r="B9" s="2493" t="s">
        <v>4393</v>
      </c>
      <c r="C9" s="2235"/>
      <c r="D9" s="2235"/>
      <c r="E9" s="2714" t="s">
        <v>2764</v>
      </c>
      <c r="F9" s="2714"/>
      <c r="G9" s="2713"/>
    </row>
    <row r="10" spans="1:7" ht="12.75" customHeight="1">
      <c r="A10" s="1528"/>
      <c r="B10" s="2493" t="s">
        <v>2765</v>
      </c>
      <c r="C10" s="2235"/>
      <c r="D10" s="2235"/>
      <c r="E10" s="2714" t="s">
        <v>2766</v>
      </c>
      <c r="F10" s="2714"/>
      <c r="G10" s="2713"/>
    </row>
    <row r="11" spans="1:7" ht="12.75" customHeight="1">
      <c r="A11" s="1528"/>
      <c r="B11" s="2715" t="s">
        <v>2767</v>
      </c>
      <c r="C11" s="2715"/>
      <c r="D11" s="2715"/>
      <c r="E11" s="2714" t="s">
        <v>2768</v>
      </c>
      <c r="F11" s="2714"/>
      <c r="G11" s="2713"/>
    </row>
    <row r="12" spans="1:7" ht="12.75" customHeight="1">
      <c r="A12" s="1528"/>
      <c r="B12" s="2715" t="s">
        <v>2769</v>
      </c>
      <c r="C12" s="2715"/>
      <c r="D12" s="2715"/>
      <c r="E12" s="2714" t="s">
        <v>2770</v>
      </c>
      <c r="F12" s="2714"/>
      <c r="G12" s="2713"/>
    </row>
    <row r="13" spans="1:7" ht="12.75" customHeight="1">
      <c r="A13" s="1528"/>
      <c r="B13" s="2715" t="s">
        <v>1468</v>
      </c>
      <c r="C13" s="2715"/>
      <c r="D13" s="2715"/>
      <c r="E13" s="2714" t="s">
        <v>1469</v>
      </c>
      <c r="F13" s="2714"/>
      <c r="G13" s="2713"/>
    </row>
    <row r="14" spans="1:7" ht="12.75" customHeight="1">
      <c r="A14" s="1528"/>
      <c r="B14" s="2493" t="s">
        <v>1470</v>
      </c>
      <c r="C14" s="2235"/>
      <c r="D14" s="2235"/>
      <c r="E14" s="2714" t="s">
        <v>1471</v>
      </c>
      <c r="F14" s="2714"/>
      <c r="G14" s="2713"/>
    </row>
    <row r="15" spans="1:7" ht="12.75" customHeight="1">
      <c r="A15" s="1528"/>
      <c r="B15" s="2493" t="s">
        <v>4394</v>
      </c>
      <c r="C15" s="2235"/>
      <c r="D15" s="2235"/>
      <c r="E15" s="2714" t="s">
        <v>1472</v>
      </c>
      <c r="F15" s="2714"/>
      <c r="G15" s="2713"/>
    </row>
    <row r="16" spans="1:7" ht="12.75" customHeight="1">
      <c r="A16" s="1528"/>
      <c r="B16" s="2493" t="s">
        <v>4395</v>
      </c>
      <c r="C16" s="2235"/>
      <c r="D16" s="2235"/>
      <c r="E16" s="2714" t="s">
        <v>1474</v>
      </c>
      <c r="F16" s="2714"/>
      <c r="G16" s="2713"/>
    </row>
    <row r="17" spans="1:7" ht="12.75" customHeight="1">
      <c r="A17" s="72"/>
      <c r="B17" s="2493" t="s">
        <v>1473</v>
      </c>
      <c r="C17" s="2236"/>
      <c r="D17" s="2236"/>
      <c r="E17" s="233" t="s">
        <v>1475</v>
      </c>
      <c r="F17" s="233"/>
      <c r="G17" s="23"/>
    </row>
    <row r="18" spans="1:7" ht="12.75" customHeight="1">
      <c r="A18" s="72"/>
      <c r="B18" s="2493" t="s">
        <v>4396</v>
      </c>
      <c r="C18" s="2236"/>
      <c r="D18" s="2235"/>
      <c r="E18" s="233"/>
      <c r="F18" s="233"/>
      <c r="G18" s="23"/>
    </row>
    <row r="19" spans="1:7">
      <c r="A19" s="925" t="s">
        <v>1729</v>
      </c>
      <c r="B19" s="926"/>
      <c r="C19" s="927"/>
      <c r="D19" s="928"/>
      <c r="E19" s="929" t="s">
        <v>1476</v>
      </c>
      <c r="F19" s="929" t="s">
        <v>1477</v>
      </c>
      <c r="G19" s="930" t="s">
        <v>1478</v>
      </c>
    </row>
    <row r="20" spans="1:7">
      <c r="A20" s="931" t="s">
        <v>1732</v>
      </c>
      <c r="B20" s="932" t="s">
        <v>1479</v>
      </c>
      <c r="C20" s="933" t="s">
        <v>1480</v>
      </c>
      <c r="D20" s="934" t="s">
        <v>1481</v>
      </c>
      <c r="E20" s="934" t="s">
        <v>1482</v>
      </c>
      <c r="F20" s="934" t="s">
        <v>1483</v>
      </c>
      <c r="G20" s="935" t="s">
        <v>1484</v>
      </c>
    </row>
    <row r="21" spans="1:7">
      <c r="A21" s="936"/>
      <c r="B21" s="937" t="s">
        <v>3024</v>
      </c>
      <c r="C21" s="938" t="s">
        <v>3025</v>
      </c>
      <c r="D21" s="937" t="s">
        <v>3026</v>
      </c>
      <c r="E21" s="937" t="s">
        <v>3027</v>
      </c>
      <c r="F21" s="937" t="s">
        <v>2347</v>
      </c>
      <c r="G21" s="939" t="s">
        <v>2348</v>
      </c>
    </row>
    <row r="22" spans="1:7">
      <c r="A22" s="925">
        <v>1</v>
      </c>
      <c r="B22" s="369"/>
      <c r="C22" s="940"/>
      <c r="D22" s="941"/>
      <c r="E22" s="940"/>
      <c r="F22" s="942" t="str">
        <f t="shared" ref="F22:F64" si="0">IF(ISERR(C22/E22*1000),"  ",C22/E22*1000)</f>
        <v xml:space="preserve">  </v>
      </c>
      <c r="G22" s="943" t="str">
        <f t="shared" ref="G22:G64" si="1">IF(ISERR(D22/C22/1000),"  ",D22/C22/1000)</f>
        <v xml:space="preserve">  </v>
      </c>
    </row>
    <row r="23" spans="1:7">
      <c r="A23" s="931">
        <f t="shared" ref="A23:A64" si="2">A22+1</f>
        <v>2</v>
      </c>
      <c r="B23" s="902"/>
      <c r="C23" s="944"/>
      <c r="D23" s="944"/>
      <c r="E23" s="944"/>
      <c r="F23" s="942" t="str">
        <f t="shared" si="0"/>
        <v xml:space="preserve">  </v>
      </c>
      <c r="G23" s="945" t="str">
        <f t="shared" si="1"/>
        <v xml:space="preserve">  </v>
      </c>
    </row>
    <row r="24" spans="1:7">
      <c r="A24" s="931">
        <f t="shared" si="2"/>
        <v>3</v>
      </c>
      <c r="B24" s="902"/>
      <c r="C24" s="944"/>
      <c r="D24" s="944"/>
      <c r="E24" s="944"/>
      <c r="F24" s="942" t="str">
        <f t="shared" si="0"/>
        <v xml:space="preserve">  </v>
      </c>
      <c r="G24" s="945" t="str">
        <f t="shared" si="1"/>
        <v xml:space="preserve">  </v>
      </c>
    </row>
    <row r="25" spans="1:7">
      <c r="A25" s="931">
        <f t="shared" si="2"/>
        <v>4</v>
      </c>
      <c r="B25" s="902"/>
      <c r="C25" s="944"/>
      <c r="D25" s="944"/>
      <c r="E25" s="944"/>
      <c r="F25" s="942" t="str">
        <f t="shared" si="0"/>
        <v xml:space="preserve">  </v>
      </c>
      <c r="G25" s="945" t="str">
        <f t="shared" si="1"/>
        <v xml:space="preserve">  </v>
      </c>
    </row>
    <row r="26" spans="1:7">
      <c r="A26" s="931">
        <f t="shared" si="2"/>
        <v>5</v>
      </c>
      <c r="B26" s="902"/>
      <c r="C26" s="944"/>
      <c r="D26" s="944"/>
      <c r="E26" s="944"/>
      <c r="F26" s="942" t="str">
        <f t="shared" si="0"/>
        <v xml:space="preserve">  </v>
      </c>
      <c r="G26" s="945" t="str">
        <f t="shared" si="1"/>
        <v xml:space="preserve">  </v>
      </c>
    </row>
    <row r="27" spans="1:7">
      <c r="A27" s="931">
        <f t="shared" si="2"/>
        <v>6</v>
      </c>
      <c r="B27" s="902"/>
      <c r="C27" s="944"/>
      <c r="D27" s="944"/>
      <c r="E27" s="944"/>
      <c r="F27" s="942" t="str">
        <f t="shared" si="0"/>
        <v xml:space="preserve">  </v>
      </c>
      <c r="G27" s="945" t="str">
        <f t="shared" si="1"/>
        <v xml:space="preserve">  </v>
      </c>
    </row>
    <row r="28" spans="1:7">
      <c r="A28" s="931">
        <f t="shared" si="2"/>
        <v>7</v>
      </c>
      <c r="B28" s="902"/>
      <c r="C28" s="944"/>
      <c r="D28" s="944"/>
      <c r="E28" s="944"/>
      <c r="F28" s="942" t="str">
        <f t="shared" si="0"/>
        <v xml:space="preserve">  </v>
      </c>
      <c r="G28" s="945" t="str">
        <f t="shared" si="1"/>
        <v xml:space="preserve">  </v>
      </c>
    </row>
    <row r="29" spans="1:7">
      <c r="A29" s="931">
        <f t="shared" si="2"/>
        <v>8</v>
      </c>
      <c r="B29" s="902"/>
      <c r="C29" s="944"/>
      <c r="D29" s="944"/>
      <c r="E29" s="944"/>
      <c r="F29" s="942" t="str">
        <f t="shared" si="0"/>
        <v xml:space="preserve">  </v>
      </c>
      <c r="G29" s="945" t="str">
        <f t="shared" si="1"/>
        <v xml:space="preserve">  </v>
      </c>
    </row>
    <row r="30" spans="1:7">
      <c r="A30" s="931">
        <f t="shared" si="2"/>
        <v>9</v>
      </c>
      <c r="B30" s="902"/>
      <c r="C30" s="944"/>
      <c r="D30" s="944"/>
      <c r="E30" s="944"/>
      <c r="F30" s="942" t="str">
        <f t="shared" si="0"/>
        <v xml:space="preserve">  </v>
      </c>
      <c r="G30" s="945" t="str">
        <f t="shared" si="1"/>
        <v xml:space="preserve">  </v>
      </c>
    </row>
    <row r="31" spans="1:7">
      <c r="A31" s="931">
        <f t="shared" si="2"/>
        <v>10</v>
      </c>
      <c r="B31" s="902"/>
      <c r="C31" s="944"/>
      <c r="D31" s="944"/>
      <c r="E31" s="944"/>
      <c r="F31" s="942" t="str">
        <f t="shared" si="0"/>
        <v xml:space="preserve">  </v>
      </c>
      <c r="G31" s="945" t="str">
        <f t="shared" si="1"/>
        <v xml:space="preserve">  </v>
      </c>
    </row>
    <row r="32" spans="1:7">
      <c r="A32" s="931">
        <f t="shared" si="2"/>
        <v>11</v>
      </c>
      <c r="B32" s="902"/>
      <c r="C32" s="944"/>
      <c r="D32" s="944"/>
      <c r="E32" s="944"/>
      <c r="F32" s="942" t="str">
        <f t="shared" si="0"/>
        <v xml:space="preserve">  </v>
      </c>
      <c r="G32" s="945" t="str">
        <f t="shared" si="1"/>
        <v xml:space="preserve">  </v>
      </c>
    </row>
    <row r="33" spans="1:7">
      <c r="A33" s="931">
        <f t="shared" si="2"/>
        <v>12</v>
      </c>
      <c r="B33" s="292"/>
      <c r="C33" s="944"/>
      <c r="D33" s="944"/>
      <c r="E33" s="944"/>
      <c r="F33" s="942" t="str">
        <f t="shared" si="0"/>
        <v xml:space="preserve">  </v>
      </c>
      <c r="G33" s="945" t="str">
        <f t="shared" si="1"/>
        <v xml:space="preserve">  </v>
      </c>
    </row>
    <row r="34" spans="1:7">
      <c r="A34" s="931">
        <f t="shared" si="2"/>
        <v>13</v>
      </c>
      <c r="B34" s="902"/>
      <c r="C34" s="944"/>
      <c r="D34" s="944"/>
      <c r="E34" s="944"/>
      <c r="F34" s="942" t="str">
        <f t="shared" si="0"/>
        <v xml:space="preserve">  </v>
      </c>
      <c r="G34" s="945" t="str">
        <f t="shared" si="1"/>
        <v xml:space="preserve">  </v>
      </c>
    </row>
    <row r="35" spans="1:7">
      <c r="A35" s="931">
        <f t="shared" si="2"/>
        <v>14</v>
      </c>
      <c r="B35" s="902"/>
      <c r="C35" s="944"/>
      <c r="D35" s="944"/>
      <c r="E35" s="944"/>
      <c r="F35" s="942" t="str">
        <f t="shared" si="0"/>
        <v xml:space="preserve">  </v>
      </c>
      <c r="G35" s="945" t="str">
        <f t="shared" si="1"/>
        <v xml:space="preserve">  </v>
      </c>
    </row>
    <row r="36" spans="1:7">
      <c r="A36" s="931">
        <f t="shared" si="2"/>
        <v>15</v>
      </c>
      <c r="B36" s="902"/>
      <c r="C36" s="944"/>
      <c r="D36" s="944"/>
      <c r="E36" s="944"/>
      <c r="F36" s="942" t="str">
        <f t="shared" si="0"/>
        <v xml:space="preserve">  </v>
      </c>
      <c r="G36" s="945" t="str">
        <f t="shared" si="1"/>
        <v xml:space="preserve">  </v>
      </c>
    </row>
    <row r="37" spans="1:7">
      <c r="A37" s="931">
        <f t="shared" si="2"/>
        <v>16</v>
      </c>
      <c r="B37" s="902"/>
      <c r="C37" s="944"/>
      <c r="D37" s="944"/>
      <c r="E37" s="944"/>
      <c r="F37" s="942" t="str">
        <f t="shared" si="0"/>
        <v xml:space="preserve">  </v>
      </c>
      <c r="G37" s="945" t="str">
        <f t="shared" si="1"/>
        <v xml:space="preserve">  </v>
      </c>
    </row>
    <row r="38" spans="1:7">
      <c r="A38" s="931">
        <f t="shared" si="2"/>
        <v>17</v>
      </c>
      <c r="B38" s="902"/>
      <c r="C38" s="944"/>
      <c r="D38" s="944"/>
      <c r="E38" s="944"/>
      <c r="F38" s="942" t="str">
        <f t="shared" si="0"/>
        <v xml:space="preserve">  </v>
      </c>
      <c r="G38" s="945" t="str">
        <f t="shared" si="1"/>
        <v xml:space="preserve">  </v>
      </c>
    </row>
    <row r="39" spans="1:7">
      <c r="A39" s="931">
        <f t="shared" si="2"/>
        <v>18</v>
      </c>
      <c r="B39" s="902"/>
      <c r="C39" s="944"/>
      <c r="D39" s="944"/>
      <c r="E39" s="944"/>
      <c r="F39" s="942" t="str">
        <f t="shared" si="0"/>
        <v xml:space="preserve">  </v>
      </c>
      <c r="G39" s="945" t="str">
        <f t="shared" si="1"/>
        <v xml:space="preserve">  </v>
      </c>
    </row>
    <row r="40" spans="1:7">
      <c r="A40" s="931">
        <f t="shared" si="2"/>
        <v>19</v>
      </c>
      <c r="B40" s="902"/>
      <c r="C40" s="944"/>
      <c r="D40" s="944"/>
      <c r="E40" s="944"/>
      <c r="F40" s="942" t="str">
        <f t="shared" si="0"/>
        <v xml:space="preserve">  </v>
      </c>
      <c r="G40" s="945" t="str">
        <f t="shared" si="1"/>
        <v xml:space="preserve">  </v>
      </c>
    </row>
    <row r="41" spans="1:7">
      <c r="A41" s="931">
        <f t="shared" si="2"/>
        <v>20</v>
      </c>
      <c r="B41" s="947"/>
      <c r="C41" s="944"/>
      <c r="D41" s="944"/>
      <c r="E41" s="944"/>
      <c r="F41" s="942" t="str">
        <f t="shared" si="0"/>
        <v xml:space="preserve">  </v>
      </c>
      <c r="G41" s="945" t="str">
        <f t="shared" si="1"/>
        <v xml:space="preserve">  </v>
      </c>
    </row>
    <row r="42" spans="1:7">
      <c r="A42" s="931">
        <f t="shared" si="2"/>
        <v>21</v>
      </c>
      <c r="B42" s="902"/>
      <c r="C42" s="944"/>
      <c r="D42" s="944"/>
      <c r="E42" s="944"/>
      <c r="F42" s="942" t="str">
        <f t="shared" si="0"/>
        <v xml:space="preserve">  </v>
      </c>
      <c r="G42" s="945" t="str">
        <f t="shared" si="1"/>
        <v xml:space="preserve">  </v>
      </c>
    </row>
    <row r="43" spans="1:7">
      <c r="A43" s="931">
        <f t="shared" si="2"/>
        <v>22</v>
      </c>
      <c r="B43" s="292"/>
      <c r="C43" s="944"/>
      <c r="D43" s="944"/>
      <c r="E43" s="944"/>
      <c r="F43" s="942" t="str">
        <f t="shared" si="0"/>
        <v xml:space="preserve">  </v>
      </c>
      <c r="G43" s="945" t="str">
        <f t="shared" si="1"/>
        <v xml:space="preserve">  </v>
      </c>
    </row>
    <row r="44" spans="1:7">
      <c r="A44" s="931">
        <f t="shared" si="2"/>
        <v>23</v>
      </c>
      <c r="B44" s="902"/>
      <c r="C44" s="944"/>
      <c r="D44" s="944"/>
      <c r="E44" s="944"/>
      <c r="F44" s="942" t="str">
        <f t="shared" si="0"/>
        <v xml:space="preserve">  </v>
      </c>
      <c r="G44" s="945" t="str">
        <f t="shared" si="1"/>
        <v xml:space="preserve">  </v>
      </c>
    </row>
    <row r="45" spans="1:7">
      <c r="A45" s="931">
        <f t="shared" si="2"/>
        <v>24</v>
      </c>
      <c r="B45" s="902"/>
      <c r="C45" s="944"/>
      <c r="D45" s="944"/>
      <c r="E45" s="944"/>
      <c r="F45" s="942" t="str">
        <f t="shared" si="0"/>
        <v xml:space="preserve">  </v>
      </c>
      <c r="G45" s="945" t="str">
        <f t="shared" si="1"/>
        <v xml:space="preserve">  </v>
      </c>
    </row>
    <row r="46" spans="1:7">
      <c r="A46" s="931">
        <f t="shared" si="2"/>
        <v>25</v>
      </c>
      <c r="B46" s="902"/>
      <c r="C46" s="944"/>
      <c r="D46" s="944"/>
      <c r="E46" s="944"/>
      <c r="F46" s="942" t="str">
        <f t="shared" si="0"/>
        <v xml:space="preserve">  </v>
      </c>
      <c r="G46" s="945" t="str">
        <f t="shared" si="1"/>
        <v xml:space="preserve">  </v>
      </c>
    </row>
    <row r="47" spans="1:7">
      <c r="A47" s="931">
        <f t="shared" si="2"/>
        <v>26</v>
      </c>
      <c r="B47" s="902"/>
      <c r="C47" s="944"/>
      <c r="D47" s="944"/>
      <c r="E47" s="944"/>
      <c r="F47" s="942" t="str">
        <f t="shared" si="0"/>
        <v xml:space="preserve">  </v>
      </c>
      <c r="G47" s="945" t="str">
        <f t="shared" si="1"/>
        <v xml:space="preserve">  </v>
      </c>
    </row>
    <row r="48" spans="1:7">
      <c r="A48" s="931">
        <f t="shared" si="2"/>
        <v>27</v>
      </c>
      <c r="B48" s="902"/>
      <c r="C48" s="944"/>
      <c r="D48" s="944"/>
      <c r="E48" s="944"/>
      <c r="F48" s="942" t="str">
        <f t="shared" si="0"/>
        <v xml:space="preserve">  </v>
      </c>
      <c r="G48" s="945" t="str">
        <f t="shared" si="1"/>
        <v xml:space="preserve">  </v>
      </c>
    </row>
    <row r="49" spans="1:7">
      <c r="A49" s="931">
        <f t="shared" si="2"/>
        <v>28</v>
      </c>
      <c r="B49" s="902"/>
      <c r="C49" s="944"/>
      <c r="D49" s="944"/>
      <c r="E49" s="944"/>
      <c r="F49" s="942" t="str">
        <f t="shared" si="0"/>
        <v xml:space="preserve">  </v>
      </c>
      <c r="G49" s="945" t="str">
        <f t="shared" si="1"/>
        <v xml:space="preserve">  </v>
      </c>
    </row>
    <row r="50" spans="1:7">
      <c r="A50" s="931">
        <f t="shared" si="2"/>
        <v>29</v>
      </c>
      <c r="B50" s="902"/>
      <c r="C50" s="944"/>
      <c r="D50" s="944"/>
      <c r="E50" s="944"/>
      <c r="F50" s="942" t="str">
        <f t="shared" si="0"/>
        <v xml:space="preserve">  </v>
      </c>
      <c r="G50" s="945" t="str">
        <f t="shared" si="1"/>
        <v xml:space="preserve">  </v>
      </c>
    </row>
    <row r="51" spans="1:7">
      <c r="A51" s="931">
        <f t="shared" si="2"/>
        <v>30</v>
      </c>
      <c r="B51" s="902"/>
      <c r="C51" s="944"/>
      <c r="D51" s="944"/>
      <c r="E51" s="944"/>
      <c r="F51" s="942" t="str">
        <f t="shared" si="0"/>
        <v xml:space="preserve">  </v>
      </c>
      <c r="G51" s="945" t="str">
        <f t="shared" si="1"/>
        <v xml:space="preserve">  </v>
      </c>
    </row>
    <row r="52" spans="1:7">
      <c r="A52" s="931">
        <f t="shared" si="2"/>
        <v>31</v>
      </c>
      <c r="B52" s="947"/>
      <c r="C52" s="944"/>
      <c r="D52" s="944"/>
      <c r="E52" s="944"/>
      <c r="F52" s="942" t="str">
        <f t="shared" si="0"/>
        <v xml:space="preserve">  </v>
      </c>
      <c r="G52" s="945" t="str">
        <f t="shared" si="1"/>
        <v xml:space="preserve">  </v>
      </c>
    </row>
    <row r="53" spans="1:7">
      <c r="A53" s="931">
        <f t="shared" si="2"/>
        <v>32</v>
      </c>
      <c r="B53" s="947"/>
      <c r="C53" s="944"/>
      <c r="D53" s="944"/>
      <c r="E53" s="944"/>
      <c r="F53" s="942" t="str">
        <f t="shared" si="0"/>
        <v xml:space="preserve">  </v>
      </c>
      <c r="G53" s="945" t="str">
        <f t="shared" si="1"/>
        <v xml:space="preserve">  </v>
      </c>
    </row>
    <row r="54" spans="1:7">
      <c r="A54" s="931">
        <f t="shared" si="2"/>
        <v>33</v>
      </c>
      <c r="B54" s="902"/>
      <c r="C54" s="944"/>
      <c r="D54" s="944"/>
      <c r="E54" s="944"/>
      <c r="F54" s="942" t="str">
        <f t="shared" si="0"/>
        <v xml:space="preserve">  </v>
      </c>
      <c r="G54" s="945" t="str">
        <f t="shared" si="1"/>
        <v xml:space="preserve">  </v>
      </c>
    </row>
    <row r="55" spans="1:7">
      <c r="A55" s="931">
        <f t="shared" si="2"/>
        <v>34</v>
      </c>
      <c r="B55" s="902"/>
      <c r="C55" s="944"/>
      <c r="D55" s="944"/>
      <c r="E55" s="944"/>
      <c r="F55" s="942" t="str">
        <f t="shared" si="0"/>
        <v xml:space="preserve">  </v>
      </c>
      <c r="G55" s="945" t="str">
        <f t="shared" si="1"/>
        <v xml:space="preserve">  </v>
      </c>
    </row>
    <row r="56" spans="1:7">
      <c r="A56" s="931">
        <f t="shared" si="2"/>
        <v>35</v>
      </c>
      <c r="B56" s="902"/>
      <c r="C56" s="944"/>
      <c r="D56" s="944"/>
      <c r="E56" s="944"/>
      <c r="F56" s="942" t="str">
        <f t="shared" si="0"/>
        <v xml:space="preserve">  </v>
      </c>
      <c r="G56" s="945" t="str">
        <f t="shared" si="1"/>
        <v xml:space="preserve">  </v>
      </c>
    </row>
    <row r="57" spans="1:7">
      <c r="A57" s="931">
        <f t="shared" si="2"/>
        <v>36</v>
      </c>
      <c r="B57" s="902"/>
      <c r="C57" s="944"/>
      <c r="D57" s="944"/>
      <c r="E57" s="944"/>
      <c r="F57" s="942" t="str">
        <f t="shared" si="0"/>
        <v xml:space="preserve">  </v>
      </c>
      <c r="G57" s="945" t="str">
        <f t="shared" si="1"/>
        <v xml:space="preserve">  </v>
      </c>
    </row>
    <row r="58" spans="1:7">
      <c r="A58" s="931">
        <f t="shared" si="2"/>
        <v>37</v>
      </c>
      <c r="B58" s="902"/>
      <c r="C58" s="944"/>
      <c r="D58" s="944"/>
      <c r="E58" s="944"/>
      <c r="F58" s="942" t="str">
        <f t="shared" si="0"/>
        <v xml:space="preserve">  </v>
      </c>
      <c r="G58" s="945" t="str">
        <f t="shared" si="1"/>
        <v xml:space="preserve">  </v>
      </c>
    </row>
    <row r="59" spans="1:7">
      <c r="A59" s="931">
        <f t="shared" si="2"/>
        <v>38</v>
      </c>
      <c r="B59" s="902"/>
      <c r="C59" s="944"/>
      <c r="D59" s="944"/>
      <c r="E59" s="944"/>
      <c r="F59" s="942" t="str">
        <f t="shared" si="0"/>
        <v xml:space="preserve">  </v>
      </c>
      <c r="G59" s="945" t="str">
        <f t="shared" si="1"/>
        <v xml:space="preserve">  </v>
      </c>
    </row>
    <row r="60" spans="1:7">
      <c r="A60" s="931">
        <f t="shared" si="2"/>
        <v>39</v>
      </c>
      <c r="B60" s="902"/>
      <c r="C60" s="944"/>
      <c r="D60" s="944"/>
      <c r="E60" s="944"/>
      <c r="F60" s="942" t="str">
        <f t="shared" si="0"/>
        <v xml:space="preserve">  </v>
      </c>
      <c r="G60" s="945" t="str">
        <f t="shared" si="1"/>
        <v xml:space="preserve">  </v>
      </c>
    </row>
    <row r="61" spans="1:7">
      <c r="A61" s="931">
        <f t="shared" si="2"/>
        <v>40</v>
      </c>
      <c r="B61" s="917"/>
      <c r="C61" s="948"/>
      <c r="D61" s="948"/>
      <c r="E61" s="948"/>
      <c r="F61" s="942" t="str">
        <f t="shared" si="0"/>
        <v xml:space="preserve">  </v>
      </c>
      <c r="G61" s="945" t="str">
        <f t="shared" si="1"/>
        <v xml:space="preserve">  </v>
      </c>
    </row>
    <row r="62" spans="1:7">
      <c r="A62" s="925">
        <f t="shared" si="2"/>
        <v>41</v>
      </c>
      <c r="B62" s="949" t="s">
        <v>1485</v>
      </c>
      <c r="C62" s="950">
        <f>SUM(C22:C61)</f>
        <v>0</v>
      </c>
      <c r="D62" s="951">
        <f>SUM(D22:D61)</f>
        <v>0</v>
      </c>
      <c r="E62" s="951">
        <f>SUM(E22:E61)</f>
        <v>0</v>
      </c>
      <c r="F62" s="951" t="str">
        <f t="shared" si="0"/>
        <v xml:space="preserve">  </v>
      </c>
      <c r="G62" s="952" t="str">
        <f t="shared" si="1"/>
        <v xml:space="preserve">  </v>
      </c>
    </row>
    <row r="63" spans="1:7">
      <c r="A63" s="925">
        <f t="shared" si="2"/>
        <v>42</v>
      </c>
      <c r="B63" s="949" t="s">
        <v>1486</v>
      </c>
      <c r="C63" s="950"/>
      <c r="D63" s="950"/>
      <c r="E63" s="950"/>
      <c r="F63" s="942" t="str">
        <f t="shared" si="0"/>
        <v xml:space="preserve">  </v>
      </c>
      <c r="G63" s="945" t="str">
        <f t="shared" si="1"/>
        <v xml:space="preserve">  </v>
      </c>
    </row>
    <row r="64" spans="1:7" ht="15.75" thickBot="1">
      <c r="A64" s="953">
        <f t="shared" si="2"/>
        <v>43</v>
      </c>
      <c r="B64" s="954" t="s">
        <v>172</v>
      </c>
      <c r="C64" s="955">
        <f>C62+C63</f>
        <v>0</v>
      </c>
      <c r="D64" s="956">
        <f>D62+D63</f>
        <v>0</v>
      </c>
      <c r="E64" s="955">
        <f>E62+E63</f>
        <v>0</v>
      </c>
      <c r="F64" s="957" t="str">
        <f t="shared" si="0"/>
        <v xml:space="preserve">  </v>
      </c>
      <c r="G64" s="958" t="str">
        <f t="shared" si="1"/>
        <v xml:space="preserve">  </v>
      </c>
    </row>
    <row r="65" spans="1:7">
      <c r="A65" s="902"/>
      <c r="B65" s="902"/>
      <c r="C65" s="902"/>
      <c r="D65" s="902"/>
      <c r="E65" s="902"/>
      <c r="F65" s="902"/>
      <c r="G65" s="959"/>
    </row>
    <row r="66" spans="1:7">
      <c r="A66" s="1527" t="s">
        <v>4681</v>
      </c>
      <c r="B66" s="2539"/>
      <c r="C66" s="902"/>
      <c r="D66" s="902"/>
      <c r="E66" s="902"/>
      <c r="F66" s="902"/>
      <c r="G66" s="959" t="s">
        <v>1487</v>
      </c>
    </row>
    <row r="67" spans="1:7">
      <c r="A67" s="903" t="s">
        <v>1488</v>
      </c>
      <c r="B67" s="903"/>
      <c r="C67" s="903"/>
      <c r="D67" s="903"/>
      <c r="E67" s="903"/>
      <c r="F67" s="903"/>
      <c r="G67" s="903"/>
    </row>
    <row r="70" spans="1:7">
      <c r="A70" s="902"/>
      <c r="B70" s="902"/>
      <c r="C70" s="16"/>
      <c r="D70" s="16"/>
    </row>
    <row r="71" spans="1:7" ht="15.75">
      <c r="A71" s="71" t="s">
        <v>1193</v>
      </c>
      <c r="B71" s="903"/>
      <c r="C71" s="903"/>
      <c r="D71" s="903"/>
      <c r="E71" s="903"/>
      <c r="F71" s="903"/>
      <c r="G71" s="903"/>
    </row>
    <row r="73" spans="1:7" ht="16.5" thickBot="1">
      <c r="A73" s="1343" t="s">
        <v>1789</v>
      </c>
      <c r="B73" s="902"/>
      <c r="C73" s="902"/>
      <c r="D73" s="902"/>
      <c r="E73" s="902"/>
      <c r="F73" s="960" t="s">
        <v>1789</v>
      </c>
      <c r="G73" s="2491" t="s">
        <v>1789</v>
      </c>
    </row>
    <row r="74" spans="1:7">
      <c r="A74" s="904"/>
      <c r="B74" s="905"/>
      <c r="C74" s="905"/>
      <c r="D74" s="905"/>
      <c r="E74" s="905"/>
      <c r="F74" s="905"/>
      <c r="G74" s="961"/>
    </row>
    <row r="75" spans="1:7">
      <c r="A75" s="2716" t="s">
        <v>4632</v>
      </c>
      <c r="B75" s="2717"/>
      <c r="C75" s="2717"/>
      <c r="D75" s="2717"/>
      <c r="E75" s="2717"/>
      <c r="F75" s="2717"/>
      <c r="G75" s="2718"/>
    </row>
    <row r="76" spans="1:7">
      <c r="A76" s="964"/>
      <c r="B76" s="902"/>
      <c r="C76" s="902"/>
      <c r="D76" s="902"/>
      <c r="E76" s="902"/>
      <c r="F76" s="902"/>
      <c r="G76" s="965"/>
    </row>
    <row r="77" spans="1:7">
      <c r="A77" s="925" t="s">
        <v>1729</v>
      </c>
      <c r="B77" s="926"/>
      <c r="C77" s="927"/>
      <c r="D77" s="928"/>
      <c r="E77" s="929" t="s">
        <v>1476</v>
      </c>
      <c r="F77" s="929" t="s">
        <v>1477</v>
      </c>
      <c r="G77" s="930" t="s">
        <v>1478</v>
      </c>
    </row>
    <row r="78" spans="1:7">
      <c r="A78" s="931" t="s">
        <v>1732</v>
      </c>
      <c r="B78" s="932" t="s">
        <v>1479</v>
      </c>
      <c r="C78" s="933" t="s">
        <v>1480</v>
      </c>
      <c r="D78" s="934" t="s">
        <v>1481</v>
      </c>
      <c r="E78" s="934" t="s">
        <v>1482</v>
      </c>
      <c r="F78" s="934" t="s">
        <v>1483</v>
      </c>
      <c r="G78" s="935" t="s">
        <v>1484</v>
      </c>
    </row>
    <row r="79" spans="1:7">
      <c r="A79" s="936"/>
      <c r="B79" s="937" t="s">
        <v>3024</v>
      </c>
      <c r="C79" s="938" t="s">
        <v>3025</v>
      </c>
      <c r="D79" s="937" t="s">
        <v>3026</v>
      </c>
      <c r="E79" s="937" t="s">
        <v>3027</v>
      </c>
      <c r="F79" s="937" t="s">
        <v>2347</v>
      </c>
      <c r="G79" s="939" t="s">
        <v>2348</v>
      </c>
    </row>
    <row r="80" spans="1:7">
      <c r="A80" s="925">
        <v>1</v>
      </c>
      <c r="B80" s="928"/>
      <c r="C80" s="940"/>
      <c r="D80" s="941"/>
      <c r="E80" s="940"/>
      <c r="F80" s="942" t="str">
        <f t="shared" ref="F80:F134" si="3">IF(ISERR(C80/E80*1000),"  ",C80/E80*1000)</f>
        <v xml:space="preserve">  </v>
      </c>
      <c r="G80" s="943" t="str">
        <f t="shared" ref="G80:G134" si="4">IF(ISERR(D80/C80/1000),"  ",D80/C80/1000)</f>
        <v xml:space="preserve">  </v>
      </c>
    </row>
    <row r="81" spans="1:7">
      <c r="A81" s="931">
        <f t="shared" ref="A81:A103" si="5">A80+1</f>
        <v>2</v>
      </c>
      <c r="B81" s="902"/>
      <c r="C81" s="944"/>
      <c r="D81" s="944"/>
      <c r="E81" s="944"/>
      <c r="F81" s="942" t="str">
        <f t="shared" si="3"/>
        <v xml:space="preserve">  </v>
      </c>
      <c r="G81" s="945" t="str">
        <f t="shared" si="4"/>
        <v xml:space="preserve">  </v>
      </c>
    </row>
    <row r="82" spans="1:7">
      <c r="A82" s="931">
        <f t="shared" si="5"/>
        <v>3</v>
      </c>
      <c r="B82" s="902"/>
      <c r="C82" s="944"/>
      <c r="D82" s="944"/>
      <c r="E82" s="944"/>
      <c r="F82" s="942" t="str">
        <f t="shared" si="3"/>
        <v xml:space="preserve">  </v>
      </c>
      <c r="G82" s="945" t="str">
        <f t="shared" si="4"/>
        <v xml:space="preserve">  </v>
      </c>
    </row>
    <row r="83" spans="1:7">
      <c r="A83" s="931">
        <f t="shared" si="5"/>
        <v>4</v>
      </c>
      <c r="B83" s="902"/>
      <c r="C83" s="944"/>
      <c r="D83" s="944"/>
      <c r="E83" s="944"/>
      <c r="F83" s="942" t="str">
        <f t="shared" si="3"/>
        <v xml:space="preserve">  </v>
      </c>
      <c r="G83" s="945" t="str">
        <f t="shared" si="4"/>
        <v xml:space="preserve">  </v>
      </c>
    </row>
    <row r="84" spans="1:7">
      <c r="A84" s="931">
        <f t="shared" si="5"/>
        <v>5</v>
      </c>
      <c r="B84" s="902"/>
      <c r="C84" s="944"/>
      <c r="D84" s="944"/>
      <c r="E84" s="944"/>
      <c r="F84" s="942" t="str">
        <f t="shared" si="3"/>
        <v xml:space="preserve">  </v>
      </c>
      <c r="G84" s="945" t="str">
        <f t="shared" si="4"/>
        <v xml:space="preserve">  </v>
      </c>
    </row>
    <row r="85" spans="1:7">
      <c r="A85" s="931">
        <f t="shared" si="5"/>
        <v>6</v>
      </c>
      <c r="B85" s="902"/>
      <c r="C85" s="944"/>
      <c r="D85" s="944"/>
      <c r="E85" s="944"/>
      <c r="F85" s="942" t="str">
        <f t="shared" si="3"/>
        <v xml:space="preserve">  </v>
      </c>
      <c r="G85" s="945" t="str">
        <f t="shared" si="4"/>
        <v xml:space="preserve">  </v>
      </c>
    </row>
    <row r="86" spans="1:7">
      <c r="A86" s="931">
        <f t="shared" si="5"/>
        <v>7</v>
      </c>
      <c r="B86" s="902"/>
      <c r="C86" s="944"/>
      <c r="D86" s="944"/>
      <c r="E86" s="944"/>
      <c r="F86" s="942" t="str">
        <f t="shared" si="3"/>
        <v xml:space="preserve">  </v>
      </c>
      <c r="G86" s="945" t="str">
        <f t="shared" si="4"/>
        <v xml:space="preserve">  </v>
      </c>
    </row>
    <row r="87" spans="1:7">
      <c r="A87" s="931">
        <f t="shared" si="5"/>
        <v>8</v>
      </c>
      <c r="B87" s="902"/>
      <c r="C87" s="944"/>
      <c r="D87" s="944"/>
      <c r="E87" s="944"/>
      <c r="F87" s="942" t="str">
        <f t="shared" si="3"/>
        <v xml:space="preserve">  </v>
      </c>
      <c r="G87" s="945" t="str">
        <f t="shared" si="4"/>
        <v xml:space="preserve">  </v>
      </c>
    </row>
    <row r="88" spans="1:7">
      <c r="A88" s="931">
        <f t="shared" si="5"/>
        <v>9</v>
      </c>
      <c r="B88" s="902"/>
      <c r="C88" s="944"/>
      <c r="D88" s="944"/>
      <c r="E88" s="944"/>
      <c r="F88" s="942" t="str">
        <f t="shared" si="3"/>
        <v xml:space="preserve">  </v>
      </c>
      <c r="G88" s="945" t="str">
        <f t="shared" si="4"/>
        <v xml:space="preserve">  </v>
      </c>
    </row>
    <row r="89" spans="1:7">
      <c r="A89" s="931">
        <f t="shared" si="5"/>
        <v>10</v>
      </c>
      <c r="B89" s="902"/>
      <c r="C89" s="944"/>
      <c r="D89" s="944"/>
      <c r="E89" s="944"/>
      <c r="F89" s="942" t="str">
        <f t="shared" si="3"/>
        <v xml:space="preserve">  </v>
      </c>
      <c r="G89" s="945" t="str">
        <f t="shared" si="4"/>
        <v xml:space="preserve">  </v>
      </c>
    </row>
    <row r="90" spans="1:7">
      <c r="A90" s="931">
        <f t="shared" si="5"/>
        <v>11</v>
      </c>
      <c r="B90" s="902"/>
      <c r="C90" s="944"/>
      <c r="D90" s="944"/>
      <c r="E90" s="944"/>
      <c r="F90" s="942" t="str">
        <f t="shared" si="3"/>
        <v xml:space="preserve">  </v>
      </c>
      <c r="G90" s="945" t="str">
        <f t="shared" si="4"/>
        <v xml:space="preserve">  </v>
      </c>
    </row>
    <row r="91" spans="1:7">
      <c r="A91" s="931">
        <f t="shared" si="5"/>
        <v>12</v>
      </c>
      <c r="B91" s="902"/>
      <c r="C91" s="944"/>
      <c r="D91" s="944"/>
      <c r="E91" s="944"/>
      <c r="F91" s="942" t="str">
        <f t="shared" si="3"/>
        <v xml:space="preserve">  </v>
      </c>
      <c r="G91" s="945" t="str">
        <f t="shared" si="4"/>
        <v xml:space="preserve">  </v>
      </c>
    </row>
    <row r="92" spans="1:7">
      <c r="A92" s="931">
        <f t="shared" si="5"/>
        <v>13</v>
      </c>
      <c r="B92" s="902"/>
      <c r="C92" s="944"/>
      <c r="D92" s="944"/>
      <c r="E92" s="944"/>
      <c r="F92" s="942" t="str">
        <f t="shared" si="3"/>
        <v xml:space="preserve">  </v>
      </c>
      <c r="G92" s="945" t="str">
        <f t="shared" si="4"/>
        <v xml:space="preserve">  </v>
      </c>
    </row>
    <row r="93" spans="1:7">
      <c r="A93" s="931">
        <f t="shared" si="5"/>
        <v>14</v>
      </c>
      <c r="B93" s="902"/>
      <c r="C93" s="944"/>
      <c r="D93" s="944"/>
      <c r="E93" s="944"/>
      <c r="F93" s="942" t="str">
        <f t="shared" si="3"/>
        <v xml:space="preserve">  </v>
      </c>
      <c r="G93" s="945" t="str">
        <f t="shared" si="4"/>
        <v xml:space="preserve">  </v>
      </c>
    </row>
    <row r="94" spans="1:7">
      <c r="A94" s="931">
        <f t="shared" si="5"/>
        <v>15</v>
      </c>
      <c r="B94" s="902"/>
      <c r="C94" s="944"/>
      <c r="D94" s="944"/>
      <c r="E94" s="944"/>
      <c r="F94" s="942" t="str">
        <f t="shared" si="3"/>
        <v xml:space="preserve">  </v>
      </c>
      <c r="G94" s="945" t="str">
        <f t="shared" si="4"/>
        <v xml:space="preserve">  </v>
      </c>
    </row>
    <row r="95" spans="1:7">
      <c r="A95" s="931">
        <f t="shared" si="5"/>
        <v>16</v>
      </c>
      <c r="B95" s="902"/>
      <c r="C95" s="944"/>
      <c r="D95" s="944"/>
      <c r="E95" s="944"/>
      <c r="F95" s="942" t="str">
        <f t="shared" si="3"/>
        <v xml:space="preserve">  </v>
      </c>
      <c r="G95" s="945" t="str">
        <f t="shared" si="4"/>
        <v xml:space="preserve">  </v>
      </c>
    </row>
    <row r="96" spans="1:7">
      <c r="A96" s="931">
        <f t="shared" si="5"/>
        <v>17</v>
      </c>
      <c r="B96" s="902"/>
      <c r="C96" s="944"/>
      <c r="D96" s="944"/>
      <c r="E96" s="944"/>
      <c r="F96" s="942" t="str">
        <f t="shared" si="3"/>
        <v xml:space="preserve">  </v>
      </c>
      <c r="G96" s="945" t="str">
        <f t="shared" si="4"/>
        <v xml:space="preserve">  </v>
      </c>
    </row>
    <row r="97" spans="1:7">
      <c r="A97" s="931">
        <f t="shared" si="5"/>
        <v>18</v>
      </c>
      <c r="B97" s="902"/>
      <c r="C97" s="944"/>
      <c r="D97" s="944"/>
      <c r="E97" s="944"/>
      <c r="F97" s="942" t="str">
        <f t="shared" si="3"/>
        <v xml:space="preserve">  </v>
      </c>
      <c r="G97" s="945" t="str">
        <f t="shared" si="4"/>
        <v xml:space="preserve">  </v>
      </c>
    </row>
    <row r="98" spans="1:7">
      <c r="A98" s="931">
        <f t="shared" si="5"/>
        <v>19</v>
      </c>
      <c r="B98" s="902"/>
      <c r="C98" s="944"/>
      <c r="D98" s="944"/>
      <c r="E98" s="944"/>
      <c r="F98" s="942" t="str">
        <f t="shared" si="3"/>
        <v xml:space="preserve">  </v>
      </c>
      <c r="G98" s="945" t="str">
        <f t="shared" si="4"/>
        <v xml:space="preserve">  </v>
      </c>
    </row>
    <row r="99" spans="1:7">
      <c r="A99" s="931">
        <f t="shared" si="5"/>
        <v>20</v>
      </c>
      <c r="B99" s="902"/>
      <c r="C99" s="944"/>
      <c r="D99" s="944"/>
      <c r="E99" s="944"/>
      <c r="F99" s="942" t="str">
        <f t="shared" si="3"/>
        <v xml:space="preserve">  </v>
      </c>
      <c r="G99" s="945" t="str">
        <f t="shared" si="4"/>
        <v xml:space="preserve">  </v>
      </c>
    </row>
    <row r="100" spans="1:7">
      <c r="A100" s="931">
        <f t="shared" si="5"/>
        <v>21</v>
      </c>
      <c r="B100" s="902"/>
      <c r="C100" s="944"/>
      <c r="D100" s="944"/>
      <c r="E100" s="944"/>
      <c r="F100" s="942" t="str">
        <f t="shared" si="3"/>
        <v xml:space="preserve">  </v>
      </c>
      <c r="G100" s="945" t="str">
        <f t="shared" si="4"/>
        <v xml:space="preserve">  </v>
      </c>
    </row>
    <row r="101" spans="1:7">
      <c r="A101" s="931">
        <f t="shared" si="5"/>
        <v>22</v>
      </c>
      <c r="B101" s="902"/>
      <c r="C101" s="944"/>
      <c r="D101" s="944"/>
      <c r="E101" s="944"/>
      <c r="F101" s="942" t="str">
        <f t="shared" si="3"/>
        <v xml:space="preserve">  </v>
      </c>
      <c r="G101" s="945" t="str">
        <f t="shared" si="4"/>
        <v xml:space="preserve">  </v>
      </c>
    </row>
    <row r="102" spans="1:7">
      <c r="A102" s="931">
        <f t="shared" si="5"/>
        <v>23</v>
      </c>
      <c r="B102" s="902"/>
      <c r="C102" s="944"/>
      <c r="D102" s="944"/>
      <c r="E102" s="944"/>
      <c r="F102" s="942" t="str">
        <f t="shared" si="3"/>
        <v xml:space="preserve">  </v>
      </c>
      <c r="G102" s="945" t="str">
        <f t="shared" si="4"/>
        <v xml:space="preserve">  </v>
      </c>
    </row>
    <row r="103" spans="1:7">
      <c r="A103" s="931">
        <f t="shared" si="5"/>
        <v>24</v>
      </c>
      <c r="B103" s="902"/>
      <c r="C103" s="944"/>
      <c r="D103" s="944"/>
      <c r="E103" s="944"/>
      <c r="F103" s="942" t="str">
        <f t="shared" si="3"/>
        <v xml:space="preserve">  </v>
      </c>
      <c r="G103" s="945" t="str">
        <f t="shared" si="4"/>
        <v xml:space="preserve">  </v>
      </c>
    </row>
    <row r="104" spans="1:7">
      <c r="A104" s="931">
        <v>25</v>
      </c>
      <c r="B104" s="902"/>
      <c r="C104" s="944"/>
      <c r="D104" s="944"/>
      <c r="E104" s="944"/>
      <c r="F104" s="942" t="str">
        <f t="shared" si="3"/>
        <v xml:space="preserve">  </v>
      </c>
      <c r="G104" s="945" t="str">
        <f t="shared" si="4"/>
        <v xml:space="preserve">  </v>
      </c>
    </row>
    <row r="105" spans="1:7">
      <c r="A105" s="931">
        <v>26</v>
      </c>
      <c r="B105" s="902"/>
      <c r="C105" s="944"/>
      <c r="D105" s="944"/>
      <c r="E105" s="944"/>
      <c r="F105" s="942" t="str">
        <f t="shared" si="3"/>
        <v xml:space="preserve">  </v>
      </c>
      <c r="G105" s="945" t="str">
        <f t="shared" si="4"/>
        <v xml:space="preserve">  </v>
      </c>
    </row>
    <row r="106" spans="1:7">
      <c r="A106" s="931">
        <v>27</v>
      </c>
      <c r="B106" s="902"/>
      <c r="C106" s="944"/>
      <c r="D106" s="944"/>
      <c r="E106" s="944"/>
      <c r="F106" s="942" t="str">
        <f t="shared" si="3"/>
        <v xml:space="preserve">  </v>
      </c>
      <c r="G106" s="945" t="str">
        <f t="shared" si="4"/>
        <v xml:space="preserve">  </v>
      </c>
    </row>
    <row r="107" spans="1:7">
      <c r="A107" s="931">
        <v>28</v>
      </c>
      <c r="B107" s="902"/>
      <c r="C107" s="944"/>
      <c r="D107" s="944"/>
      <c r="E107" s="944"/>
      <c r="F107" s="942" t="str">
        <f t="shared" si="3"/>
        <v xml:space="preserve">  </v>
      </c>
      <c r="G107" s="945" t="str">
        <f t="shared" si="4"/>
        <v xml:space="preserve">  </v>
      </c>
    </row>
    <row r="108" spans="1:7">
      <c r="A108" s="931">
        <v>29</v>
      </c>
      <c r="B108" s="902"/>
      <c r="C108" s="944"/>
      <c r="D108" s="944"/>
      <c r="E108" s="944"/>
      <c r="F108" s="942" t="str">
        <f t="shared" si="3"/>
        <v xml:space="preserve">  </v>
      </c>
      <c r="G108" s="945" t="str">
        <f t="shared" si="4"/>
        <v xml:space="preserve">  </v>
      </c>
    </row>
    <row r="109" spans="1:7">
      <c r="A109" s="931">
        <v>30</v>
      </c>
      <c r="B109" s="902"/>
      <c r="C109" s="944"/>
      <c r="D109" s="944"/>
      <c r="E109" s="944"/>
      <c r="F109" s="942" t="str">
        <f t="shared" si="3"/>
        <v xml:space="preserve">  </v>
      </c>
      <c r="G109" s="945" t="str">
        <f t="shared" si="4"/>
        <v xml:space="preserve">  </v>
      </c>
    </row>
    <row r="110" spans="1:7">
      <c r="A110" s="931">
        <v>31</v>
      </c>
      <c r="B110" s="902"/>
      <c r="C110" s="944"/>
      <c r="D110" s="944"/>
      <c r="E110" s="944"/>
      <c r="F110" s="942" t="str">
        <f t="shared" si="3"/>
        <v xml:space="preserve">  </v>
      </c>
      <c r="G110" s="945" t="str">
        <f t="shared" si="4"/>
        <v xml:space="preserve">  </v>
      </c>
    </row>
    <row r="111" spans="1:7">
      <c r="A111" s="931">
        <v>32</v>
      </c>
      <c r="B111" s="902"/>
      <c r="C111" s="944"/>
      <c r="D111" s="944"/>
      <c r="E111" s="944"/>
      <c r="F111" s="942" t="str">
        <f t="shared" si="3"/>
        <v xml:space="preserve">  </v>
      </c>
      <c r="G111" s="945" t="str">
        <f t="shared" si="4"/>
        <v xml:space="preserve">  </v>
      </c>
    </row>
    <row r="112" spans="1:7">
      <c r="A112" s="931">
        <v>33</v>
      </c>
      <c r="B112" s="902"/>
      <c r="C112" s="944"/>
      <c r="D112" s="944"/>
      <c r="E112" s="944"/>
      <c r="F112" s="942" t="str">
        <f t="shared" si="3"/>
        <v xml:space="preserve">  </v>
      </c>
      <c r="G112" s="945" t="str">
        <f t="shared" si="4"/>
        <v xml:space="preserve">  </v>
      </c>
    </row>
    <row r="113" spans="1:7">
      <c r="A113" s="931">
        <v>34</v>
      </c>
      <c r="B113" s="902"/>
      <c r="C113" s="944"/>
      <c r="D113" s="944"/>
      <c r="E113" s="944"/>
      <c r="F113" s="942" t="str">
        <f t="shared" si="3"/>
        <v xml:space="preserve">  </v>
      </c>
      <c r="G113" s="945" t="str">
        <f t="shared" si="4"/>
        <v xml:space="preserve">  </v>
      </c>
    </row>
    <row r="114" spans="1:7">
      <c r="A114" s="931">
        <v>35</v>
      </c>
      <c r="B114" s="902"/>
      <c r="C114" s="944"/>
      <c r="D114" s="944"/>
      <c r="E114" s="944"/>
      <c r="F114" s="942" t="str">
        <f t="shared" si="3"/>
        <v xml:space="preserve">  </v>
      </c>
      <c r="G114" s="945" t="str">
        <f t="shared" si="4"/>
        <v xml:space="preserve">  </v>
      </c>
    </row>
    <row r="115" spans="1:7">
      <c r="A115" s="931">
        <v>36</v>
      </c>
      <c r="B115" s="902"/>
      <c r="C115" s="944"/>
      <c r="D115" s="944"/>
      <c r="E115" s="944"/>
      <c r="F115" s="942" t="str">
        <f t="shared" si="3"/>
        <v xml:space="preserve">  </v>
      </c>
      <c r="G115" s="945" t="str">
        <f t="shared" si="4"/>
        <v xml:space="preserve">  </v>
      </c>
    </row>
    <row r="116" spans="1:7">
      <c r="A116" s="931">
        <v>37</v>
      </c>
      <c r="B116" s="902"/>
      <c r="C116" s="944"/>
      <c r="D116" s="944"/>
      <c r="E116" s="944"/>
      <c r="F116" s="942" t="str">
        <f t="shared" si="3"/>
        <v xml:space="preserve">  </v>
      </c>
      <c r="G116" s="945" t="str">
        <f t="shared" si="4"/>
        <v xml:space="preserve">  </v>
      </c>
    </row>
    <row r="117" spans="1:7">
      <c r="A117" s="931">
        <v>38</v>
      </c>
      <c r="B117" s="902"/>
      <c r="C117" s="944"/>
      <c r="D117" s="944"/>
      <c r="E117" s="944"/>
      <c r="F117" s="942" t="str">
        <f t="shared" si="3"/>
        <v xml:space="preserve">  </v>
      </c>
      <c r="G117" s="945" t="str">
        <f t="shared" si="4"/>
        <v xml:space="preserve">  </v>
      </c>
    </row>
    <row r="118" spans="1:7">
      <c r="A118" s="931">
        <v>39</v>
      </c>
      <c r="B118" s="902"/>
      <c r="C118" s="944"/>
      <c r="D118" s="944"/>
      <c r="E118" s="944"/>
      <c r="F118" s="942" t="str">
        <f t="shared" si="3"/>
        <v xml:space="preserve">  </v>
      </c>
      <c r="G118" s="945" t="str">
        <f t="shared" si="4"/>
        <v xml:space="preserve">  </v>
      </c>
    </row>
    <row r="119" spans="1:7">
      <c r="A119" s="931">
        <v>40</v>
      </c>
      <c r="B119" s="902"/>
      <c r="C119" s="944"/>
      <c r="D119" s="944"/>
      <c r="E119" s="944"/>
      <c r="F119" s="942" t="str">
        <f t="shared" si="3"/>
        <v xml:space="preserve">  </v>
      </c>
      <c r="G119" s="945" t="str">
        <f t="shared" si="4"/>
        <v xml:space="preserve">  </v>
      </c>
    </row>
    <row r="120" spans="1:7">
      <c r="A120" s="931">
        <v>41</v>
      </c>
      <c r="B120" s="902"/>
      <c r="C120" s="944"/>
      <c r="D120" s="944"/>
      <c r="E120" s="944"/>
      <c r="F120" s="942" t="str">
        <f t="shared" si="3"/>
        <v xml:space="preserve">  </v>
      </c>
      <c r="G120" s="945" t="str">
        <f t="shared" si="4"/>
        <v xml:space="preserve">  </v>
      </c>
    </row>
    <row r="121" spans="1:7">
      <c r="A121" s="931">
        <f t="shared" ref="A121:A134" si="6">A120+1</f>
        <v>42</v>
      </c>
      <c r="B121" s="902"/>
      <c r="C121" s="944"/>
      <c r="D121" s="944"/>
      <c r="E121" s="944"/>
      <c r="F121" s="942" t="str">
        <f t="shared" si="3"/>
        <v xml:space="preserve">  </v>
      </c>
      <c r="G121" s="945" t="str">
        <f t="shared" si="4"/>
        <v xml:space="preserve">  </v>
      </c>
    </row>
    <row r="122" spans="1:7">
      <c r="A122" s="931">
        <f t="shared" si="6"/>
        <v>43</v>
      </c>
      <c r="B122" s="902"/>
      <c r="C122" s="944"/>
      <c r="D122" s="944"/>
      <c r="E122" s="944"/>
      <c r="F122" s="942" t="str">
        <f t="shared" si="3"/>
        <v xml:space="preserve">  </v>
      </c>
      <c r="G122" s="945" t="str">
        <f t="shared" si="4"/>
        <v xml:space="preserve">  </v>
      </c>
    </row>
    <row r="123" spans="1:7">
      <c r="A123" s="931">
        <f t="shared" si="6"/>
        <v>44</v>
      </c>
      <c r="B123" s="902"/>
      <c r="C123" s="944"/>
      <c r="D123" s="944"/>
      <c r="E123" s="944"/>
      <c r="F123" s="942" t="str">
        <f t="shared" si="3"/>
        <v xml:space="preserve">  </v>
      </c>
      <c r="G123" s="945" t="str">
        <f t="shared" si="4"/>
        <v xml:space="preserve">  </v>
      </c>
    </row>
    <row r="124" spans="1:7">
      <c r="A124" s="931">
        <f t="shared" si="6"/>
        <v>45</v>
      </c>
      <c r="B124" s="902"/>
      <c r="C124" s="944"/>
      <c r="D124" s="944"/>
      <c r="E124" s="944"/>
      <c r="F124" s="942" t="str">
        <f t="shared" si="3"/>
        <v xml:space="preserve">  </v>
      </c>
      <c r="G124" s="945" t="str">
        <f t="shared" si="4"/>
        <v xml:space="preserve">  </v>
      </c>
    </row>
    <row r="125" spans="1:7">
      <c r="A125" s="931">
        <f t="shared" si="6"/>
        <v>46</v>
      </c>
      <c r="B125" s="902"/>
      <c r="C125" s="944"/>
      <c r="D125" s="944"/>
      <c r="E125" s="944"/>
      <c r="F125" s="942" t="str">
        <f t="shared" si="3"/>
        <v xml:space="preserve">  </v>
      </c>
      <c r="G125" s="945" t="str">
        <f t="shared" si="4"/>
        <v xml:space="preserve">  </v>
      </c>
    </row>
    <row r="126" spans="1:7">
      <c r="A126" s="931">
        <f t="shared" si="6"/>
        <v>47</v>
      </c>
      <c r="B126" s="902"/>
      <c r="C126" s="944"/>
      <c r="D126" s="944"/>
      <c r="E126" s="944"/>
      <c r="F126" s="942" t="str">
        <f t="shared" si="3"/>
        <v xml:space="preserve">  </v>
      </c>
      <c r="G126" s="945" t="str">
        <f t="shared" si="4"/>
        <v xml:space="preserve">  </v>
      </c>
    </row>
    <row r="127" spans="1:7">
      <c r="A127" s="931">
        <f t="shared" si="6"/>
        <v>48</v>
      </c>
      <c r="B127" s="902"/>
      <c r="C127" s="944"/>
      <c r="D127" s="944"/>
      <c r="E127" s="944"/>
      <c r="F127" s="942" t="str">
        <f t="shared" si="3"/>
        <v xml:space="preserve">  </v>
      </c>
      <c r="G127" s="945" t="str">
        <f t="shared" si="4"/>
        <v xml:space="preserve">  </v>
      </c>
    </row>
    <row r="128" spans="1:7">
      <c r="A128" s="931">
        <f t="shared" si="6"/>
        <v>49</v>
      </c>
      <c r="B128" s="902"/>
      <c r="C128" s="944"/>
      <c r="D128" s="944"/>
      <c r="E128" s="944"/>
      <c r="F128" s="942" t="str">
        <f t="shared" si="3"/>
        <v xml:space="preserve">  </v>
      </c>
      <c r="G128" s="945" t="str">
        <f t="shared" si="4"/>
        <v xml:space="preserve">  </v>
      </c>
    </row>
    <row r="129" spans="1:7">
      <c r="A129" s="931">
        <f t="shared" si="6"/>
        <v>50</v>
      </c>
      <c r="B129" s="902"/>
      <c r="C129" s="944"/>
      <c r="D129" s="944"/>
      <c r="E129" s="944"/>
      <c r="F129" s="942" t="str">
        <f t="shared" si="3"/>
        <v xml:space="preserve">  </v>
      </c>
      <c r="G129" s="945" t="str">
        <f t="shared" si="4"/>
        <v xml:space="preserve">  </v>
      </c>
    </row>
    <row r="130" spans="1:7">
      <c r="A130" s="931">
        <f t="shared" si="6"/>
        <v>51</v>
      </c>
      <c r="B130" s="902"/>
      <c r="C130" s="944"/>
      <c r="D130" s="944"/>
      <c r="E130" s="944"/>
      <c r="F130" s="942" t="str">
        <f t="shared" si="3"/>
        <v xml:space="preserve">  </v>
      </c>
      <c r="G130" s="945" t="str">
        <f t="shared" si="4"/>
        <v xml:space="preserve">  </v>
      </c>
    </row>
    <row r="131" spans="1:7">
      <c r="A131" s="931">
        <f t="shared" si="6"/>
        <v>52</v>
      </c>
      <c r="B131" s="902"/>
      <c r="C131" s="944"/>
      <c r="D131" s="944"/>
      <c r="E131" s="944"/>
      <c r="F131" s="942" t="str">
        <f t="shared" si="3"/>
        <v xml:space="preserve">  </v>
      </c>
      <c r="G131" s="945" t="str">
        <f t="shared" si="4"/>
        <v xml:space="preserve">  </v>
      </c>
    </row>
    <row r="132" spans="1:7">
      <c r="A132" s="931">
        <f t="shared" si="6"/>
        <v>53</v>
      </c>
      <c r="B132" s="902"/>
      <c r="C132" s="944"/>
      <c r="D132" s="944"/>
      <c r="E132" s="944"/>
      <c r="F132" s="942" t="str">
        <f t="shared" si="3"/>
        <v xml:space="preserve">  </v>
      </c>
      <c r="G132" s="945" t="str">
        <f t="shared" si="4"/>
        <v xml:space="preserve">  </v>
      </c>
    </row>
    <row r="133" spans="1:7">
      <c r="A133" s="931">
        <f t="shared" si="6"/>
        <v>54</v>
      </c>
      <c r="B133" s="917"/>
      <c r="C133" s="948"/>
      <c r="D133" s="948"/>
      <c r="E133" s="948"/>
      <c r="F133" s="942" t="str">
        <f t="shared" si="3"/>
        <v xml:space="preserve">  </v>
      </c>
      <c r="G133" s="945" t="str">
        <f t="shared" si="4"/>
        <v xml:space="preserve">  </v>
      </c>
    </row>
    <row r="134" spans="1:7" ht="15.75" thickBot="1">
      <c r="A134" s="966">
        <f t="shared" si="6"/>
        <v>55</v>
      </c>
      <c r="B134" s="967" t="s">
        <v>1485</v>
      </c>
      <c r="C134" s="968">
        <f>SUM(C80:C133)</f>
        <v>0</v>
      </c>
      <c r="D134" s="969">
        <f>SUM(D80:D133)</f>
        <v>0</v>
      </c>
      <c r="E134" s="957">
        <f>SUM(E80:E133)</f>
        <v>0</v>
      </c>
      <c r="F134" s="957" t="str">
        <f t="shared" si="3"/>
        <v xml:space="preserve">  </v>
      </c>
      <c r="G134" s="958" t="str">
        <f t="shared" si="4"/>
        <v xml:space="preserve">  </v>
      </c>
    </row>
    <row r="135" spans="1:7" s="2495" customFormat="1">
      <c r="A135" s="1096"/>
      <c r="B135" s="1092"/>
      <c r="C135" s="1106"/>
      <c r="D135" s="1107"/>
      <c r="E135" s="1106"/>
      <c r="F135" s="1106"/>
      <c r="G135" s="2496"/>
    </row>
    <row r="136" spans="1:7">
      <c r="A136" s="1527" t="s">
        <v>4681</v>
      </c>
      <c r="B136" s="2539"/>
    </row>
    <row r="137" spans="1:7">
      <c r="A137" s="903" t="s">
        <v>1489</v>
      </c>
      <c r="B137" s="903"/>
      <c r="C137" s="903"/>
      <c r="D137" s="903"/>
      <c r="E137" s="903"/>
      <c r="F137" s="903"/>
      <c r="G137" s="903"/>
    </row>
  </sheetData>
  <printOptions horizontalCentered="1" verticalCentered="1"/>
  <pageMargins left="0.5" right="0.5" top="0.5" bottom="0.5" header="0" footer="0"/>
  <pageSetup scale="65" fitToWidth="2" fitToHeight="2" orientation="portrait" r:id="rId1"/>
  <headerFooter alignWithMargins="0"/>
  <rowBreaks count="1" manualBreakCount="1">
    <brk id="7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R124"/>
  <sheetViews>
    <sheetView defaultGridColor="0" view="pageBreakPreview" topLeftCell="C91" colorId="22" zoomScale="70" zoomScaleNormal="100" zoomScaleSheetLayoutView="70" workbookViewId="0">
      <selection activeCell="R60" sqref="R60"/>
    </sheetView>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1800</v>
      </c>
      <c r="B1" s="66"/>
      <c r="C1" s="226"/>
      <c r="D1" s="66" t="s">
        <v>1344</v>
      </c>
      <c r="E1" s="226"/>
      <c r="F1" s="66" t="s">
        <v>1802</v>
      </c>
      <c r="G1" s="228" t="s">
        <v>1803</v>
      </c>
      <c r="H1" s="67"/>
      <c r="I1" s="29" t="s">
        <v>1800</v>
      </c>
      <c r="J1" s="228" t="s">
        <v>1344</v>
      </c>
      <c r="K1" s="226"/>
      <c r="L1" s="66" t="s">
        <v>1802</v>
      </c>
      <c r="M1" s="226"/>
      <c r="N1" s="66" t="s">
        <v>1803</v>
      </c>
      <c r="O1" s="67"/>
    </row>
    <row r="2" spans="1:15">
      <c r="A2" s="72" t="str">
        <f>'Data Sheet'!$C$25</f>
        <v xml:space="preserve">The Brooklyn Union Gas Company d/b/a National Grid New York </v>
      </c>
      <c r="B2" s="17"/>
      <c r="C2" s="81"/>
      <c r="D2" s="17" t="s">
        <v>1157</v>
      </c>
      <c r="E2" s="81"/>
      <c r="F2" s="17" t="s">
        <v>1805</v>
      </c>
      <c r="G2" s="95"/>
      <c r="H2" s="73"/>
      <c r="I2" s="72" t="str">
        <f>'Data Sheet'!$C$25</f>
        <v xml:space="preserve">The Brooklyn Union Gas Company d/b/a National Grid New York </v>
      </c>
      <c r="J2" s="17" t="s">
        <v>1157</v>
      </c>
      <c r="K2" s="81"/>
      <c r="L2" s="17" t="s">
        <v>1805</v>
      </c>
      <c r="M2" s="81"/>
      <c r="N2" s="17"/>
      <c r="O2" s="73"/>
    </row>
    <row r="3" spans="1:15" ht="15" customHeight="1">
      <c r="A3" s="72"/>
      <c r="B3" s="17"/>
      <c r="C3" s="81"/>
      <c r="D3" s="17" t="s">
        <v>1158</v>
      </c>
      <c r="E3" s="81"/>
      <c r="F3" s="1279" t="str">
        <f>'Data Sheet'!$C$40</f>
        <v xml:space="preserve"> March 29, 2017</v>
      </c>
      <c r="G3" s="901" t="str">
        <f>'Data Sheet'!$C$38</f>
        <v xml:space="preserve"> December 31, 2016</v>
      </c>
      <c r="H3" s="130"/>
      <c r="I3" s="80"/>
      <c r="J3" s="17" t="s">
        <v>1158</v>
      </c>
      <c r="K3" s="81"/>
      <c r="L3" s="1279" t="str">
        <f>'Data Sheet'!$C$40</f>
        <v xml:space="preserve"> March 29, 2017</v>
      </c>
      <c r="M3" s="921"/>
      <c r="N3" s="902" t="str">
        <f>'Data Sheet'!$C$38</f>
        <v xml:space="preserve"> December 31, 2016</v>
      </c>
      <c r="O3" s="76"/>
    </row>
    <row r="4" spans="1:15" ht="15" customHeight="1">
      <c r="A4" s="229" t="s">
        <v>1490</v>
      </c>
      <c r="B4" s="230"/>
      <c r="C4" s="230"/>
      <c r="D4" s="230"/>
      <c r="E4" s="230"/>
      <c r="F4" s="230"/>
      <c r="G4" s="230"/>
      <c r="H4" s="231"/>
      <c r="I4" s="229" t="s">
        <v>1491</v>
      </c>
      <c r="J4" s="230"/>
      <c r="K4" s="230"/>
      <c r="L4" s="230"/>
      <c r="M4" s="230"/>
      <c r="N4" s="230"/>
      <c r="O4" s="76"/>
    </row>
    <row r="5" spans="1:15">
      <c r="A5" s="72"/>
      <c r="B5" s="17"/>
      <c r="C5" s="17"/>
      <c r="D5" s="17"/>
      <c r="E5" s="17"/>
      <c r="F5" s="17"/>
      <c r="G5" s="17"/>
      <c r="H5" s="73"/>
      <c r="I5" s="87"/>
      <c r="J5" s="88"/>
      <c r="K5" s="88"/>
      <c r="L5" s="88"/>
      <c r="M5" s="88"/>
      <c r="N5" s="88"/>
      <c r="O5" s="73"/>
    </row>
    <row r="6" spans="1:15">
      <c r="A6" s="72" t="s">
        <v>2399</v>
      </c>
      <c r="B6" s="17" t="s">
        <v>1492</v>
      </c>
      <c r="C6" s="17"/>
      <c r="D6" s="17"/>
      <c r="E6" s="17"/>
      <c r="F6" s="17"/>
      <c r="G6" s="17"/>
      <c r="H6" s="73"/>
      <c r="I6" s="72" t="s">
        <v>1493</v>
      </c>
      <c r="J6" s="17"/>
      <c r="K6" s="17"/>
      <c r="L6" s="17"/>
      <c r="M6" s="17"/>
      <c r="N6" s="17"/>
      <c r="O6" s="73"/>
    </row>
    <row r="7" spans="1:15">
      <c r="A7" s="72"/>
      <c r="B7" s="17" t="s">
        <v>639</v>
      </c>
      <c r="C7" s="17"/>
      <c r="D7" s="17"/>
      <c r="E7" s="17"/>
      <c r="F7" s="17"/>
      <c r="G7" s="17"/>
      <c r="H7" s="73"/>
      <c r="I7" s="72" t="s">
        <v>1494</v>
      </c>
      <c r="J7" s="17"/>
      <c r="K7" s="17"/>
      <c r="L7" s="17"/>
      <c r="M7" s="17"/>
      <c r="N7" s="17"/>
      <c r="O7" s="73"/>
    </row>
    <row r="8" spans="1:15">
      <c r="A8" s="72"/>
      <c r="B8" s="17" t="s">
        <v>1495</v>
      </c>
      <c r="C8" s="17"/>
      <c r="D8" s="17"/>
      <c r="E8" s="17"/>
      <c r="F8" s="17"/>
      <c r="G8" s="17"/>
      <c r="H8" s="73"/>
      <c r="I8" s="72" t="s">
        <v>1496</v>
      </c>
      <c r="J8" s="17"/>
      <c r="K8" s="17"/>
      <c r="L8" s="17"/>
      <c r="M8" s="17"/>
      <c r="N8" s="17"/>
      <c r="O8" s="73"/>
    </row>
    <row r="9" spans="1:15">
      <c r="A9" s="72"/>
      <c r="B9" s="17" t="s">
        <v>1497</v>
      </c>
      <c r="C9" s="17"/>
      <c r="D9" s="17"/>
      <c r="E9" s="17"/>
      <c r="F9" s="17"/>
      <c r="G9" s="17"/>
      <c r="H9" s="73"/>
      <c r="I9" s="72" t="s">
        <v>1498</v>
      </c>
      <c r="J9" s="17"/>
      <c r="K9" s="17"/>
      <c r="L9" s="17"/>
      <c r="M9" s="17"/>
      <c r="N9" s="17"/>
      <c r="O9" s="73"/>
    </row>
    <row r="10" spans="1:15">
      <c r="A10" s="964"/>
      <c r="B10" s="902"/>
      <c r="C10" s="902"/>
      <c r="D10" s="902"/>
      <c r="E10" s="17"/>
      <c r="F10" s="17"/>
      <c r="G10" s="17"/>
      <c r="H10" s="73"/>
      <c r="I10" s="72" t="s">
        <v>1499</v>
      </c>
      <c r="J10" s="17"/>
      <c r="K10" s="17"/>
      <c r="L10" s="17"/>
      <c r="M10" s="17"/>
      <c r="N10" s="17"/>
      <c r="O10" s="73"/>
    </row>
    <row r="11" spans="1:15">
      <c r="A11" s="72" t="s">
        <v>2318</v>
      </c>
      <c r="B11" s="17" t="s">
        <v>2993</v>
      </c>
      <c r="C11" s="902"/>
      <c r="D11" s="902"/>
      <c r="E11" s="17"/>
      <c r="F11" s="17"/>
      <c r="G11" s="17"/>
      <c r="H11" s="73"/>
      <c r="I11" s="72" t="s">
        <v>2994</v>
      </c>
      <c r="J11" s="17"/>
      <c r="K11" s="17"/>
      <c r="L11" s="17"/>
      <c r="M11" s="17"/>
      <c r="N11" s="17"/>
      <c r="O11" s="73"/>
    </row>
    <row r="12" spans="1:15">
      <c r="A12" s="72"/>
      <c r="B12" s="17" t="s">
        <v>2995</v>
      </c>
      <c r="C12" s="902"/>
      <c r="D12" s="902"/>
      <c r="E12" s="17"/>
      <c r="F12" s="17"/>
      <c r="G12" s="17"/>
      <c r="H12" s="73"/>
      <c r="I12" s="72" t="s">
        <v>3430</v>
      </c>
      <c r="J12" s="17"/>
      <c r="K12" s="17"/>
      <c r="L12" s="17"/>
      <c r="M12" s="17"/>
      <c r="N12" s="17"/>
      <c r="O12" s="73"/>
    </row>
    <row r="13" spans="1:15">
      <c r="A13" s="72"/>
      <c r="B13" s="17"/>
      <c r="C13" s="902"/>
      <c r="D13" s="902"/>
      <c r="E13" s="17"/>
      <c r="F13" s="17"/>
      <c r="G13" s="17"/>
      <c r="H13" s="73"/>
      <c r="I13" s="72" t="s">
        <v>3431</v>
      </c>
      <c r="J13" s="17"/>
      <c r="K13" s="17"/>
      <c r="L13" s="17"/>
      <c r="M13" s="17"/>
      <c r="N13" s="17"/>
      <c r="O13" s="73"/>
    </row>
    <row r="14" spans="1:15">
      <c r="A14" s="72" t="s">
        <v>2319</v>
      </c>
      <c r="B14" s="17" t="s">
        <v>3432</v>
      </c>
      <c r="C14" s="17"/>
      <c r="D14" s="17"/>
      <c r="E14" s="17"/>
      <c r="F14" s="17"/>
      <c r="G14" s="17"/>
      <c r="H14" s="73"/>
      <c r="I14" s="72" t="s">
        <v>3433</v>
      </c>
      <c r="J14" s="17"/>
      <c r="K14" s="17"/>
      <c r="L14" s="17"/>
      <c r="M14" s="17"/>
      <c r="N14" s="17"/>
      <c r="O14" s="73"/>
    </row>
    <row r="15" spans="1:15">
      <c r="A15" s="72"/>
      <c r="B15" s="17" t="s">
        <v>3434</v>
      </c>
      <c r="C15" s="17"/>
      <c r="D15" s="17"/>
      <c r="E15" s="17"/>
      <c r="F15" s="17"/>
      <c r="G15" s="17"/>
      <c r="H15" s="73"/>
      <c r="I15" s="72" t="s">
        <v>3435</v>
      </c>
      <c r="J15" s="17"/>
      <c r="K15" s="17"/>
      <c r="L15" s="17"/>
      <c r="M15" s="17"/>
      <c r="N15" s="17"/>
      <c r="O15" s="73"/>
    </row>
    <row r="16" spans="1:15">
      <c r="A16" s="72"/>
      <c r="B16" s="17" t="s">
        <v>3436</v>
      </c>
      <c r="C16" s="17"/>
      <c r="D16" s="17"/>
      <c r="E16" s="17"/>
      <c r="F16" s="17"/>
      <c r="G16" s="17"/>
      <c r="H16" s="73"/>
      <c r="I16" s="72" t="s">
        <v>3437</v>
      </c>
      <c r="J16" s="17"/>
      <c r="K16" s="17"/>
      <c r="L16" s="17"/>
      <c r="M16" s="17"/>
      <c r="N16" s="17"/>
      <c r="O16" s="73"/>
    </row>
    <row r="17" spans="1:15">
      <c r="A17" s="72"/>
      <c r="B17" s="17" t="s">
        <v>3438</v>
      </c>
      <c r="C17" s="17"/>
      <c r="D17" s="17"/>
      <c r="E17" s="17"/>
      <c r="F17" s="17"/>
      <c r="G17" s="17"/>
      <c r="H17" s="73"/>
      <c r="I17" s="72" t="s">
        <v>3439</v>
      </c>
      <c r="J17" s="17"/>
      <c r="K17" s="17"/>
      <c r="L17" s="17"/>
      <c r="M17" s="17"/>
      <c r="N17" s="17"/>
      <c r="O17" s="73"/>
    </row>
    <row r="18" spans="1:15">
      <c r="A18" s="72"/>
      <c r="B18" s="17" t="s">
        <v>3440</v>
      </c>
      <c r="C18" s="17"/>
      <c r="D18" s="17"/>
      <c r="E18" s="17"/>
      <c r="F18" s="17"/>
      <c r="G18" s="17"/>
      <c r="H18" s="73"/>
      <c r="I18" s="72" t="s">
        <v>3441</v>
      </c>
      <c r="J18" s="17"/>
      <c r="K18" s="17"/>
      <c r="L18" s="17"/>
      <c r="M18" s="17"/>
      <c r="N18" s="17"/>
      <c r="O18" s="73"/>
    </row>
    <row r="19" spans="1:15">
      <c r="A19" s="72"/>
      <c r="B19" s="17" t="s">
        <v>3442</v>
      </c>
      <c r="C19" s="17"/>
      <c r="D19" s="17"/>
      <c r="E19" s="17"/>
      <c r="F19" s="17"/>
      <c r="G19" s="17"/>
      <c r="H19" s="73"/>
      <c r="I19" s="72" t="s">
        <v>3443</v>
      </c>
      <c r="J19" s="17"/>
      <c r="K19" s="17"/>
      <c r="L19" s="17"/>
      <c r="M19" s="17"/>
      <c r="N19" s="17"/>
      <c r="O19" s="73"/>
    </row>
    <row r="20" spans="1:15">
      <c r="A20" s="72"/>
      <c r="B20" s="17" t="s">
        <v>3444</v>
      </c>
      <c r="C20" s="17"/>
      <c r="D20" s="17"/>
      <c r="E20" s="17"/>
      <c r="F20" s="17"/>
      <c r="G20" s="17"/>
      <c r="H20" s="73"/>
      <c r="I20" s="72" t="s">
        <v>3445</v>
      </c>
      <c r="J20" s="17"/>
      <c r="K20" s="17"/>
      <c r="L20" s="17"/>
      <c r="M20" s="17"/>
      <c r="N20" s="17"/>
      <c r="O20" s="73"/>
    </row>
    <row r="21" spans="1:15">
      <c r="A21" s="72"/>
      <c r="B21" s="17" t="s">
        <v>3446</v>
      </c>
      <c r="C21" s="17"/>
      <c r="D21" s="17"/>
      <c r="E21" s="17"/>
      <c r="F21" s="17"/>
      <c r="G21" s="17"/>
      <c r="H21" s="73"/>
      <c r="I21" s="72" t="s">
        <v>3447</v>
      </c>
      <c r="J21" s="17"/>
      <c r="K21" s="17"/>
      <c r="L21" s="17"/>
      <c r="M21" s="17"/>
      <c r="N21" s="17"/>
      <c r="O21" s="73"/>
    </row>
    <row r="22" spans="1:15">
      <c r="A22" s="72"/>
      <c r="B22" s="17" t="s">
        <v>3448</v>
      </c>
      <c r="C22" s="17"/>
      <c r="D22" s="17"/>
      <c r="E22" s="17"/>
      <c r="F22" s="17"/>
      <c r="G22" s="17"/>
      <c r="H22" s="73"/>
      <c r="I22" s="72" t="s">
        <v>3449</v>
      </c>
      <c r="J22" s="17"/>
      <c r="K22" s="17"/>
      <c r="L22" s="17"/>
      <c r="M22" s="17"/>
      <c r="N22" s="17"/>
      <c r="O22" s="73"/>
    </row>
    <row r="23" spans="1:15">
      <c r="A23" s="72"/>
      <c r="B23" s="17" t="s">
        <v>2645</v>
      </c>
      <c r="C23" s="17"/>
      <c r="D23" s="17"/>
      <c r="E23" s="17"/>
      <c r="F23" s="17"/>
      <c r="G23" s="17"/>
      <c r="H23" s="73"/>
      <c r="I23" s="72" t="s">
        <v>2646</v>
      </c>
      <c r="J23" s="17"/>
      <c r="K23" s="17"/>
      <c r="L23" s="17"/>
      <c r="M23" s="17"/>
      <c r="N23" s="17"/>
      <c r="O23" s="73"/>
    </row>
    <row r="24" spans="1:15">
      <c r="A24" s="72"/>
      <c r="B24" s="17" t="s">
        <v>2647</v>
      </c>
      <c r="C24" s="17"/>
      <c r="D24" s="17"/>
      <c r="E24" s="17"/>
      <c r="F24" s="17"/>
      <c r="G24" s="17"/>
      <c r="H24" s="73"/>
      <c r="I24" s="72" t="s">
        <v>2648</v>
      </c>
      <c r="J24" s="17"/>
      <c r="K24" s="17"/>
      <c r="L24" s="17"/>
      <c r="M24" s="17"/>
      <c r="N24" s="17"/>
      <c r="O24" s="73"/>
    </row>
    <row r="25" spans="1:15">
      <c r="A25" s="72"/>
      <c r="B25" s="17" t="s">
        <v>2649</v>
      </c>
      <c r="C25" s="17"/>
      <c r="D25" s="17"/>
      <c r="E25" s="17"/>
      <c r="F25" s="17"/>
      <c r="G25" s="17"/>
      <c r="H25" s="73"/>
      <c r="I25" s="72" t="s">
        <v>2650</v>
      </c>
      <c r="J25" s="17"/>
      <c r="K25" s="17"/>
      <c r="L25" s="17"/>
      <c r="M25" s="17"/>
      <c r="N25" s="17"/>
      <c r="O25" s="73"/>
    </row>
    <row r="26" spans="1:15">
      <c r="A26" s="72"/>
      <c r="B26" s="17" t="s">
        <v>2651</v>
      </c>
      <c r="C26" s="17"/>
      <c r="D26" s="17"/>
      <c r="E26" s="17"/>
      <c r="F26" s="17"/>
      <c r="G26" s="17"/>
      <c r="H26" s="73"/>
      <c r="I26" s="72" t="s">
        <v>2652</v>
      </c>
      <c r="J26" s="17"/>
      <c r="K26" s="17"/>
      <c r="L26" s="17"/>
      <c r="M26" s="17"/>
      <c r="N26" s="17"/>
      <c r="O26" s="73"/>
    </row>
    <row r="27" spans="1:15">
      <c r="A27" s="72"/>
      <c r="B27" s="17" t="s">
        <v>2653</v>
      </c>
      <c r="C27" s="17"/>
      <c r="D27" s="17"/>
      <c r="E27" s="17"/>
      <c r="F27" s="17"/>
      <c r="G27" s="17"/>
      <c r="H27" s="73"/>
      <c r="I27" s="72" t="s">
        <v>2654</v>
      </c>
      <c r="J27" s="17"/>
      <c r="K27" s="17"/>
      <c r="L27" s="17"/>
      <c r="M27" s="17"/>
      <c r="N27" s="17"/>
      <c r="O27" s="73"/>
    </row>
    <row r="28" spans="1:15">
      <c r="A28" s="72"/>
      <c r="B28" s="17" t="s">
        <v>3384</v>
      </c>
      <c r="C28" s="17"/>
      <c r="D28" s="17"/>
      <c r="E28" s="17"/>
      <c r="F28" s="17"/>
      <c r="G28" s="17"/>
      <c r="H28" s="73"/>
      <c r="I28" s="72" t="s">
        <v>3385</v>
      </c>
      <c r="J28" s="17"/>
      <c r="K28" s="17"/>
      <c r="L28" s="17"/>
      <c r="M28" s="17"/>
      <c r="N28" s="17"/>
      <c r="O28" s="73"/>
    </row>
    <row r="29" spans="1:15">
      <c r="A29" s="72"/>
      <c r="B29" s="17" t="s">
        <v>3386</v>
      </c>
      <c r="C29" s="17"/>
      <c r="D29" s="17"/>
      <c r="E29" s="17"/>
      <c r="F29" s="17"/>
      <c r="G29" s="17"/>
      <c r="H29" s="73"/>
      <c r="I29" s="72" t="s">
        <v>3387</v>
      </c>
      <c r="J29" s="17"/>
      <c r="K29" s="17"/>
      <c r="L29" s="17"/>
      <c r="M29" s="17"/>
      <c r="N29" s="17"/>
      <c r="O29" s="73"/>
    </row>
    <row r="30" spans="1:15">
      <c r="A30" s="72"/>
      <c r="B30" s="17" t="s">
        <v>3582</v>
      </c>
      <c r="C30" s="17"/>
      <c r="D30" s="17"/>
      <c r="E30" s="17"/>
      <c r="F30" s="17"/>
      <c r="G30" s="17"/>
      <c r="H30" s="73"/>
      <c r="I30" s="72" t="s">
        <v>3583</v>
      </c>
      <c r="J30" s="17"/>
      <c r="K30" s="17"/>
      <c r="L30" s="17"/>
      <c r="M30" s="17"/>
      <c r="N30" s="17"/>
      <c r="O30" s="73"/>
    </row>
    <row r="31" spans="1:15">
      <c r="A31" s="72"/>
      <c r="B31" s="17" t="s">
        <v>3584</v>
      </c>
      <c r="C31" s="17"/>
      <c r="D31" s="17"/>
      <c r="E31" s="17"/>
      <c r="F31" s="17"/>
      <c r="G31" s="17"/>
      <c r="H31" s="73"/>
      <c r="I31" s="72" t="s">
        <v>3585</v>
      </c>
      <c r="J31" s="17"/>
      <c r="K31" s="17"/>
      <c r="L31" s="17"/>
      <c r="M31" s="17"/>
      <c r="N31" s="17"/>
      <c r="O31" s="73"/>
    </row>
    <row r="32" spans="1:15">
      <c r="A32" s="72"/>
      <c r="B32" s="17" t="s">
        <v>3586</v>
      </c>
      <c r="C32" s="17"/>
      <c r="D32" s="17"/>
      <c r="E32" s="17"/>
      <c r="F32" s="17"/>
      <c r="G32" s="17"/>
      <c r="H32" s="73"/>
      <c r="I32" s="72" t="s">
        <v>3587</v>
      </c>
      <c r="J32" s="17"/>
      <c r="K32" s="17"/>
      <c r="L32" s="17"/>
      <c r="M32" s="17"/>
      <c r="N32" s="17"/>
      <c r="O32" s="73"/>
    </row>
    <row r="33" spans="1:15">
      <c r="A33" s="72"/>
      <c r="B33" s="17" t="s">
        <v>3588</v>
      </c>
      <c r="C33" s="17"/>
      <c r="D33" s="17"/>
      <c r="E33" s="17"/>
      <c r="F33" s="17"/>
      <c r="G33" s="17"/>
      <c r="H33" s="73"/>
      <c r="I33" s="72"/>
      <c r="J33" s="17"/>
      <c r="K33" s="17"/>
      <c r="L33" s="17"/>
      <c r="M33" s="17"/>
      <c r="N33" s="17"/>
      <c r="O33" s="73"/>
    </row>
    <row r="34" spans="1:15">
      <c r="A34" s="964"/>
      <c r="B34" s="17" t="s">
        <v>3589</v>
      </c>
      <c r="C34" s="902"/>
      <c r="D34" s="17"/>
      <c r="E34" s="17"/>
      <c r="F34" s="17"/>
      <c r="G34" s="17"/>
      <c r="H34" s="73"/>
      <c r="I34" s="72"/>
      <c r="J34" s="17"/>
      <c r="K34" s="17"/>
      <c r="L34" s="17"/>
      <c r="M34" s="17"/>
      <c r="N34" s="17"/>
      <c r="O34" s="73"/>
    </row>
    <row r="35" spans="1:15">
      <c r="A35" s="964"/>
      <c r="B35" s="17"/>
      <c r="C35" s="902"/>
      <c r="D35" s="17"/>
      <c r="E35" s="17"/>
      <c r="F35" s="17"/>
      <c r="G35" s="17"/>
      <c r="H35" s="73"/>
      <c r="I35" s="72"/>
      <c r="J35" s="17"/>
      <c r="K35" s="17"/>
      <c r="L35" s="17"/>
      <c r="M35" s="17"/>
      <c r="N35" s="17"/>
      <c r="O35" s="73"/>
    </row>
    <row r="36" spans="1:15">
      <c r="A36" s="87"/>
      <c r="B36" s="89"/>
      <c r="C36" s="82"/>
      <c r="D36" s="82"/>
      <c r="E36" s="88"/>
      <c r="F36" s="89"/>
      <c r="G36" s="89" t="s">
        <v>3590</v>
      </c>
      <c r="H36" s="85"/>
      <c r="I36" s="365"/>
      <c r="J36" s="519" t="s">
        <v>3591</v>
      </c>
      <c r="K36" s="337"/>
      <c r="L36" s="337"/>
      <c r="M36" s="368"/>
      <c r="N36" s="82"/>
      <c r="O36" s="85"/>
    </row>
    <row r="37" spans="1:15">
      <c r="A37" s="72"/>
      <c r="B37" s="95" t="s">
        <v>3592</v>
      </c>
      <c r="C37" s="81"/>
      <c r="D37" s="81"/>
      <c r="E37" s="290" t="s">
        <v>3593</v>
      </c>
      <c r="F37" s="289" t="s">
        <v>3594</v>
      </c>
      <c r="G37" s="665" t="s">
        <v>3594</v>
      </c>
      <c r="H37" s="330" t="s">
        <v>3594</v>
      </c>
      <c r="I37" s="80"/>
      <c r="J37" s="82"/>
      <c r="K37" s="82"/>
      <c r="L37" s="88"/>
      <c r="M37" s="82"/>
      <c r="N37" s="81"/>
      <c r="O37" s="83"/>
    </row>
    <row r="38" spans="1:15">
      <c r="A38" s="237" t="s">
        <v>1729</v>
      </c>
      <c r="B38" s="95" t="s">
        <v>3595</v>
      </c>
      <c r="C38" s="81"/>
      <c r="D38" s="291" t="s">
        <v>3596</v>
      </c>
      <c r="E38" s="290" t="s">
        <v>3597</v>
      </c>
      <c r="F38" s="289" t="s">
        <v>3598</v>
      </c>
      <c r="G38" s="289" t="s">
        <v>3599</v>
      </c>
      <c r="H38" s="236" t="s">
        <v>3599</v>
      </c>
      <c r="I38" s="276" t="s">
        <v>3600</v>
      </c>
      <c r="J38" s="291" t="s">
        <v>3601</v>
      </c>
      <c r="K38" s="291" t="s">
        <v>3602</v>
      </c>
      <c r="L38" s="69" t="s">
        <v>3603</v>
      </c>
      <c r="M38" s="414"/>
      <c r="N38" s="291" t="s">
        <v>3604</v>
      </c>
      <c r="O38" s="236" t="s">
        <v>1729</v>
      </c>
    </row>
    <row r="39" spans="1:15">
      <c r="A39" s="237" t="s">
        <v>1732</v>
      </c>
      <c r="B39" s="95" t="s">
        <v>3605</v>
      </c>
      <c r="C39" s="81"/>
      <c r="D39" s="291" t="s">
        <v>3606</v>
      </c>
      <c r="E39" s="290" t="s">
        <v>3607</v>
      </c>
      <c r="F39" s="289" t="s">
        <v>3608</v>
      </c>
      <c r="G39" s="289" t="s">
        <v>3609</v>
      </c>
      <c r="H39" s="236" t="s">
        <v>3610</v>
      </c>
      <c r="I39" s="276" t="s">
        <v>3611</v>
      </c>
      <c r="J39" s="291" t="s">
        <v>3612</v>
      </c>
      <c r="K39" s="291" t="s">
        <v>3612</v>
      </c>
      <c r="L39" s="69" t="s">
        <v>3612</v>
      </c>
      <c r="M39" s="414"/>
      <c r="N39" s="291" t="s">
        <v>3613</v>
      </c>
      <c r="O39" s="236" t="s">
        <v>1732</v>
      </c>
    </row>
    <row r="40" spans="1:15">
      <c r="A40" s="74"/>
      <c r="B40" s="102"/>
      <c r="C40" s="115" t="s">
        <v>3024</v>
      </c>
      <c r="D40" s="416" t="s">
        <v>3025</v>
      </c>
      <c r="E40" s="662" t="s">
        <v>3026</v>
      </c>
      <c r="F40" s="327" t="s">
        <v>3027</v>
      </c>
      <c r="G40" s="327" t="s">
        <v>2347</v>
      </c>
      <c r="H40" s="239" t="s">
        <v>2348</v>
      </c>
      <c r="I40" s="277" t="s">
        <v>2349</v>
      </c>
      <c r="J40" s="416" t="s">
        <v>2350</v>
      </c>
      <c r="K40" s="416" t="s">
        <v>2351</v>
      </c>
      <c r="L40" s="75" t="s">
        <v>2352</v>
      </c>
      <c r="M40" s="314"/>
      <c r="N40" s="416" t="s">
        <v>2353</v>
      </c>
      <c r="O40" s="108"/>
    </row>
    <row r="41" spans="1:15">
      <c r="A41" s="74">
        <v>1</v>
      </c>
      <c r="B41" s="102"/>
      <c r="C41" s="115"/>
      <c r="D41" s="115"/>
      <c r="E41" s="77"/>
      <c r="F41" s="102"/>
      <c r="G41" s="102"/>
      <c r="H41" s="108"/>
      <c r="I41" s="970"/>
      <c r="J41" s="322"/>
      <c r="K41" s="322"/>
      <c r="L41" s="467"/>
      <c r="M41" s="322"/>
      <c r="N41" s="322">
        <f>SUM(J41:L41)</f>
        <v>0</v>
      </c>
      <c r="O41" s="108">
        <v>1</v>
      </c>
    </row>
    <row r="42" spans="1:15">
      <c r="A42" s="74">
        <v>2</v>
      </c>
      <c r="B42" s="102"/>
      <c r="C42" s="115"/>
      <c r="D42" s="115"/>
      <c r="E42" s="77"/>
      <c r="F42" s="102"/>
      <c r="G42" s="102"/>
      <c r="H42" s="108"/>
      <c r="I42" s="105"/>
      <c r="J42" s="469"/>
      <c r="K42" s="469"/>
      <c r="L42" s="470"/>
      <c r="M42" s="469"/>
      <c r="N42" s="469">
        <f t="shared" ref="N42:N53" si="0">SUM(J42:M42)</f>
        <v>0</v>
      </c>
      <c r="O42" s="108">
        <v>2</v>
      </c>
    </row>
    <row r="43" spans="1:15">
      <c r="A43" s="74">
        <v>3</v>
      </c>
      <c r="B43" s="102"/>
      <c r="C43" s="115"/>
      <c r="D43" s="115"/>
      <c r="E43" s="77"/>
      <c r="F43" s="102"/>
      <c r="G43" s="102"/>
      <c r="H43" s="108"/>
      <c r="I43" s="105"/>
      <c r="J43" s="469"/>
      <c r="K43" s="469"/>
      <c r="L43" s="470"/>
      <c r="M43" s="469"/>
      <c r="N43" s="469">
        <f t="shared" si="0"/>
        <v>0</v>
      </c>
      <c r="O43" s="108">
        <v>3</v>
      </c>
    </row>
    <row r="44" spans="1:15">
      <c r="A44" s="74">
        <v>4</v>
      </c>
      <c r="B44" s="102"/>
      <c r="C44" s="115"/>
      <c r="D44" s="115"/>
      <c r="E44" s="77"/>
      <c r="F44" s="102"/>
      <c r="G44" s="102"/>
      <c r="H44" s="108"/>
      <c r="I44" s="105"/>
      <c r="J44" s="469"/>
      <c r="K44" s="469"/>
      <c r="L44" s="470"/>
      <c r="M44" s="469"/>
      <c r="N44" s="469">
        <f t="shared" si="0"/>
        <v>0</v>
      </c>
      <c r="O44" s="108">
        <v>4</v>
      </c>
    </row>
    <row r="45" spans="1:15">
      <c r="A45" s="74">
        <v>5</v>
      </c>
      <c r="B45" s="102"/>
      <c r="C45" s="115"/>
      <c r="D45" s="115"/>
      <c r="E45" s="77"/>
      <c r="F45" s="102"/>
      <c r="G45" s="102"/>
      <c r="H45" s="108"/>
      <c r="I45" s="105"/>
      <c r="J45" s="469"/>
      <c r="K45" s="469"/>
      <c r="L45" s="470"/>
      <c r="M45" s="469"/>
      <c r="N45" s="469">
        <f t="shared" si="0"/>
        <v>0</v>
      </c>
      <c r="O45" s="108">
        <v>5</v>
      </c>
    </row>
    <row r="46" spans="1:15">
      <c r="A46" s="74">
        <v>6</v>
      </c>
      <c r="B46" s="102"/>
      <c r="C46" s="115"/>
      <c r="D46" s="115"/>
      <c r="E46" s="77"/>
      <c r="F46" s="102"/>
      <c r="G46" s="102"/>
      <c r="H46" s="108"/>
      <c r="I46" s="105"/>
      <c r="J46" s="469"/>
      <c r="K46" s="469"/>
      <c r="L46" s="470"/>
      <c r="M46" s="469"/>
      <c r="N46" s="469">
        <f t="shared" si="0"/>
        <v>0</v>
      </c>
      <c r="O46" s="108">
        <v>6</v>
      </c>
    </row>
    <row r="47" spans="1:15">
      <c r="A47" s="74">
        <v>7</v>
      </c>
      <c r="B47" s="102"/>
      <c r="C47" s="115"/>
      <c r="D47" s="115"/>
      <c r="E47" s="77"/>
      <c r="F47" s="102"/>
      <c r="G47" s="102"/>
      <c r="H47" s="108"/>
      <c r="I47" s="105"/>
      <c r="J47" s="469"/>
      <c r="K47" s="469"/>
      <c r="L47" s="470"/>
      <c r="M47" s="469"/>
      <c r="N47" s="469">
        <f t="shared" si="0"/>
        <v>0</v>
      </c>
      <c r="O47" s="108">
        <v>7</v>
      </c>
    </row>
    <row r="48" spans="1:15">
      <c r="A48" s="74">
        <v>8</v>
      </c>
      <c r="B48" s="102"/>
      <c r="C48" s="115"/>
      <c r="D48" s="115"/>
      <c r="E48" s="77"/>
      <c r="F48" s="102"/>
      <c r="G48" s="102"/>
      <c r="H48" s="108"/>
      <c r="I48" s="105"/>
      <c r="J48" s="469"/>
      <c r="K48" s="469"/>
      <c r="L48" s="470"/>
      <c r="M48" s="469"/>
      <c r="N48" s="469">
        <f t="shared" si="0"/>
        <v>0</v>
      </c>
      <c r="O48" s="108">
        <v>8</v>
      </c>
    </row>
    <row r="49" spans="1:18">
      <c r="A49" s="74">
        <v>9</v>
      </c>
      <c r="B49" s="102"/>
      <c r="C49" s="115"/>
      <c r="D49" s="115"/>
      <c r="E49" s="77"/>
      <c r="F49" s="102"/>
      <c r="G49" s="102"/>
      <c r="H49" s="108"/>
      <c r="I49" s="105"/>
      <c r="J49" s="469"/>
      <c r="K49" s="469"/>
      <c r="L49" s="470"/>
      <c r="M49" s="469"/>
      <c r="N49" s="469">
        <f t="shared" si="0"/>
        <v>0</v>
      </c>
      <c r="O49" s="108">
        <v>9</v>
      </c>
    </row>
    <row r="50" spans="1:18">
      <c r="A50" s="74">
        <v>10</v>
      </c>
      <c r="B50" s="102"/>
      <c r="C50" s="115"/>
      <c r="D50" s="115"/>
      <c r="E50" s="77"/>
      <c r="F50" s="102"/>
      <c r="G50" s="102"/>
      <c r="H50" s="108"/>
      <c r="I50" s="105"/>
      <c r="J50" s="469"/>
      <c r="K50" s="469"/>
      <c r="L50" s="470"/>
      <c r="M50" s="469"/>
      <c r="N50" s="469">
        <f t="shared" si="0"/>
        <v>0</v>
      </c>
      <c r="O50" s="108">
        <v>10</v>
      </c>
    </row>
    <row r="51" spans="1:18">
      <c r="A51" s="74">
        <v>11</v>
      </c>
      <c r="B51" s="102"/>
      <c r="C51" s="115"/>
      <c r="D51" s="115"/>
      <c r="E51" s="77"/>
      <c r="F51" s="102"/>
      <c r="G51" s="102"/>
      <c r="H51" s="108"/>
      <c r="I51" s="105"/>
      <c r="J51" s="469"/>
      <c r="K51" s="469"/>
      <c r="L51" s="470"/>
      <c r="M51" s="469"/>
      <c r="N51" s="469">
        <f t="shared" si="0"/>
        <v>0</v>
      </c>
      <c r="O51" s="108">
        <v>11</v>
      </c>
    </row>
    <row r="52" spans="1:18">
      <c r="A52" s="74">
        <v>12</v>
      </c>
      <c r="B52" s="102"/>
      <c r="C52" s="115"/>
      <c r="D52" s="115"/>
      <c r="E52" s="77"/>
      <c r="F52" s="102"/>
      <c r="G52" s="102"/>
      <c r="H52" s="108"/>
      <c r="I52" s="105"/>
      <c r="J52" s="469"/>
      <c r="K52" s="469"/>
      <c r="L52" s="470"/>
      <c r="M52" s="469"/>
      <c r="N52" s="469">
        <f t="shared" si="0"/>
        <v>0</v>
      </c>
      <c r="O52" s="108">
        <v>12</v>
      </c>
    </row>
    <row r="53" spans="1:18">
      <c r="A53" s="74">
        <v>13</v>
      </c>
      <c r="B53" s="102" t="s">
        <v>1190</v>
      </c>
      <c r="C53" s="115"/>
      <c r="D53" s="520"/>
      <c r="E53" s="521"/>
      <c r="F53" s="522"/>
      <c r="G53" s="522"/>
      <c r="H53" s="523"/>
      <c r="I53" s="105"/>
      <c r="J53" s="469"/>
      <c r="K53" s="469"/>
      <c r="L53" s="470"/>
      <c r="M53" s="469"/>
      <c r="N53" s="469">
        <f t="shared" si="0"/>
        <v>0</v>
      </c>
      <c r="O53" s="108">
        <v>13</v>
      </c>
    </row>
    <row r="54" spans="1:18" ht="15.75" thickBot="1">
      <c r="A54" s="109">
        <v>14</v>
      </c>
      <c r="B54" s="524" t="s">
        <v>2332</v>
      </c>
      <c r="C54" s="525"/>
      <c r="D54" s="526"/>
      <c r="E54" s="527"/>
      <c r="F54" s="528"/>
      <c r="G54" s="528"/>
      <c r="H54" s="529"/>
      <c r="I54" s="530">
        <f>SUM(I41:I53)</f>
        <v>0</v>
      </c>
      <c r="J54" s="325">
        <f>SUM(J41:J53)</f>
        <v>0</v>
      </c>
      <c r="K54" s="325">
        <f>SUM(K41:K53)</f>
        <v>0</v>
      </c>
      <c r="L54" s="308"/>
      <c r="M54" s="435">
        <f>SUM(M41:M53)</f>
        <v>0</v>
      </c>
      <c r="N54" s="325">
        <f>SUM(N41:N53)</f>
        <v>0</v>
      </c>
      <c r="O54" s="373">
        <v>14</v>
      </c>
    </row>
    <row r="55" spans="1:18">
      <c r="A55" s="69"/>
      <c r="B55" s="69"/>
      <c r="C55" s="69"/>
      <c r="D55" s="69"/>
      <c r="E55" s="69"/>
      <c r="F55" s="69"/>
      <c r="G55" s="69"/>
      <c r="H55" s="69"/>
      <c r="I55" s="69"/>
      <c r="J55" s="69"/>
      <c r="K55" s="69"/>
      <c r="L55" s="69"/>
      <c r="M55" s="69"/>
      <c r="N55" s="69"/>
      <c r="O55" s="69"/>
    </row>
    <row r="56" spans="1:18">
      <c r="A56" s="397" t="s">
        <v>3614</v>
      </c>
      <c r="B56" s="69"/>
      <c r="C56" s="69"/>
      <c r="D56" s="69"/>
      <c r="E56" s="902"/>
      <c r="F56" s="69"/>
      <c r="G56" s="69"/>
      <c r="H56" s="69"/>
      <c r="I56" s="17" t="str">
        <f>A56</f>
        <v>FERC FORM NO.1 (REVISED. 12-90) NYPSC Modified-96</v>
      </c>
      <c r="J56" s="17"/>
      <c r="K56" s="902"/>
      <c r="L56" s="17"/>
      <c r="M56" s="17"/>
      <c r="N56" s="17"/>
      <c r="O56" s="275" t="s">
        <v>3615</v>
      </c>
    </row>
    <row r="57" spans="1:18">
      <c r="A57" s="69" t="s">
        <v>3616</v>
      </c>
      <c r="B57" s="69"/>
      <c r="C57" s="69"/>
      <c r="D57" s="69"/>
      <c r="E57" s="69"/>
      <c r="F57" s="69"/>
      <c r="G57" s="69"/>
      <c r="H57" s="69"/>
      <c r="I57" s="69" t="s">
        <v>3617</v>
      </c>
      <c r="J57" s="69"/>
      <c r="K57" s="69"/>
      <c r="L57" s="69"/>
      <c r="M57" s="69"/>
      <c r="N57" s="69"/>
      <c r="O57" s="69"/>
    </row>
    <row r="58" spans="1:18">
      <c r="A58" s="69"/>
      <c r="B58" s="69"/>
      <c r="C58" s="69"/>
      <c r="D58" s="69"/>
      <c r="E58" s="69"/>
      <c r="F58" s="69"/>
      <c r="G58" s="69"/>
      <c r="H58" s="69"/>
      <c r="I58" s="17"/>
      <c r="J58" s="17"/>
      <c r="K58" s="17"/>
      <c r="L58" s="17"/>
      <c r="M58" s="17"/>
      <c r="N58" s="17"/>
      <c r="O58" s="17"/>
    </row>
    <row r="59" spans="1:18">
      <c r="A59" s="69"/>
      <c r="B59" s="69"/>
      <c r="C59" s="69"/>
      <c r="D59" s="69"/>
      <c r="E59" s="69"/>
      <c r="F59" s="69"/>
      <c r="G59" s="69"/>
      <c r="H59" s="69"/>
      <c r="I59" s="17"/>
      <c r="J59" s="17"/>
      <c r="K59" s="17"/>
      <c r="L59" s="17"/>
      <c r="M59" s="17"/>
      <c r="N59" s="17"/>
      <c r="O59" s="17"/>
      <c r="R59" s="9" t="s">
        <v>4741</v>
      </c>
    </row>
    <row r="60" spans="1:18">
      <c r="A60" s="69"/>
      <c r="B60" s="69"/>
      <c r="C60" s="69"/>
      <c r="D60" s="69"/>
      <c r="E60" s="69"/>
      <c r="F60" s="69"/>
      <c r="G60" s="69"/>
      <c r="H60" s="69"/>
      <c r="I60" s="17"/>
      <c r="J60" s="17"/>
      <c r="K60" s="17"/>
      <c r="L60" s="17"/>
      <c r="M60" s="17"/>
      <c r="N60" s="17"/>
      <c r="O60" s="17"/>
    </row>
    <row r="61" spans="1:18" ht="15.75">
      <c r="A61" s="71" t="s">
        <v>418</v>
      </c>
      <c r="B61" s="903"/>
      <c r="C61" s="69"/>
      <c r="D61" s="69"/>
      <c r="E61" s="69"/>
      <c r="F61" s="69"/>
      <c r="G61" s="69"/>
      <c r="H61" s="69"/>
      <c r="I61" s="17"/>
      <c r="J61" s="17"/>
      <c r="K61" s="17"/>
      <c r="L61" s="17"/>
      <c r="M61" s="17"/>
      <c r="N61" s="17"/>
      <c r="O61" s="17"/>
    </row>
    <row r="62" spans="1:18" ht="15.75">
      <c r="A62" s="71"/>
      <c r="B62" s="903"/>
      <c r="C62" s="69"/>
      <c r="D62" s="69"/>
      <c r="E62" s="69"/>
      <c r="F62" s="69"/>
      <c r="G62" s="69"/>
      <c r="H62" s="69"/>
      <c r="I62" s="17"/>
      <c r="J62" s="17"/>
      <c r="K62" s="17"/>
      <c r="L62" s="17"/>
      <c r="M62" s="17"/>
      <c r="N62" s="17"/>
      <c r="O62" s="17"/>
    </row>
    <row r="63" spans="1:18" ht="16.5" thickBot="1">
      <c r="A63" s="971" t="str">
        <f>'Data Sheet'!$C$25</f>
        <v xml:space="preserve">The Brooklyn Union Gas Company d/b/a National Grid New York </v>
      </c>
      <c r="B63" s="69"/>
      <c r="C63" s="69"/>
      <c r="D63" s="69"/>
      <c r="E63" s="69"/>
      <c r="F63" s="960" t="str">
        <f>'Data Sheet'!$C$40</f>
        <v xml:space="preserve"> March 29, 2017</v>
      </c>
      <c r="G63" s="902" t="str">
        <f>'Data Sheet'!$C$38</f>
        <v xml:space="preserve"> December 31, 2016</v>
      </c>
      <c r="H63" s="69"/>
      <c r="I63" s="971" t="str">
        <f>'Data Sheet'!$C$25</f>
        <v xml:space="preserve">The Brooklyn Union Gas Company d/b/a National Grid New York </v>
      </c>
      <c r="J63" s="17"/>
      <c r="K63" s="17"/>
      <c r="L63" s="960" t="str">
        <f>'Data Sheet'!$C$40</f>
        <v xml:space="preserve"> March 29, 2017</v>
      </c>
      <c r="M63" s="17"/>
      <c r="N63" s="902" t="str">
        <f>'Data Sheet'!$C$38</f>
        <v xml:space="preserve"> December 31, 2016</v>
      </c>
      <c r="O63" s="17"/>
    </row>
    <row r="64" spans="1:18">
      <c r="A64" s="29"/>
      <c r="B64" s="66"/>
      <c r="C64" s="66"/>
      <c r="D64" s="66"/>
      <c r="E64" s="66"/>
      <c r="F64" s="66"/>
      <c r="G64" s="66"/>
      <c r="H64" s="67"/>
      <c r="I64" s="29"/>
      <c r="J64" s="66"/>
      <c r="K64" s="66"/>
      <c r="L64" s="66"/>
      <c r="M64" s="66"/>
      <c r="N64" s="66"/>
      <c r="O64" s="67"/>
    </row>
    <row r="65" spans="1:15">
      <c r="A65" s="146" t="s">
        <v>1490</v>
      </c>
      <c r="B65" s="75"/>
      <c r="C65" s="75"/>
      <c r="D65" s="75"/>
      <c r="E65" s="75"/>
      <c r="F65" s="75"/>
      <c r="G65" s="75"/>
      <c r="H65" s="452"/>
      <c r="I65" s="336" t="s">
        <v>1491</v>
      </c>
      <c r="J65" s="337"/>
      <c r="K65" s="337"/>
      <c r="L65" s="337"/>
      <c r="M65" s="337"/>
      <c r="N65" s="337"/>
      <c r="O65" s="73"/>
    </row>
    <row r="66" spans="1:15">
      <c r="A66" s="87"/>
      <c r="B66" s="89"/>
      <c r="C66" s="82"/>
      <c r="D66" s="82"/>
      <c r="E66" s="88"/>
      <c r="F66" s="89"/>
      <c r="G66" s="89" t="s">
        <v>3590</v>
      </c>
      <c r="H66" s="85"/>
      <c r="I66" s="365"/>
      <c r="J66" s="88"/>
      <c r="K66" s="88" t="s">
        <v>3618</v>
      </c>
      <c r="L66" s="88"/>
      <c r="M66" s="82"/>
      <c r="N66" s="82"/>
      <c r="O66" s="85"/>
    </row>
    <row r="67" spans="1:15">
      <c r="A67" s="72"/>
      <c r="B67" s="95" t="s">
        <v>3592</v>
      </c>
      <c r="C67" s="81"/>
      <c r="D67" s="81"/>
      <c r="E67" s="290" t="s">
        <v>3593</v>
      </c>
      <c r="F67" s="289" t="s">
        <v>3594</v>
      </c>
      <c r="G67" s="665" t="s">
        <v>3594</v>
      </c>
      <c r="H67" s="330" t="s">
        <v>3594</v>
      </c>
      <c r="I67" s="80"/>
      <c r="J67" s="82"/>
      <c r="K67" s="82"/>
      <c r="L67" s="88"/>
      <c r="M67" s="82"/>
      <c r="N67" s="81"/>
      <c r="O67" s="83"/>
    </row>
    <row r="68" spans="1:15">
      <c r="A68" s="237" t="s">
        <v>1729</v>
      </c>
      <c r="B68" s="95" t="s">
        <v>3595</v>
      </c>
      <c r="C68" s="81"/>
      <c r="D68" s="291" t="s">
        <v>3596</v>
      </c>
      <c r="E68" s="290" t="s">
        <v>3597</v>
      </c>
      <c r="F68" s="289" t="s">
        <v>3598</v>
      </c>
      <c r="G68" s="289" t="s">
        <v>3599</v>
      </c>
      <c r="H68" s="236" t="s">
        <v>3599</v>
      </c>
      <c r="I68" s="276" t="s">
        <v>3600</v>
      </c>
      <c r="J68" s="291" t="s">
        <v>3601</v>
      </c>
      <c r="K68" s="291" t="s">
        <v>3602</v>
      </c>
      <c r="L68" s="69" t="s">
        <v>3603</v>
      </c>
      <c r="M68" s="414"/>
      <c r="N68" s="291" t="s">
        <v>3604</v>
      </c>
      <c r="O68" s="236" t="s">
        <v>1729</v>
      </c>
    </row>
    <row r="69" spans="1:15">
      <c r="A69" s="237" t="s">
        <v>1732</v>
      </c>
      <c r="B69" s="95" t="s">
        <v>3605</v>
      </c>
      <c r="C69" s="81"/>
      <c r="D69" s="291" t="s">
        <v>3606</v>
      </c>
      <c r="E69" s="290" t="s">
        <v>3607</v>
      </c>
      <c r="F69" s="289" t="s">
        <v>3608</v>
      </c>
      <c r="G69" s="289" t="s">
        <v>3609</v>
      </c>
      <c r="H69" s="236" t="s">
        <v>3610</v>
      </c>
      <c r="I69" s="276" t="s">
        <v>3611</v>
      </c>
      <c r="J69" s="291" t="s">
        <v>3612</v>
      </c>
      <c r="K69" s="291" t="s">
        <v>3612</v>
      </c>
      <c r="L69" s="69" t="s">
        <v>3612</v>
      </c>
      <c r="M69" s="414"/>
      <c r="N69" s="291" t="s">
        <v>3613</v>
      </c>
      <c r="O69" s="236" t="s">
        <v>1732</v>
      </c>
    </row>
    <row r="70" spans="1:15">
      <c r="A70" s="74"/>
      <c r="B70" s="102"/>
      <c r="C70" s="115" t="s">
        <v>3024</v>
      </c>
      <c r="D70" s="416" t="s">
        <v>3025</v>
      </c>
      <c r="E70" s="662" t="s">
        <v>3026</v>
      </c>
      <c r="F70" s="327" t="s">
        <v>3027</v>
      </c>
      <c r="G70" s="327" t="s">
        <v>2347</v>
      </c>
      <c r="H70" s="239" t="s">
        <v>2348</v>
      </c>
      <c r="I70" s="277" t="s">
        <v>2349</v>
      </c>
      <c r="J70" s="416" t="s">
        <v>2350</v>
      </c>
      <c r="K70" s="416" t="s">
        <v>2351</v>
      </c>
      <c r="L70" s="75" t="s">
        <v>2352</v>
      </c>
      <c r="M70" s="314"/>
      <c r="N70" s="416" t="s">
        <v>2353</v>
      </c>
      <c r="O70" s="108"/>
    </row>
    <row r="71" spans="1:15">
      <c r="A71" s="74">
        <v>1</v>
      </c>
      <c r="B71" s="102"/>
      <c r="C71" s="115"/>
      <c r="D71" s="115"/>
      <c r="E71" s="77"/>
      <c r="F71" s="102"/>
      <c r="G71" s="102"/>
      <c r="H71" s="108"/>
      <c r="I71" s="105"/>
      <c r="J71" s="322"/>
      <c r="K71" s="322"/>
      <c r="L71" s="467"/>
      <c r="M71" s="322"/>
      <c r="N71" s="322">
        <f>SUM(J71:L71)</f>
        <v>0</v>
      </c>
      <c r="O71" s="108">
        <v>1</v>
      </c>
    </row>
    <row r="72" spans="1:15">
      <c r="A72" s="74">
        <v>2</v>
      </c>
      <c r="B72" s="102"/>
      <c r="C72" s="115"/>
      <c r="D72" s="115"/>
      <c r="E72" s="77"/>
      <c r="F72" s="102"/>
      <c r="G72" s="102"/>
      <c r="H72" s="108"/>
      <c r="I72" s="105"/>
      <c r="J72" s="469"/>
      <c r="K72" s="469"/>
      <c r="L72" s="470"/>
      <c r="M72" s="469"/>
      <c r="N72" s="469">
        <f t="shared" ref="N72:N120" si="1">SUM(J72:M72)</f>
        <v>0</v>
      </c>
      <c r="O72" s="108">
        <v>2</v>
      </c>
    </row>
    <row r="73" spans="1:15">
      <c r="A73" s="74">
        <v>3</v>
      </c>
      <c r="B73" s="102"/>
      <c r="C73" s="115"/>
      <c r="D73" s="115"/>
      <c r="E73" s="77"/>
      <c r="F73" s="102"/>
      <c r="G73" s="102"/>
      <c r="H73" s="108"/>
      <c r="I73" s="105"/>
      <c r="J73" s="469"/>
      <c r="K73" s="469"/>
      <c r="L73" s="470"/>
      <c r="M73" s="469"/>
      <c r="N73" s="469">
        <f t="shared" si="1"/>
        <v>0</v>
      </c>
      <c r="O73" s="108">
        <v>3</v>
      </c>
    </row>
    <row r="74" spans="1:15">
      <c r="A74" s="74">
        <v>4</v>
      </c>
      <c r="B74" s="102"/>
      <c r="C74" s="115"/>
      <c r="D74" s="115"/>
      <c r="E74" s="77"/>
      <c r="F74" s="102"/>
      <c r="G74" s="102"/>
      <c r="H74" s="108"/>
      <c r="I74" s="105"/>
      <c r="J74" s="469"/>
      <c r="K74" s="469"/>
      <c r="L74" s="470"/>
      <c r="M74" s="469"/>
      <c r="N74" s="469">
        <f t="shared" si="1"/>
        <v>0</v>
      </c>
      <c r="O74" s="108">
        <v>4</v>
      </c>
    </row>
    <row r="75" spans="1:15">
      <c r="A75" s="74">
        <v>5</v>
      </c>
      <c r="B75" s="102"/>
      <c r="C75" s="115"/>
      <c r="D75" s="115"/>
      <c r="E75" s="77"/>
      <c r="F75" s="102"/>
      <c r="G75" s="102"/>
      <c r="H75" s="108"/>
      <c r="I75" s="105"/>
      <c r="J75" s="469"/>
      <c r="K75" s="469"/>
      <c r="L75" s="470"/>
      <c r="M75" s="469"/>
      <c r="N75" s="469">
        <f t="shared" si="1"/>
        <v>0</v>
      </c>
      <c r="O75" s="108">
        <v>5</v>
      </c>
    </row>
    <row r="76" spans="1:15">
      <c r="A76" s="74">
        <v>6</v>
      </c>
      <c r="B76" s="102"/>
      <c r="C76" s="115"/>
      <c r="D76" s="115"/>
      <c r="E76" s="77"/>
      <c r="F76" s="102"/>
      <c r="G76" s="102"/>
      <c r="H76" s="108"/>
      <c r="I76" s="105"/>
      <c r="J76" s="469"/>
      <c r="K76" s="469"/>
      <c r="L76" s="470"/>
      <c r="M76" s="469"/>
      <c r="N76" s="469">
        <f t="shared" si="1"/>
        <v>0</v>
      </c>
      <c r="O76" s="108">
        <v>6</v>
      </c>
    </row>
    <row r="77" spans="1:15">
      <c r="A77" s="74">
        <v>7</v>
      </c>
      <c r="B77" s="102"/>
      <c r="C77" s="115"/>
      <c r="D77" s="115"/>
      <c r="E77" s="77"/>
      <c r="F77" s="102"/>
      <c r="G77" s="102"/>
      <c r="H77" s="108"/>
      <c r="I77" s="105"/>
      <c r="J77" s="469"/>
      <c r="K77" s="469"/>
      <c r="L77" s="470"/>
      <c r="M77" s="469"/>
      <c r="N77" s="469">
        <f t="shared" si="1"/>
        <v>0</v>
      </c>
      <c r="O77" s="108">
        <v>7</v>
      </c>
    </row>
    <row r="78" spans="1:15">
      <c r="A78" s="74">
        <v>8</v>
      </c>
      <c r="B78" s="102"/>
      <c r="C78" s="115"/>
      <c r="D78" s="115"/>
      <c r="E78" s="77"/>
      <c r="F78" s="102"/>
      <c r="G78" s="102"/>
      <c r="H78" s="108"/>
      <c r="I78" s="105"/>
      <c r="J78" s="469"/>
      <c r="K78" s="469"/>
      <c r="L78" s="470"/>
      <c r="M78" s="469"/>
      <c r="N78" s="469">
        <f t="shared" si="1"/>
        <v>0</v>
      </c>
      <c r="O78" s="108">
        <v>8</v>
      </c>
    </row>
    <row r="79" spans="1:15">
      <c r="A79" s="74">
        <v>9</v>
      </c>
      <c r="B79" s="102"/>
      <c r="C79" s="115"/>
      <c r="D79" s="115"/>
      <c r="E79" s="77"/>
      <c r="F79" s="102"/>
      <c r="G79" s="102"/>
      <c r="H79" s="108"/>
      <c r="I79" s="105"/>
      <c r="J79" s="469"/>
      <c r="K79" s="469"/>
      <c r="L79" s="470"/>
      <c r="M79" s="469"/>
      <c r="N79" s="469">
        <f t="shared" si="1"/>
        <v>0</v>
      </c>
      <c r="O79" s="108">
        <v>9</v>
      </c>
    </row>
    <row r="80" spans="1:15">
      <c r="A80" s="74">
        <v>10</v>
      </c>
      <c r="B80" s="102"/>
      <c r="C80" s="115"/>
      <c r="D80" s="115"/>
      <c r="E80" s="77"/>
      <c r="F80" s="102"/>
      <c r="G80" s="102"/>
      <c r="H80" s="108"/>
      <c r="I80" s="105"/>
      <c r="J80" s="469"/>
      <c r="K80" s="469"/>
      <c r="L80" s="470"/>
      <c r="M80" s="469"/>
      <c r="N80" s="469">
        <f t="shared" si="1"/>
        <v>0</v>
      </c>
      <c r="O80" s="108">
        <v>10</v>
      </c>
    </row>
    <row r="81" spans="1:15">
      <c r="A81" s="74">
        <v>11</v>
      </c>
      <c r="B81" s="102"/>
      <c r="C81" s="115"/>
      <c r="D81" s="115"/>
      <c r="E81" s="77"/>
      <c r="F81" s="102"/>
      <c r="G81" s="102"/>
      <c r="H81" s="108"/>
      <c r="I81" s="105"/>
      <c r="J81" s="469"/>
      <c r="K81" s="469"/>
      <c r="L81" s="470"/>
      <c r="M81" s="469"/>
      <c r="N81" s="469">
        <f t="shared" si="1"/>
        <v>0</v>
      </c>
      <c r="O81" s="108">
        <v>11</v>
      </c>
    </row>
    <row r="82" spans="1:15">
      <c r="A82" s="74">
        <v>12</v>
      </c>
      <c r="B82" s="102"/>
      <c r="C82" s="115"/>
      <c r="D82" s="115"/>
      <c r="E82" s="77"/>
      <c r="F82" s="102"/>
      <c r="G82" s="102"/>
      <c r="H82" s="108"/>
      <c r="I82" s="105"/>
      <c r="J82" s="469"/>
      <c r="K82" s="469"/>
      <c r="L82" s="470"/>
      <c r="M82" s="469"/>
      <c r="N82" s="469">
        <f t="shared" si="1"/>
        <v>0</v>
      </c>
      <c r="O82" s="108">
        <v>12</v>
      </c>
    </row>
    <row r="83" spans="1:15">
      <c r="A83" s="74">
        <v>13</v>
      </c>
      <c r="B83" s="102"/>
      <c r="C83" s="115"/>
      <c r="D83" s="115"/>
      <c r="E83" s="77"/>
      <c r="F83" s="102"/>
      <c r="G83" s="102"/>
      <c r="H83" s="108"/>
      <c r="I83" s="105"/>
      <c r="J83" s="469"/>
      <c r="K83" s="469"/>
      <c r="L83" s="470"/>
      <c r="M83" s="469"/>
      <c r="N83" s="469">
        <f t="shared" si="1"/>
        <v>0</v>
      </c>
      <c r="O83" s="108">
        <v>13</v>
      </c>
    </row>
    <row r="84" spans="1:15">
      <c r="A84" s="74">
        <v>14</v>
      </c>
      <c r="B84" s="102"/>
      <c r="C84" s="115"/>
      <c r="D84" s="115"/>
      <c r="E84" s="77"/>
      <c r="F84" s="102"/>
      <c r="G84" s="102"/>
      <c r="H84" s="108"/>
      <c r="I84" s="105"/>
      <c r="J84" s="469"/>
      <c r="K84" s="469"/>
      <c r="L84" s="470"/>
      <c r="M84" s="469"/>
      <c r="N84" s="469">
        <f t="shared" si="1"/>
        <v>0</v>
      </c>
      <c r="O84" s="108">
        <v>14</v>
      </c>
    </row>
    <row r="85" spans="1:15">
      <c r="A85" s="74">
        <v>15</v>
      </c>
      <c r="B85" s="102"/>
      <c r="C85" s="115"/>
      <c r="D85" s="115"/>
      <c r="E85" s="77"/>
      <c r="F85" s="102"/>
      <c r="G85" s="102"/>
      <c r="H85" s="108"/>
      <c r="I85" s="105"/>
      <c r="J85" s="469"/>
      <c r="K85" s="469"/>
      <c r="L85" s="470"/>
      <c r="M85" s="469"/>
      <c r="N85" s="469">
        <f t="shared" si="1"/>
        <v>0</v>
      </c>
      <c r="O85" s="108">
        <v>15</v>
      </c>
    </row>
    <row r="86" spans="1:15">
      <c r="A86" s="74">
        <v>16</v>
      </c>
      <c r="B86" s="102"/>
      <c r="C86" s="115"/>
      <c r="D86" s="115"/>
      <c r="E86" s="77"/>
      <c r="F86" s="102"/>
      <c r="G86" s="102"/>
      <c r="H86" s="108"/>
      <c r="I86" s="105"/>
      <c r="J86" s="469"/>
      <c r="K86" s="469"/>
      <c r="L86" s="470"/>
      <c r="M86" s="469"/>
      <c r="N86" s="469">
        <f t="shared" si="1"/>
        <v>0</v>
      </c>
      <c r="O86" s="108">
        <v>16</v>
      </c>
    </row>
    <row r="87" spans="1:15">
      <c r="A87" s="74">
        <v>17</v>
      </c>
      <c r="B87" s="102"/>
      <c r="C87" s="115"/>
      <c r="D87" s="115"/>
      <c r="E87" s="77"/>
      <c r="F87" s="102"/>
      <c r="G87" s="102"/>
      <c r="H87" s="108"/>
      <c r="I87" s="105"/>
      <c r="J87" s="469"/>
      <c r="K87" s="469"/>
      <c r="L87" s="470"/>
      <c r="M87" s="469"/>
      <c r="N87" s="469">
        <f t="shared" si="1"/>
        <v>0</v>
      </c>
      <c r="O87" s="108">
        <v>17</v>
      </c>
    </row>
    <row r="88" spans="1:15">
      <c r="A88" s="74">
        <v>18</v>
      </c>
      <c r="B88" s="102"/>
      <c r="C88" s="115"/>
      <c r="D88" s="115"/>
      <c r="E88" s="77"/>
      <c r="F88" s="102"/>
      <c r="G88" s="102"/>
      <c r="H88" s="108"/>
      <c r="I88" s="105"/>
      <c r="J88" s="469"/>
      <c r="K88" s="469"/>
      <c r="L88" s="470"/>
      <c r="M88" s="469"/>
      <c r="N88" s="469">
        <f t="shared" si="1"/>
        <v>0</v>
      </c>
      <c r="O88" s="108">
        <v>18</v>
      </c>
    </row>
    <row r="89" spans="1:15">
      <c r="A89" s="74">
        <v>19</v>
      </c>
      <c r="B89" s="102"/>
      <c r="C89" s="115"/>
      <c r="D89" s="115"/>
      <c r="E89" s="77"/>
      <c r="F89" s="102"/>
      <c r="G89" s="102"/>
      <c r="H89" s="108"/>
      <c r="I89" s="105"/>
      <c r="J89" s="469"/>
      <c r="K89" s="469"/>
      <c r="L89" s="470"/>
      <c r="M89" s="469"/>
      <c r="N89" s="469">
        <f t="shared" si="1"/>
        <v>0</v>
      </c>
      <c r="O89" s="108">
        <v>19</v>
      </c>
    </row>
    <row r="90" spans="1:15">
      <c r="A90" s="74">
        <v>20</v>
      </c>
      <c r="B90" s="102"/>
      <c r="C90" s="115"/>
      <c r="D90" s="115"/>
      <c r="E90" s="77"/>
      <c r="F90" s="102"/>
      <c r="G90" s="102"/>
      <c r="H90" s="108"/>
      <c r="I90" s="105"/>
      <c r="J90" s="469"/>
      <c r="K90" s="469"/>
      <c r="L90" s="470"/>
      <c r="M90" s="469"/>
      <c r="N90" s="469">
        <f t="shared" si="1"/>
        <v>0</v>
      </c>
      <c r="O90" s="108">
        <v>20</v>
      </c>
    </row>
    <row r="91" spans="1:15">
      <c r="A91" s="74">
        <v>21</v>
      </c>
      <c r="B91" s="102"/>
      <c r="C91" s="115"/>
      <c r="D91" s="115"/>
      <c r="E91" s="77"/>
      <c r="F91" s="102"/>
      <c r="G91" s="102"/>
      <c r="H91" s="108"/>
      <c r="I91" s="105"/>
      <c r="J91" s="469"/>
      <c r="K91" s="469"/>
      <c r="L91" s="470"/>
      <c r="M91" s="469"/>
      <c r="N91" s="469">
        <f t="shared" si="1"/>
        <v>0</v>
      </c>
      <c r="O91" s="108">
        <v>21</v>
      </c>
    </row>
    <row r="92" spans="1:15">
      <c r="A92" s="74">
        <v>22</v>
      </c>
      <c r="B92" s="102"/>
      <c r="C92" s="115"/>
      <c r="D92" s="115"/>
      <c r="E92" s="77"/>
      <c r="F92" s="102"/>
      <c r="G92" s="102"/>
      <c r="H92" s="108"/>
      <c r="I92" s="105"/>
      <c r="J92" s="469"/>
      <c r="K92" s="469"/>
      <c r="L92" s="470"/>
      <c r="M92" s="469"/>
      <c r="N92" s="469">
        <f t="shared" si="1"/>
        <v>0</v>
      </c>
      <c r="O92" s="108">
        <v>22</v>
      </c>
    </row>
    <row r="93" spans="1:15">
      <c r="A93" s="74">
        <v>23</v>
      </c>
      <c r="B93" s="102"/>
      <c r="C93" s="115"/>
      <c r="D93" s="115"/>
      <c r="E93" s="77"/>
      <c r="F93" s="102"/>
      <c r="G93" s="102"/>
      <c r="H93" s="108"/>
      <c r="I93" s="105"/>
      <c r="J93" s="469"/>
      <c r="K93" s="469"/>
      <c r="L93" s="470"/>
      <c r="M93" s="469"/>
      <c r="N93" s="469">
        <f t="shared" si="1"/>
        <v>0</v>
      </c>
      <c r="O93" s="108">
        <v>23</v>
      </c>
    </row>
    <row r="94" spans="1:15">
      <c r="A94" s="74">
        <v>24</v>
      </c>
      <c r="B94" s="102"/>
      <c r="C94" s="115"/>
      <c r="D94" s="115"/>
      <c r="E94" s="77"/>
      <c r="F94" s="102"/>
      <c r="G94" s="102"/>
      <c r="H94" s="108"/>
      <c r="I94" s="105"/>
      <c r="J94" s="469"/>
      <c r="K94" s="469"/>
      <c r="L94" s="470"/>
      <c r="M94" s="469"/>
      <c r="N94" s="469">
        <f t="shared" si="1"/>
        <v>0</v>
      </c>
      <c r="O94" s="108">
        <v>24</v>
      </c>
    </row>
    <row r="95" spans="1:15">
      <c r="A95" s="74">
        <v>25</v>
      </c>
      <c r="B95" s="102"/>
      <c r="C95" s="115"/>
      <c r="D95" s="115"/>
      <c r="E95" s="77"/>
      <c r="F95" s="102"/>
      <c r="G95" s="102"/>
      <c r="H95" s="108"/>
      <c r="I95" s="105"/>
      <c r="J95" s="469"/>
      <c r="K95" s="469"/>
      <c r="L95" s="470"/>
      <c r="M95" s="469"/>
      <c r="N95" s="469">
        <f t="shared" si="1"/>
        <v>0</v>
      </c>
      <c r="O95" s="108">
        <v>25</v>
      </c>
    </row>
    <row r="96" spans="1:15">
      <c r="A96" s="74">
        <v>26</v>
      </c>
      <c r="B96" s="102"/>
      <c r="C96" s="115"/>
      <c r="D96" s="115"/>
      <c r="E96" s="77"/>
      <c r="F96" s="102"/>
      <c r="G96" s="102"/>
      <c r="H96" s="108"/>
      <c r="I96" s="105"/>
      <c r="J96" s="469"/>
      <c r="K96" s="469"/>
      <c r="L96" s="470"/>
      <c r="M96" s="469"/>
      <c r="N96" s="469">
        <f t="shared" si="1"/>
        <v>0</v>
      </c>
      <c r="O96" s="108">
        <v>26</v>
      </c>
    </row>
    <row r="97" spans="1:15">
      <c r="A97" s="74">
        <v>27</v>
      </c>
      <c r="B97" s="102"/>
      <c r="C97" s="115"/>
      <c r="D97" s="115"/>
      <c r="E97" s="77"/>
      <c r="F97" s="102"/>
      <c r="G97" s="102"/>
      <c r="H97" s="108"/>
      <c r="I97" s="105"/>
      <c r="J97" s="469"/>
      <c r="K97" s="469"/>
      <c r="L97" s="470"/>
      <c r="M97" s="469"/>
      <c r="N97" s="469">
        <f t="shared" si="1"/>
        <v>0</v>
      </c>
      <c r="O97" s="108">
        <v>27</v>
      </c>
    </row>
    <row r="98" spans="1:15">
      <c r="A98" s="74">
        <v>28</v>
      </c>
      <c r="B98" s="102"/>
      <c r="C98" s="115"/>
      <c r="D98" s="115"/>
      <c r="E98" s="77"/>
      <c r="F98" s="102"/>
      <c r="G98" s="102"/>
      <c r="H98" s="108"/>
      <c r="I98" s="105"/>
      <c r="J98" s="469"/>
      <c r="K98" s="469"/>
      <c r="L98" s="470"/>
      <c r="M98" s="469"/>
      <c r="N98" s="469">
        <f t="shared" si="1"/>
        <v>0</v>
      </c>
      <c r="O98" s="108">
        <v>28</v>
      </c>
    </row>
    <row r="99" spans="1:15">
      <c r="A99" s="74">
        <v>29</v>
      </c>
      <c r="B99" s="102"/>
      <c r="C99" s="115"/>
      <c r="D99" s="115"/>
      <c r="E99" s="77"/>
      <c r="F99" s="102"/>
      <c r="G99" s="102"/>
      <c r="H99" s="108"/>
      <c r="I99" s="105"/>
      <c r="J99" s="469"/>
      <c r="K99" s="469"/>
      <c r="L99" s="470"/>
      <c r="M99" s="469"/>
      <c r="N99" s="469">
        <f t="shared" si="1"/>
        <v>0</v>
      </c>
      <c r="O99" s="108">
        <v>29</v>
      </c>
    </row>
    <row r="100" spans="1:15">
      <c r="A100" s="74">
        <v>30</v>
      </c>
      <c r="B100" s="102"/>
      <c r="C100" s="115"/>
      <c r="D100" s="115"/>
      <c r="E100" s="77"/>
      <c r="F100" s="102"/>
      <c r="G100" s="102"/>
      <c r="H100" s="108"/>
      <c r="I100" s="105"/>
      <c r="J100" s="469"/>
      <c r="K100" s="469"/>
      <c r="L100" s="470"/>
      <c r="M100" s="469"/>
      <c r="N100" s="469">
        <f t="shared" si="1"/>
        <v>0</v>
      </c>
      <c r="O100" s="108">
        <v>30</v>
      </c>
    </row>
    <row r="101" spans="1:15">
      <c r="A101" s="74">
        <v>31</v>
      </c>
      <c r="B101" s="102"/>
      <c r="C101" s="115"/>
      <c r="D101" s="115"/>
      <c r="E101" s="77"/>
      <c r="F101" s="102"/>
      <c r="G101" s="102"/>
      <c r="H101" s="108"/>
      <c r="I101" s="105"/>
      <c r="J101" s="469"/>
      <c r="K101" s="469"/>
      <c r="L101" s="470"/>
      <c r="M101" s="469"/>
      <c r="N101" s="469">
        <f t="shared" si="1"/>
        <v>0</v>
      </c>
      <c r="O101" s="108">
        <v>31</v>
      </c>
    </row>
    <row r="102" spans="1:15">
      <c r="A102" s="74">
        <v>32</v>
      </c>
      <c r="B102" s="102"/>
      <c r="C102" s="115"/>
      <c r="D102" s="115"/>
      <c r="E102" s="77"/>
      <c r="F102" s="102"/>
      <c r="G102" s="102"/>
      <c r="H102" s="108"/>
      <c r="I102" s="105"/>
      <c r="J102" s="469"/>
      <c r="K102" s="469"/>
      <c r="L102" s="470"/>
      <c r="M102" s="469"/>
      <c r="N102" s="469">
        <f t="shared" si="1"/>
        <v>0</v>
      </c>
      <c r="O102" s="108">
        <v>32</v>
      </c>
    </row>
    <row r="103" spans="1:15">
      <c r="A103" s="74">
        <v>33</v>
      </c>
      <c r="B103" s="102"/>
      <c r="C103" s="115"/>
      <c r="D103" s="115"/>
      <c r="E103" s="77"/>
      <c r="F103" s="102"/>
      <c r="G103" s="102"/>
      <c r="H103" s="108"/>
      <c r="I103" s="105"/>
      <c r="J103" s="469"/>
      <c r="K103" s="469"/>
      <c r="L103" s="470"/>
      <c r="M103" s="469"/>
      <c r="N103" s="469">
        <f t="shared" si="1"/>
        <v>0</v>
      </c>
      <c r="O103" s="108">
        <v>33</v>
      </c>
    </row>
    <row r="104" spans="1:15">
      <c r="A104" s="74">
        <v>34</v>
      </c>
      <c r="B104" s="102"/>
      <c r="C104" s="115"/>
      <c r="D104" s="115"/>
      <c r="E104" s="77"/>
      <c r="F104" s="102"/>
      <c r="G104" s="102"/>
      <c r="H104" s="108"/>
      <c r="I104" s="105"/>
      <c r="J104" s="469"/>
      <c r="K104" s="469"/>
      <c r="L104" s="470"/>
      <c r="M104" s="469"/>
      <c r="N104" s="469">
        <f t="shared" si="1"/>
        <v>0</v>
      </c>
      <c r="O104" s="108">
        <v>34</v>
      </c>
    </row>
    <row r="105" spans="1:15">
      <c r="A105" s="74">
        <v>35</v>
      </c>
      <c r="B105" s="102"/>
      <c r="C105" s="115"/>
      <c r="D105" s="115"/>
      <c r="E105" s="77"/>
      <c r="F105" s="102"/>
      <c r="G105" s="102"/>
      <c r="H105" s="108"/>
      <c r="I105" s="105"/>
      <c r="J105" s="469"/>
      <c r="K105" s="469"/>
      <c r="L105" s="470"/>
      <c r="M105" s="469"/>
      <c r="N105" s="469">
        <f t="shared" si="1"/>
        <v>0</v>
      </c>
      <c r="O105" s="108">
        <v>35</v>
      </c>
    </row>
    <row r="106" spans="1:15">
      <c r="A106" s="74">
        <v>36</v>
      </c>
      <c r="B106" s="102"/>
      <c r="C106" s="115"/>
      <c r="D106" s="115"/>
      <c r="E106" s="77"/>
      <c r="F106" s="102"/>
      <c r="G106" s="102"/>
      <c r="H106" s="108"/>
      <c r="I106" s="105"/>
      <c r="J106" s="469"/>
      <c r="K106" s="469"/>
      <c r="L106" s="470"/>
      <c r="M106" s="469"/>
      <c r="N106" s="469">
        <f t="shared" si="1"/>
        <v>0</v>
      </c>
      <c r="O106" s="108">
        <v>36</v>
      </c>
    </row>
    <row r="107" spans="1:15">
      <c r="A107" s="74">
        <v>37</v>
      </c>
      <c r="B107" s="102"/>
      <c r="C107" s="115"/>
      <c r="D107" s="115"/>
      <c r="E107" s="77"/>
      <c r="F107" s="102"/>
      <c r="G107" s="102"/>
      <c r="H107" s="108"/>
      <c r="I107" s="105"/>
      <c r="J107" s="469"/>
      <c r="K107" s="469"/>
      <c r="L107" s="470"/>
      <c r="M107" s="469"/>
      <c r="N107" s="469">
        <f t="shared" si="1"/>
        <v>0</v>
      </c>
      <c r="O107" s="108">
        <v>37</v>
      </c>
    </row>
    <row r="108" spans="1:15">
      <c r="A108" s="74">
        <v>38</v>
      </c>
      <c r="B108" s="102"/>
      <c r="C108" s="115"/>
      <c r="D108" s="115"/>
      <c r="E108" s="77"/>
      <c r="F108" s="102"/>
      <c r="G108" s="102"/>
      <c r="H108" s="108"/>
      <c r="I108" s="105"/>
      <c r="J108" s="469"/>
      <c r="K108" s="469"/>
      <c r="L108" s="470"/>
      <c r="M108" s="469"/>
      <c r="N108" s="469">
        <f t="shared" si="1"/>
        <v>0</v>
      </c>
      <c r="O108" s="108">
        <v>38</v>
      </c>
    </row>
    <row r="109" spans="1:15">
      <c r="A109" s="74">
        <v>39</v>
      </c>
      <c r="B109" s="102"/>
      <c r="C109" s="115"/>
      <c r="D109" s="115"/>
      <c r="E109" s="77"/>
      <c r="F109" s="102"/>
      <c r="G109" s="102"/>
      <c r="H109" s="108"/>
      <c r="I109" s="105"/>
      <c r="J109" s="469"/>
      <c r="K109" s="469"/>
      <c r="L109" s="470"/>
      <c r="M109" s="469"/>
      <c r="N109" s="469">
        <f t="shared" si="1"/>
        <v>0</v>
      </c>
      <c r="O109" s="108">
        <v>39</v>
      </c>
    </row>
    <row r="110" spans="1:15">
      <c r="A110" s="74">
        <v>40</v>
      </c>
      <c r="B110" s="102"/>
      <c r="C110" s="115"/>
      <c r="D110" s="115"/>
      <c r="E110" s="77"/>
      <c r="F110" s="102"/>
      <c r="G110" s="102"/>
      <c r="H110" s="108"/>
      <c r="I110" s="105"/>
      <c r="J110" s="469"/>
      <c r="K110" s="469"/>
      <c r="L110" s="470"/>
      <c r="M110" s="469"/>
      <c r="N110" s="469">
        <f t="shared" si="1"/>
        <v>0</v>
      </c>
      <c r="O110" s="108">
        <v>40</v>
      </c>
    </row>
    <row r="111" spans="1:15">
      <c r="A111" s="74">
        <v>41</v>
      </c>
      <c r="B111" s="102"/>
      <c r="C111" s="115"/>
      <c r="D111" s="115"/>
      <c r="E111" s="77"/>
      <c r="F111" s="102"/>
      <c r="G111" s="102"/>
      <c r="H111" s="108"/>
      <c r="I111" s="105"/>
      <c r="J111" s="469"/>
      <c r="K111" s="469"/>
      <c r="L111" s="470"/>
      <c r="M111" s="469"/>
      <c r="N111" s="469">
        <f t="shared" si="1"/>
        <v>0</v>
      </c>
      <c r="O111" s="108">
        <v>41</v>
      </c>
    </row>
    <row r="112" spans="1:15">
      <c r="A112" s="74">
        <v>42</v>
      </c>
      <c r="B112" s="102"/>
      <c r="C112" s="115"/>
      <c r="D112" s="115"/>
      <c r="E112" s="77"/>
      <c r="F112" s="102"/>
      <c r="G112" s="102"/>
      <c r="H112" s="108"/>
      <c r="I112" s="105"/>
      <c r="J112" s="469"/>
      <c r="K112" s="469"/>
      <c r="L112" s="470"/>
      <c r="M112" s="469"/>
      <c r="N112" s="469">
        <f t="shared" si="1"/>
        <v>0</v>
      </c>
      <c r="O112" s="108">
        <v>42</v>
      </c>
    </row>
    <row r="113" spans="1:15">
      <c r="A113" s="74">
        <v>43</v>
      </c>
      <c r="B113" s="102"/>
      <c r="C113" s="115"/>
      <c r="D113" s="115"/>
      <c r="E113" s="77"/>
      <c r="F113" s="102"/>
      <c r="G113" s="102"/>
      <c r="H113" s="108"/>
      <c r="I113" s="105"/>
      <c r="J113" s="469"/>
      <c r="K113" s="469"/>
      <c r="L113" s="470"/>
      <c r="M113" s="469"/>
      <c r="N113" s="469">
        <f t="shared" si="1"/>
        <v>0</v>
      </c>
      <c r="O113" s="108">
        <v>43</v>
      </c>
    </row>
    <row r="114" spans="1:15">
      <c r="A114" s="74">
        <v>44</v>
      </c>
      <c r="B114" s="102"/>
      <c r="C114" s="115"/>
      <c r="D114" s="115"/>
      <c r="E114" s="77"/>
      <c r="F114" s="102"/>
      <c r="G114" s="102"/>
      <c r="H114" s="108"/>
      <c r="I114" s="105"/>
      <c r="J114" s="469"/>
      <c r="K114" s="469"/>
      <c r="L114" s="470"/>
      <c r="M114" s="469"/>
      <c r="N114" s="469">
        <f t="shared" si="1"/>
        <v>0</v>
      </c>
      <c r="O114" s="108">
        <v>44</v>
      </c>
    </row>
    <row r="115" spans="1:15">
      <c r="A115" s="74">
        <v>45</v>
      </c>
      <c r="B115" s="102"/>
      <c r="C115" s="115"/>
      <c r="D115" s="115"/>
      <c r="E115" s="77"/>
      <c r="F115" s="102"/>
      <c r="G115" s="102"/>
      <c r="H115" s="108"/>
      <c r="I115" s="105"/>
      <c r="J115" s="469"/>
      <c r="K115" s="469"/>
      <c r="L115" s="470"/>
      <c r="M115" s="469"/>
      <c r="N115" s="469">
        <f t="shared" si="1"/>
        <v>0</v>
      </c>
      <c r="O115" s="108">
        <v>45</v>
      </c>
    </row>
    <row r="116" spans="1:15">
      <c r="A116" s="74">
        <v>46</v>
      </c>
      <c r="B116" s="102"/>
      <c r="C116" s="115"/>
      <c r="D116" s="115"/>
      <c r="E116" s="77"/>
      <c r="F116" s="102"/>
      <c r="G116" s="102"/>
      <c r="H116" s="108"/>
      <c r="I116" s="105"/>
      <c r="J116" s="469"/>
      <c r="K116" s="469"/>
      <c r="L116" s="470"/>
      <c r="M116" s="469"/>
      <c r="N116" s="469">
        <f t="shared" si="1"/>
        <v>0</v>
      </c>
      <c r="O116" s="108">
        <v>46</v>
      </c>
    </row>
    <row r="117" spans="1:15">
      <c r="A117" s="74">
        <v>47</v>
      </c>
      <c r="B117" s="102"/>
      <c r="C117" s="115"/>
      <c r="D117" s="115"/>
      <c r="E117" s="77"/>
      <c r="F117" s="102"/>
      <c r="G117" s="102"/>
      <c r="H117" s="108"/>
      <c r="I117" s="105"/>
      <c r="J117" s="469"/>
      <c r="K117" s="469"/>
      <c r="L117" s="470"/>
      <c r="M117" s="469"/>
      <c r="N117" s="469">
        <f t="shared" si="1"/>
        <v>0</v>
      </c>
      <c r="O117" s="108">
        <v>47</v>
      </c>
    </row>
    <row r="118" spans="1:15">
      <c r="A118" s="74">
        <v>48</v>
      </c>
      <c r="B118" s="102"/>
      <c r="C118" s="115"/>
      <c r="D118" s="115"/>
      <c r="E118" s="77"/>
      <c r="F118" s="102"/>
      <c r="G118" s="102"/>
      <c r="H118" s="108"/>
      <c r="I118" s="105"/>
      <c r="J118" s="469"/>
      <c r="K118" s="469"/>
      <c r="L118" s="470"/>
      <c r="M118" s="469"/>
      <c r="N118" s="469">
        <f t="shared" si="1"/>
        <v>0</v>
      </c>
      <c r="O118" s="108">
        <v>48</v>
      </c>
    </row>
    <row r="119" spans="1:15">
      <c r="A119" s="74">
        <v>49</v>
      </c>
      <c r="B119" s="102"/>
      <c r="C119" s="115"/>
      <c r="D119" s="115"/>
      <c r="E119" s="77"/>
      <c r="F119" s="102"/>
      <c r="G119" s="102"/>
      <c r="H119" s="108"/>
      <c r="I119" s="105"/>
      <c r="J119" s="469"/>
      <c r="K119" s="469"/>
      <c r="L119" s="470"/>
      <c r="M119" s="469"/>
      <c r="N119" s="469">
        <f t="shared" si="1"/>
        <v>0</v>
      </c>
      <c r="O119" s="108">
        <v>49</v>
      </c>
    </row>
    <row r="120" spans="1:15">
      <c r="A120" s="74">
        <v>50</v>
      </c>
      <c r="B120" s="102"/>
      <c r="C120" s="115"/>
      <c r="D120" s="2531"/>
      <c r="E120" s="2532"/>
      <c r="F120" s="2533"/>
      <c r="G120" s="2533"/>
      <c r="H120" s="2534"/>
      <c r="I120" s="105"/>
      <c r="J120" s="469"/>
      <c r="K120" s="469"/>
      <c r="L120" s="470"/>
      <c r="M120" s="469"/>
      <c r="N120" s="469">
        <f t="shared" si="1"/>
        <v>0</v>
      </c>
      <c r="O120" s="108">
        <v>50</v>
      </c>
    </row>
    <row r="121" spans="1:15" ht="15.75" thickBot="1">
      <c r="A121" s="109">
        <v>51</v>
      </c>
      <c r="B121" s="524" t="s">
        <v>2332</v>
      </c>
      <c r="C121" s="525"/>
      <c r="D121" s="526"/>
      <c r="E121" s="527"/>
      <c r="F121" s="528"/>
      <c r="G121" s="528"/>
      <c r="H121" s="529"/>
      <c r="I121" s="530">
        <f>SUM(I71:I120)</f>
        <v>0</v>
      </c>
      <c r="J121" s="435">
        <f>SUM(J71:J120)</f>
        <v>0</v>
      </c>
      <c r="K121" s="435">
        <f>SUM(K71:K120)</f>
        <v>0</v>
      </c>
      <c r="L121" s="410"/>
      <c r="M121" s="435">
        <f>SUM(M71:M120)</f>
        <v>0</v>
      </c>
      <c r="N121" s="435">
        <f>SUM(N71:N120)</f>
        <v>0</v>
      </c>
      <c r="O121" s="373">
        <v>51</v>
      </c>
    </row>
    <row r="122" spans="1:15">
      <c r="A122" s="811"/>
      <c r="B122" s="972"/>
      <c r="C122" s="972"/>
      <c r="D122" s="1483"/>
      <c r="E122" s="1483"/>
      <c r="F122" s="1483"/>
      <c r="G122" s="1483"/>
      <c r="H122" s="1483"/>
      <c r="I122" s="973"/>
      <c r="J122" s="974"/>
      <c r="K122" s="974"/>
      <c r="L122" s="974"/>
      <c r="M122" s="974"/>
      <c r="N122" s="974"/>
      <c r="O122" s="811"/>
    </row>
    <row r="123" spans="1:15">
      <c r="A123" s="397" t="s">
        <v>3614</v>
      </c>
      <c r="B123" s="902"/>
      <c r="C123" s="902"/>
      <c r="D123" s="902"/>
      <c r="E123" s="902"/>
      <c r="F123" s="902"/>
      <c r="G123" s="902"/>
      <c r="I123" s="397" t="s">
        <v>3614</v>
      </c>
    </row>
    <row r="124" spans="1:15">
      <c r="A124" s="69" t="s">
        <v>3619</v>
      </c>
      <c r="B124" s="69"/>
      <c r="C124" s="69"/>
      <c r="D124" s="69"/>
      <c r="E124" s="69"/>
      <c r="F124" s="69"/>
      <c r="G124" s="69"/>
      <c r="H124" s="69"/>
      <c r="I124" s="69" t="s">
        <v>3620</v>
      </c>
      <c r="J124" s="69"/>
      <c r="K124" s="69"/>
      <c r="L124" s="69"/>
      <c r="M124" s="69"/>
      <c r="N124" s="69"/>
      <c r="O124" s="69"/>
    </row>
  </sheetData>
  <printOptions horizontalCentered="1" verticalCentered="1"/>
  <pageMargins left="0.5" right="0.5" top="0.5" bottom="0.5" header="0" footer="0"/>
  <pageSetup scale="72" fitToWidth="2" fitToHeight="2" orientation="portrait" r:id="rId1"/>
  <headerFooter alignWithMargins="0"/>
  <rowBreaks count="1" manualBreakCount="1">
    <brk id="5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W86"/>
  <sheetViews>
    <sheetView defaultGridColor="0" view="pageBreakPreview" topLeftCell="D13" colorId="22" zoomScale="40" zoomScaleNormal="100" zoomScaleSheetLayoutView="40" workbookViewId="0">
      <selection activeCell="E27" sqref="E27"/>
    </sheetView>
  </sheetViews>
  <sheetFormatPr defaultColWidth="9.6640625" defaultRowHeight="15"/>
  <cols>
    <col min="1" max="1" width="4.6640625" style="1610" customWidth="1"/>
    <col min="2" max="2" width="1.6640625" style="1610" customWidth="1"/>
    <col min="3" max="3" width="45.6640625" style="1610" customWidth="1"/>
    <col min="4" max="4" width="24.33203125" style="1610" customWidth="1"/>
    <col min="5" max="6" width="15.6640625" style="1610" customWidth="1"/>
    <col min="7" max="7" width="4.6640625" style="1610" customWidth="1"/>
    <col min="8" max="8" width="6.44140625" style="1610" customWidth="1"/>
    <col min="9" max="9" width="45.6640625" style="1610" customWidth="1"/>
    <col min="10" max="10" width="26.21875" style="1610" customWidth="1"/>
    <col min="11" max="12" width="15.6640625" style="1610" customWidth="1"/>
    <col min="13" max="13" width="4.6640625" style="1610" customWidth="1"/>
    <col min="14" max="14" width="45.6640625" style="1610" customWidth="1"/>
    <col min="15" max="15" width="28.109375" style="1610" customWidth="1"/>
    <col min="16" max="16" width="12.33203125" style="1610" bestFit="1" customWidth="1"/>
    <col min="17" max="17" width="15.6640625" style="1610" customWidth="1"/>
    <col min="18" max="18" width="4.6640625" style="1610" customWidth="1"/>
    <col min="19" max="19" width="3.33203125" style="1610" customWidth="1"/>
    <col min="20" max="20" width="52.21875" style="1610" customWidth="1"/>
    <col min="21" max="21" width="22.44140625" style="1610" customWidth="1"/>
    <col min="22" max="23" width="15.6640625" style="1610" customWidth="1"/>
    <col min="24" max="16384" width="9.6640625" style="1610"/>
  </cols>
  <sheetData>
    <row r="1" spans="1:23">
      <c r="A1" s="1563" t="s">
        <v>1800</v>
      </c>
      <c r="B1" s="1718"/>
      <c r="C1" s="1718"/>
      <c r="D1" s="1932" t="s">
        <v>1344</v>
      </c>
      <c r="E1" s="1930" t="s">
        <v>1802</v>
      </c>
      <c r="F1" s="1931" t="s">
        <v>1803</v>
      </c>
      <c r="G1" s="1563" t="s">
        <v>1800</v>
      </c>
      <c r="H1" s="1718"/>
      <c r="I1" s="1718"/>
      <c r="J1" s="1932" t="s">
        <v>1344</v>
      </c>
      <c r="K1" s="1932" t="s">
        <v>1802</v>
      </c>
      <c r="L1" s="1993" t="s">
        <v>3621</v>
      </c>
      <c r="M1" s="1563" t="s">
        <v>2216</v>
      </c>
      <c r="N1" s="1564"/>
      <c r="O1" s="1564" t="s">
        <v>1344</v>
      </c>
      <c r="P1" s="1564" t="s">
        <v>1802</v>
      </c>
      <c r="Q1" s="1931" t="s">
        <v>1803</v>
      </c>
      <c r="R1" s="1563" t="s">
        <v>2216</v>
      </c>
      <c r="S1" s="1718"/>
      <c r="T1" s="1718"/>
      <c r="U1" s="1932" t="s">
        <v>1344</v>
      </c>
      <c r="V1" s="1932" t="s">
        <v>1802</v>
      </c>
      <c r="W1" s="1993" t="s">
        <v>1803</v>
      </c>
    </row>
    <row r="2" spans="1:23" ht="15.75">
      <c r="A2" s="1567" t="str">
        <f>'Data Sheet'!$C$25</f>
        <v xml:space="preserve">The Brooklyn Union Gas Company d/b/a National Grid New York </v>
      </c>
      <c r="B2" s="2033"/>
      <c r="C2" s="2033"/>
      <c r="D2" s="2836" t="s">
        <v>1157</v>
      </c>
      <c r="E2" s="1597" t="s">
        <v>1805</v>
      </c>
      <c r="F2" s="2237"/>
      <c r="G2" s="1567" t="str">
        <f>'Data Sheet'!$C$25</f>
        <v xml:space="preserve">The Brooklyn Union Gas Company d/b/a National Grid New York </v>
      </c>
      <c r="H2" s="2033"/>
      <c r="I2" s="2033"/>
      <c r="J2" s="2034" t="s">
        <v>1157</v>
      </c>
      <c r="K2" s="1837" t="s">
        <v>1805</v>
      </c>
      <c r="L2" s="2238"/>
      <c r="M2" s="2239" t="str">
        <f>'Data Sheet'!$C$25</f>
        <v xml:space="preserve">The Brooklyn Union Gas Company d/b/a National Grid New York </v>
      </c>
      <c r="N2" s="2032"/>
      <c r="O2" s="2032" t="s">
        <v>1631</v>
      </c>
      <c r="P2" s="1568" t="s">
        <v>1805</v>
      </c>
      <c r="Q2" s="2237"/>
      <c r="R2" s="2239" t="str">
        <f>'Data Sheet'!$C$25</f>
        <v xml:space="preserve">The Brooklyn Union Gas Company d/b/a National Grid New York </v>
      </c>
      <c r="S2" s="2033"/>
      <c r="T2" s="2033"/>
      <c r="U2" s="2836" t="s">
        <v>1631</v>
      </c>
      <c r="V2" s="1837" t="s">
        <v>1805</v>
      </c>
      <c r="W2" s="2238"/>
    </row>
    <row r="3" spans="1:23" ht="15" customHeight="1">
      <c r="A3" s="2240"/>
      <c r="B3" s="2036"/>
      <c r="C3" s="2036"/>
      <c r="D3" s="2837" t="s">
        <v>1158</v>
      </c>
      <c r="E3" s="2242" t="str">
        <f>'Data Sheet'!$C$40</f>
        <v xml:space="preserve"> March 29, 2017</v>
      </c>
      <c r="F3" s="2243" t="str">
        <f>'Data Sheet'!$C$38</f>
        <v xml:space="preserve"> December 31, 2016</v>
      </c>
      <c r="G3" s="2240"/>
      <c r="H3" s="2036"/>
      <c r="I3" s="2036"/>
      <c r="J3" s="2241" t="s">
        <v>1158</v>
      </c>
      <c r="K3" s="2242" t="str">
        <f>'Data Sheet'!$C$40</f>
        <v xml:space="preserve"> March 29, 2017</v>
      </c>
      <c r="L3" s="2243" t="str">
        <f>'Data Sheet'!$C$38</f>
        <v xml:space="preserve"> December 31, 2016</v>
      </c>
      <c r="M3" s="2240" t="s">
        <v>1789</v>
      </c>
      <c r="N3" s="2035"/>
      <c r="O3" s="2035" t="s">
        <v>1632</v>
      </c>
      <c r="P3" s="2244" t="str">
        <f>'Data Sheet'!$C$40</f>
        <v xml:space="preserve"> March 29, 2017</v>
      </c>
      <c r="Q3" s="2243" t="str">
        <f>'Data Sheet'!$C$38</f>
        <v xml:space="preserve"> December 31, 2016</v>
      </c>
      <c r="R3" s="2240"/>
      <c r="S3" s="2036"/>
      <c r="T3" s="2036"/>
      <c r="U3" s="2837" t="s">
        <v>1632</v>
      </c>
      <c r="V3" s="2245" t="str">
        <f>'Data Sheet'!$C$40</f>
        <v xml:space="preserve"> March 29, 2017</v>
      </c>
      <c r="W3" s="2243" t="str">
        <f>'Data Sheet'!$C$38</f>
        <v xml:space="preserve"> December 31, 2016</v>
      </c>
    </row>
    <row r="4" spans="1:23" ht="15" customHeight="1">
      <c r="A4" s="2246" t="s">
        <v>3622</v>
      </c>
      <c r="B4" s="2038"/>
      <c r="C4" s="2038"/>
      <c r="D4" s="2038"/>
      <c r="E4" s="2038"/>
      <c r="F4" s="2247"/>
      <c r="G4" s="2246" t="s">
        <v>3623</v>
      </c>
      <c r="H4" s="2038"/>
      <c r="I4" s="2038"/>
      <c r="J4" s="2038"/>
      <c r="K4" s="2038"/>
      <c r="L4" s="2247"/>
      <c r="M4" s="2246" t="s">
        <v>3623</v>
      </c>
      <c r="N4" s="2038"/>
      <c r="O4" s="2038"/>
      <c r="P4" s="2038"/>
      <c r="Q4" s="2247"/>
      <c r="R4" s="1936" t="s">
        <v>3623</v>
      </c>
      <c r="S4" s="1842"/>
      <c r="T4" s="1842"/>
      <c r="U4" s="1842"/>
      <c r="V4" s="1842"/>
      <c r="W4" s="1843"/>
    </row>
    <row r="5" spans="1:23">
      <c r="A5" s="1570"/>
      <c r="B5" s="1732" t="s">
        <v>3624</v>
      </c>
      <c r="C5" s="1732"/>
      <c r="D5" s="1732"/>
      <c r="E5" s="1732"/>
      <c r="F5" s="1935"/>
      <c r="G5" s="2207" t="s">
        <v>1729</v>
      </c>
      <c r="H5" s="1589"/>
      <c r="I5" s="1589"/>
      <c r="J5" s="1589"/>
      <c r="K5" s="2019" t="s">
        <v>274</v>
      </c>
      <c r="L5" s="1593" t="s">
        <v>274</v>
      </c>
      <c r="M5" s="2248"/>
      <c r="N5" s="1603"/>
      <c r="O5" s="2249"/>
      <c r="P5" s="2019" t="s">
        <v>274</v>
      </c>
      <c r="Q5" s="1593" t="s">
        <v>274</v>
      </c>
      <c r="R5" s="1567"/>
      <c r="S5" s="1837"/>
      <c r="T5" s="1603" t="s">
        <v>176</v>
      </c>
      <c r="U5" s="1603"/>
      <c r="V5" s="1583" t="s">
        <v>274</v>
      </c>
      <c r="W5" s="1593" t="s">
        <v>274</v>
      </c>
    </row>
    <row r="6" spans="1:23">
      <c r="A6" s="2207"/>
      <c r="B6" s="1589"/>
      <c r="C6" s="1603" t="s">
        <v>176</v>
      </c>
      <c r="D6" s="1603"/>
      <c r="E6" s="1856" t="s">
        <v>274</v>
      </c>
      <c r="F6" s="1943" t="s">
        <v>274</v>
      </c>
      <c r="G6" s="2207" t="s">
        <v>1732</v>
      </c>
      <c r="H6" s="1589"/>
      <c r="I6" s="1589"/>
      <c r="J6" s="1589"/>
      <c r="K6" s="2019" t="s">
        <v>177</v>
      </c>
      <c r="L6" s="1593" t="s">
        <v>180</v>
      </c>
      <c r="M6" s="2207" t="s">
        <v>1729</v>
      </c>
      <c r="N6" s="1603" t="s">
        <v>176</v>
      </c>
      <c r="O6" s="2249"/>
      <c r="P6" s="2019" t="s">
        <v>177</v>
      </c>
      <c r="Q6" s="1593" t="s">
        <v>180</v>
      </c>
      <c r="R6" s="1595" t="s">
        <v>1729</v>
      </c>
      <c r="S6" s="1837"/>
      <c r="T6" s="1603"/>
      <c r="U6" s="1603"/>
      <c r="V6" s="1583" t="s">
        <v>177</v>
      </c>
      <c r="W6" s="1593" t="s">
        <v>180</v>
      </c>
    </row>
    <row r="7" spans="1:23">
      <c r="A7" s="2207" t="s">
        <v>1729</v>
      </c>
      <c r="B7" s="1589"/>
      <c r="C7" s="1603"/>
      <c r="D7" s="1603"/>
      <c r="E7" s="1856" t="s">
        <v>177</v>
      </c>
      <c r="F7" s="1943" t="s">
        <v>180</v>
      </c>
      <c r="G7" s="2209"/>
      <c r="H7" s="1732"/>
      <c r="I7" s="1732"/>
      <c r="J7" s="1732"/>
      <c r="K7" s="1585" t="s">
        <v>3025</v>
      </c>
      <c r="L7" s="1572" t="s">
        <v>3026</v>
      </c>
      <c r="M7" s="2209" t="s">
        <v>1732</v>
      </c>
      <c r="N7" s="2038" t="s">
        <v>3024</v>
      </c>
      <c r="O7" s="2250"/>
      <c r="P7" s="1585" t="s">
        <v>3025</v>
      </c>
      <c r="Q7" s="1572" t="s">
        <v>3026</v>
      </c>
      <c r="R7" s="1944" t="s">
        <v>1732</v>
      </c>
      <c r="S7" s="1934"/>
      <c r="T7" s="2038" t="s">
        <v>3024</v>
      </c>
      <c r="U7" s="2038"/>
      <c r="V7" s="1586" t="s">
        <v>3025</v>
      </c>
      <c r="W7" s="1572" t="s">
        <v>3026</v>
      </c>
    </row>
    <row r="8" spans="1:23">
      <c r="A8" s="2209" t="s">
        <v>1732</v>
      </c>
      <c r="B8" s="1732"/>
      <c r="C8" s="2038" t="s">
        <v>3024</v>
      </c>
      <c r="D8" s="2038"/>
      <c r="E8" s="1945" t="s">
        <v>3025</v>
      </c>
      <c r="F8" s="1946" t="s">
        <v>3026</v>
      </c>
      <c r="G8" s="2209">
        <v>51</v>
      </c>
      <c r="H8" s="2038" t="s">
        <v>3625</v>
      </c>
      <c r="I8" s="2038"/>
      <c r="J8" s="2038"/>
      <c r="K8" s="2251"/>
      <c r="L8" s="2252"/>
      <c r="M8" s="2721">
        <v>117</v>
      </c>
      <c r="N8" s="2724" t="s">
        <v>4034</v>
      </c>
      <c r="O8" s="2724"/>
      <c r="P8" s="2269"/>
      <c r="Q8" s="2270"/>
      <c r="R8" s="1570">
        <v>191</v>
      </c>
      <c r="S8" s="1934"/>
      <c r="T8" s="1732" t="s">
        <v>4033</v>
      </c>
      <c r="U8" s="1732"/>
      <c r="V8" s="2253"/>
      <c r="W8" s="2254"/>
    </row>
    <row r="9" spans="1:23">
      <c r="A9" s="2209">
        <v>1</v>
      </c>
      <c r="B9" s="1732"/>
      <c r="C9" s="1732" t="s">
        <v>3626</v>
      </c>
      <c r="D9" s="1732"/>
      <c r="E9" s="2251"/>
      <c r="F9" s="2252"/>
      <c r="G9" s="2209">
        <f t="shared" ref="G9:G21" si="0">G8+1</f>
        <v>52</v>
      </c>
      <c r="H9" s="1732" t="s">
        <v>3627</v>
      </c>
      <c r="I9" s="1732"/>
      <c r="J9" s="1732"/>
      <c r="K9" s="2255"/>
      <c r="L9" s="2256"/>
      <c r="M9" s="2721">
        <v>118</v>
      </c>
      <c r="N9" s="2720" t="s">
        <v>3635</v>
      </c>
      <c r="O9" s="2724"/>
      <c r="P9" s="2269"/>
      <c r="Q9" s="2270"/>
      <c r="R9" s="1570">
        <v>192</v>
      </c>
      <c r="S9" s="1934"/>
      <c r="T9" s="1732" t="s">
        <v>3629</v>
      </c>
      <c r="U9" s="1732"/>
      <c r="V9" s="2257"/>
      <c r="W9" s="2258"/>
    </row>
    <row r="10" spans="1:23">
      <c r="A10" s="2209">
        <v>2</v>
      </c>
      <c r="B10" s="1732"/>
      <c r="C10" s="1732" t="s">
        <v>3630</v>
      </c>
      <c r="D10" s="1732"/>
      <c r="E10" s="2259"/>
      <c r="F10" s="2260"/>
      <c r="G10" s="2209">
        <f t="shared" si="0"/>
        <v>53</v>
      </c>
      <c r="H10" s="1732" t="s">
        <v>3631</v>
      </c>
      <c r="I10" s="1732" t="s">
        <v>3632</v>
      </c>
      <c r="J10" s="1732"/>
      <c r="K10" s="2095"/>
      <c r="L10" s="2261"/>
      <c r="M10" s="2721">
        <v>119</v>
      </c>
      <c r="N10" s="2720" t="s">
        <v>4035</v>
      </c>
      <c r="O10" s="2724"/>
      <c r="P10" s="2732"/>
      <c r="Q10" s="2733"/>
      <c r="R10" s="1570">
        <v>193</v>
      </c>
      <c r="S10" s="2262"/>
      <c r="T10" s="1732" t="s">
        <v>3634</v>
      </c>
      <c r="U10" s="1732"/>
      <c r="V10" s="2263"/>
      <c r="W10" s="2264"/>
    </row>
    <row r="11" spans="1:23">
      <c r="A11" s="2209">
        <v>3</v>
      </c>
      <c r="B11" s="1732"/>
      <c r="C11" s="1732" t="s">
        <v>3635</v>
      </c>
      <c r="D11" s="1732"/>
      <c r="E11" s="2255"/>
      <c r="F11" s="2256" t="s">
        <v>1789</v>
      </c>
      <c r="G11" s="2209">
        <f t="shared" si="0"/>
        <v>54</v>
      </c>
      <c r="H11" s="1732" t="s">
        <v>3636</v>
      </c>
      <c r="I11" s="1732" t="s">
        <v>3637</v>
      </c>
      <c r="J11" s="1732"/>
      <c r="K11" s="2095"/>
      <c r="L11" s="2261"/>
      <c r="M11" s="2721">
        <v>120</v>
      </c>
      <c r="N11" s="2720" t="s">
        <v>4036</v>
      </c>
      <c r="O11" s="2730"/>
      <c r="P11" s="2734"/>
      <c r="Q11" s="2735"/>
      <c r="R11" s="1570">
        <v>194</v>
      </c>
      <c r="S11" s="1934"/>
      <c r="T11" s="1732" t="s">
        <v>1092</v>
      </c>
      <c r="U11" s="1732"/>
      <c r="V11" s="2263"/>
      <c r="W11" s="2264"/>
    </row>
    <row r="12" spans="1:23">
      <c r="A12" s="2209">
        <v>4</v>
      </c>
      <c r="B12" s="1732"/>
      <c r="C12" s="1732" t="s">
        <v>1093</v>
      </c>
      <c r="D12" s="1732"/>
      <c r="E12" s="2257"/>
      <c r="F12" s="2258"/>
      <c r="G12" s="2209">
        <f t="shared" si="0"/>
        <v>55</v>
      </c>
      <c r="H12" s="1732" t="s">
        <v>1094</v>
      </c>
      <c r="I12" s="1732" t="s">
        <v>1095</v>
      </c>
      <c r="J12" s="1732"/>
      <c r="K12" s="2095"/>
      <c r="L12" s="2261"/>
      <c r="M12" s="2721">
        <v>121</v>
      </c>
      <c r="N12" s="2720" t="s">
        <v>4037</v>
      </c>
      <c r="O12" s="2731"/>
      <c r="P12" s="2734"/>
      <c r="Q12" s="2735"/>
      <c r="R12" s="1570">
        <v>195</v>
      </c>
      <c r="S12" s="1934"/>
      <c r="T12" s="1732" t="s">
        <v>1097</v>
      </c>
      <c r="U12" s="1732"/>
      <c r="V12" s="2263"/>
      <c r="W12" s="2264"/>
    </row>
    <row r="13" spans="1:23">
      <c r="A13" s="2209">
        <v>5</v>
      </c>
      <c r="B13" s="1732"/>
      <c r="C13" s="1732" t="s">
        <v>1098</v>
      </c>
      <c r="D13" s="1732"/>
      <c r="E13" s="2263"/>
      <c r="F13" s="2264"/>
      <c r="G13" s="2209">
        <f t="shared" si="0"/>
        <v>56</v>
      </c>
      <c r="H13" s="1732" t="s">
        <v>1099</v>
      </c>
      <c r="I13" s="1732" t="s">
        <v>1100</v>
      </c>
      <c r="J13" s="1732"/>
      <c r="K13" s="2095"/>
      <c r="L13" s="2261"/>
      <c r="M13" s="2721">
        <v>122</v>
      </c>
      <c r="N13" s="2720" t="s">
        <v>4038</v>
      </c>
      <c r="O13" s="2731"/>
      <c r="P13" s="2734"/>
      <c r="Q13" s="2735"/>
      <c r="R13" s="1570">
        <v>196</v>
      </c>
      <c r="S13" s="1934"/>
      <c r="T13" s="1732" t="s">
        <v>1102</v>
      </c>
      <c r="U13" s="1732"/>
      <c r="V13" s="2263"/>
      <c r="W13" s="2264"/>
    </row>
    <row r="14" spans="1:23">
      <c r="A14" s="2209">
        <v>6</v>
      </c>
      <c r="B14" s="1732"/>
      <c r="C14" s="1732" t="s">
        <v>1103</v>
      </c>
      <c r="D14" s="1732"/>
      <c r="E14" s="2263"/>
      <c r="F14" s="2264"/>
      <c r="G14" s="2209">
        <f t="shared" si="0"/>
        <v>57</v>
      </c>
      <c r="H14" s="1732" t="s">
        <v>1104</v>
      </c>
      <c r="I14" s="1732" t="s">
        <v>1105</v>
      </c>
      <c r="J14" s="1732"/>
      <c r="K14" s="2095"/>
      <c r="L14" s="2261"/>
      <c r="M14" s="2721">
        <v>123</v>
      </c>
      <c r="N14" s="2720" t="s">
        <v>4039</v>
      </c>
      <c r="O14" s="2731"/>
      <c r="P14" s="2734"/>
      <c r="Q14" s="2735"/>
      <c r="R14" s="1570">
        <v>197</v>
      </c>
      <c r="S14" s="1934"/>
      <c r="T14" s="1732" t="s">
        <v>1107</v>
      </c>
      <c r="U14" s="1732"/>
      <c r="V14" s="2263"/>
      <c r="W14" s="2264"/>
    </row>
    <row r="15" spans="1:23">
      <c r="A15" s="2209">
        <v>7</v>
      </c>
      <c r="B15" s="1732"/>
      <c r="C15" s="1732" t="s">
        <v>1108</v>
      </c>
      <c r="D15" s="1732"/>
      <c r="E15" s="2263"/>
      <c r="F15" s="2264"/>
      <c r="G15" s="2209">
        <f t="shared" si="0"/>
        <v>58</v>
      </c>
      <c r="H15" s="2527"/>
      <c r="I15" s="2720" t="s">
        <v>1109</v>
      </c>
      <c r="J15" s="2527"/>
      <c r="K15" s="2100">
        <f>SUM(K10:K14)</f>
        <v>0</v>
      </c>
      <c r="L15" s="2164">
        <f>SUM(L10:L14)</f>
        <v>0</v>
      </c>
      <c r="M15" s="2721">
        <v>124</v>
      </c>
      <c r="N15" s="2720" t="s">
        <v>4040</v>
      </c>
      <c r="O15" s="2731"/>
      <c r="P15" s="2734"/>
      <c r="Q15" s="2735"/>
      <c r="R15" s="1570">
        <v>198</v>
      </c>
      <c r="S15" s="1934"/>
      <c r="T15" s="1732" t="s">
        <v>1111</v>
      </c>
      <c r="U15" s="1732"/>
      <c r="V15" s="2263"/>
      <c r="W15" s="2264"/>
    </row>
    <row r="16" spans="1:23">
      <c r="A16" s="2209">
        <v>8</v>
      </c>
      <c r="B16" s="1732"/>
      <c r="C16" s="1732" t="s">
        <v>1112</v>
      </c>
      <c r="D16" s="1732"/>
      <c r="E16" s="2263"/>
      <c r="F16" s="2264"/>
      <c r="G16" s="2209">
        <f t="shared" si="0"/>
        <v>59</v>
      </c>
      <c r="H16" s="2527"/>
      <c r="I16" s="2720" t="s">
        <v>1113</v>
      </c>
      <c r="J16" s="2527"/>
      <c r="K16" s="2100">
        <f>K15+E58</f>
        <v>0</v>
      </c>
      <c r="L16" s="2208">
        <f>L15+F58</f>
        <v>0</v>
      </c>
      <c r="M16" s="2721">
        <v>125</v>
      </c>
      <c r="N16" s="2720" t="s">
        <v>4041</v>
      </c>
      <c r="O16" s="2731"/>
      <c r="P16" s="2734"/>
      <c r="Q16" s="2735"/>
      <c r="R16" s="1570">
        <v>199</v>
      </c>
      <c r="S16" s="1934"/>
      <c r="T16" s="1732" t="s">
        <v>2501</v>
      </c>
      <c r="U16" s="1732"/>
      <c r="V16" s="2263"/>
      <c r="W16" s="2264"/>
    </row>
    <row r="17" spans="1:23">
      <c r="A17" s="2209">
        <v>9</v>
      </c>
      <c r="B17" s="1732"/>
      <c r="C17" s="1732" t="s">
        <v>2502</v>
      </c>
      <c r="D17" s="1732"/>
      <c r="E17" s="2263"/>
      <c r="F17" s="2264"/>
      <c r="G17" s="2209">
        <f t="shared" si="0"/>
        <v>60</v>
      </c>
      <c r="H17" s="2038" t="s">
        <v>2503</v>
      </c>
      <c r="I17" s="2038"/>
      <c r="J17" s="2038"/>
      <c r="K17" s="2265"/>
      <c r="L17" s="2266"/>
      <c r="M17" s="2721">
        <v>126</v>
      </c>
      <c r="N17" s="2720" t="s">
        <v>4042</v>
      </c>
      <c r="O17" s="2731"/>
      <c r="P17" s="2734"/>
      <c r="Q17" s="2735"/>
      <c r="R17" s="1570">
        <v>200</v>
      </c>
      <c r="S17" s="1934"/>
      <c r="T17" s="1732" t="s">
        <v>2505</v>
      </c>
      <c r="U17" s="1732"/>
      <c r="V17" s="2263"/>
      <c r="W17" s="2264"/>
    </row>
    <row r="18" spans="1:23">
      <c r="A18" s="2209">
        <v>10</v>
      </c>
      <c r="B18" s="1732"/>
      <c r="C18" s="1732" t="s">
        <v>2506</v>
      </c>
      <c r="D18" s="1732"/>
      <c r="E18" s="2263"/>
      <c r="F18" s="2264"/>
      <c r="G18" s="2209">
        <f t="shared" si="0"/>
        <v>61</v>
      </c>
      <c r="H18" s="1732" t="s">
        <v>3635</v>
      </c>
      <c r="I18" s="1732"/>
      <c r="J18" s="1732"/>
      <c r="K18" s="2267"/>
      <c r="L18" s="2268"/>
      <c r="M18" s="2721">
        <v>127</v>
      </c>
      <c r="N18" s="2720" t="s">
        <v>4350</v>
      </c>
      <c r="O18" s="2731"/>
      <c r="P18" s="2736">
        <f>SUM(P10:P17)</f>
        <v>0</v>
      </c>
      <c r="Q18" s="2737">
        <f>SUM(Q10:Q17)</f>
        <v>0</v>
      </c>
      <c r="R18" s="1570">
        <v>201</v>
      </c>
      <c r="S18" s="1934"/>
      <c r="T18" s="1732" t="s">
        <v>2507</v>
      </c>
      <c r="U18" s="1732"/>
      <c r="V18" s="2263"/>
      <c r="W18" s="2264"/>
    </row>
    <row r="19" spans="1:23">
      <c r="A19" s="2209">
        <v>11</v>
      </c>
      <c r="B19" s="1732"/>
      <c r="C19" s="1732" t="s">
        <v>2508</v>
      </c>
      <c r="D19" s="1732"/>
      <c r="E19" s="2263"/>
      <c r="F19" s="2264"/>
      <c r="G19" s="2209">
        <f t="shared" si="0"/>
        <v>62</v>
      </c>
      <c r="H19" s="1732" t="s">
        <v>2509</v>
      </c>
      <c r="I19" s="1732" t="s">
        <v>2510</v>
      </c>
      <c r="J19" s="1732"/>
      <c r="K19" s="2095"/>
      <c r="L19" s="2261"/>
      <c r="M19" s="2721">
        <v>128</v>
      </c>
      <c r="N19" s="2720" t="s">
        <v>3627</v>
      </c>
      <c r="O19" s="2731"/>
      <c r="P19" s="2269"/>
      <c r="Q19" s="2270"/>
      <c r="R19" s="1570">
        <v>202</v>
      </c>
      <c r="S19" s="2528"/>
      <c r="T19" s="2527" t="s">
        <v>4360</v>
      </c>
      <c r="U19" s="2527"/>
      <c r="V19" s="2050">
        <f>SUM(P79:P80)-P81+SUM(V9:V18)</f>
        <v>0</v>
      </c>
      <c r="W19" s="2208">
        <f>SUM(Q79:Q80)-Q81+SUM(W9:W18)</f>
        <v>0</v>
      </c>
    </row>
    <row r="20" spans="1:23">
      <c r="A20" s="2209">
        <v>12</v>
      </c>
      <c r="B20" s="1732"/>
      <c r="C20" s="1732" t="s">
        <v>2511</v>
      </c>
      <c r="D20" s="1732"/>
      <c r="E20" s="2263"/>
      <c r="F20" s="2264"/>
      <c r="G20" s="2209">
        <f t="shared" si="0"/>
        <v>63</v>
      </c>
      <c r="H20" s="1732" t="s">
        <v>2512</v>
      </c>
      <c r="I20" s="1732" t="s">
        <v>2513</v>
      </c>
      <c r="J20" s="1732"/>
      <c r="K20" s="2095"/>
      <c r="L20" s="2261"/>
      <c r="M20" s="2721">
        <v>129</v>
      </c>
      <c r="N20" s="2720" t="s">
        <v>4043</v>
      </c>
      <c r="O20" s="2731"/>
      <c r="P20" s="2738"/>
      <c r="Q20" s="2739"/>
      <c r="R20" s="1570">
        <v>203</v>
      </c>
      <c r="S20" s="1934"/>
      <c r="T20" s="1732" t="s">
        <v>3627</v>
      </c>
      <c r="U20" s="1732"/>
      <c r="V20" s="2269"/>
      <c r="W20" s="2270"/>
    </row>
    <row r="21" spans="1:23">
      <c r="A21" s="2209">
        <v>13</v>
      </c>
      <c r="B21" s="1732"/>
      <c r="C21" s="1732" t="s">
        <v>2515</v>
      </c>
      <c r="D21" s="1732"/>
      <c r="E21" s="2050">
        <f>SUM(E12:E20)</f>
        <v>0</v>
      </c>
      <c r="F21" s="2208">
        <f>SUM(F12:F20)</f>
        <v>0</v>
      </c>
      <c r="G21" s="2209">
        <f t="shared" si="0"/>
        <v>64</v>
      </c>
      <c r="H21" s="1732" t="s">
        <v>2516</v>
      </c>
      <c r="I21" s="1732" t="s">
        <v>2517</v>
      </c>
      <c r="J21" s="1732"/>
      <c r="K21" s="2095"/>
      <c r="L21" s="2261"/>
      <c r="M21" s="2721">
        <v>130</v>
      </c>
      <c r="N21" s="2720" t="s">
        <v>4044</v>
      </c>
      <c r="O21" s="2731"/>
      <c r="P21" s="2734"/>
      <c r="Q21" s="2740"/>
      <c r="R21" s="1570">
        <v>204</v>
      </c>
      <c r="S21" s="1934"/>
      <c r="T21" s="1732" t="s">
        <v>2569</v>
      </c>
      <c r="U21" s="1732"/>
      <c r="V21" s="2263"/>
      <c r="W21" s="2264"/>
    </row>
    <row r="22" spans="1:23">
      <c r="A22" s="2209">
        <v>14</v>
      </c>
      <c r="B22" s="1732"/>
      <c r="C22" s="1732" t="s">
        <v>3627</v>
      </c>
      <c r="D22" s="1732"/>
      <c r="E22" s="2267"/>
      <c r="F22" s="2268"/>
      <c r="G22" s="2721">
        <v>65</v>
      </c>
      <c r="H22" s="2722" t="s">
        <v>4227</v>
      </c>
      <c r="I22" s="2527" t="s">
        <v>4228</v>
      </c>
      <c r="J22" s="2527"/>
      <c r="K22" s="2670"/>
      <c r="L22" s="2723"/>
      <c r="M22" s="2721">
        <v>131</v>
      </c>
      <c r="N22" s="2720" t="s">
        <v>4045</v>
      </c>
      <c r="O22" s="2731"/>
      <c r="P22" s="2734"/>
      <c r="Q22" s="2735"/>
      <c r="R22" s="1567">
        <v>205</v>
      </c>
      <c r="S22" s="2523"/>
      <c r="T22" s="2522" t="s">
        <v>603</v>
      </c>
      <c r="U22" s="2522"/>
      <c r="V22" s="2054">
        <f>V19+V21</f>
        <v>0</v>
      </c>
      <c r="W22" s="2022">
        <f>W19+W21</f>
        <v>0</v>
      </c>
    </row>
    <row r="23" spans="1:23">
      <c r="A23" s="2209">
        <v>15</v>
      </c>
      <c r="B23" s="1732"/>
      <c r="C23" s="1732" t="s">
        <v>604</v>
      </c>
      <c r="D23" s="1732"/>
      <c r="E23" s="2263"/>
      <c r="F23" s="2264"/>
      <c r="G23" s="2209">
        <v>66</v>
      </c>
      <c r="H23" s="1732" t="s">
        <v>2570</v>
      </c>
      <c r="I23" s="1732" t="s">
        <v>2571</v>
      </c>
      <c r="J23" s="1732"/>
      <c r="K23" s="2095"/>
      <c r="L23" s="2261"/>
      <c r="M23" s="2721">
        <v>132</v>
      </c>
      <c r="N23" s="2720" t="s">
        <v>4046</v>
      </c>
      <c r="O23" s="2731"/>
      <c r="P23" s="2741"/>
      <c r="Q23" s="2742"/>
      <c r="R23" s="1570"/>
      <c r="S23" s="2528"/>
      <c r="T23" s="2527" t="s">
        <v>4361</v>
      </c>
      <c r="U23" s="2527"/>
      <c r="V23" s="2050"/>
      <c r="W23" s="2208"/>
    </row>
    <row r="24" spans="1:23">
      <c r="A24" s="2209">
        <v>16</v>
      </c>
      <c r="B24" s="1732"/>
      <c r="C24" s="1732" t="s">
        <v>608</v>
      </c>
      <c r="D24" s="1732"/>
      <c r="E24" s="2263"/>
      <c r="F24" s="2264"/>
      <c r="G24" s="2209">
        <v>67</v>
      </c>
      <c r="H24" s="1732" t="s">
        <v>605</v>
      </c>
      <c r="I24" s="1732" t="s">
        <v>606</v>
      </c>
      <c r="J24" s="1732"/>
      <c r="K24" s="2095"/>
      <c r="L24" s="2261"/>
      <c r="M24" s="2721">
        <v>133</v>
      </c>
      <c r="N24" s="2720" t="s">
        <v>4047</v>
      </c>
      <c r="O24" s="2731"/>
      <c r="P24" s="2741"/>
      <c r="Q24" s="2742"/>
      <c r="R24" s="1567">
        <v>206</v>
      </c>
      <c r="S24" s="2523"/>
      <c r="T24" s="2522" t="s">
        <v>610</v>
      </c>
      <c r="U24" s="2522"/>
      <c r="V24" s="2161">
        <f>K40+K73+P54+P62+P69+P76+V22</f>
        <v>0</v>
      </c>
      <c r="W24" s="2021">
        <f>L40+L73+Q54+Q62+Q69+Q76+W22</f>
        <v>0</v>
      </c>
    </row>
    <row r="25" spans="1:23">
      <c r="A25" s="2209">
        <v>17</v>
      </c>
      <c r="B25" s="1732"/>
      <c r="C25" s="1732" t="s">
        <v>611</v>
      </c>
      <c r="D25" s="1732"/>
      <c r="E25" s="2263"/>
      <c r="F25" s="2264"/>
      <c r="G25" s="2209">
        <f>G24+1</f>
        <v>68</v>
      </c>
      <c r="H25" s="2527"/>
      <c r="I25" s="2527" t="s">
        <v>4342</v>
      </c>
      <c r="J25" s="2527"/>
      <c r="K25" s="2100">
        <f>SUM(K19:K24)</f>
        <v>0</v>
      </c>
      <c r="L25" s="2164">
        <f>SUM(L19:L24)</f>
        <v>0</v>
      </c>
      <c r="M25" s="2721">
        <v>134</v>
      </c>
      <c r="N25" s="2720" t="s">
        <v>4351</v>
      </c>
      <c r="O25" s="2731"/>
      <c r="P25" s="2736">
        <f>SUM(P20:P24)</f>
        <v>0</v>
      </c>
      <c r="Q25" s="2737">
        <f>SUM(Q20:Q24)</f>
        <v>0</v>
      </c>
      <c r="R25" s="1570"/>
      <c r="S25" s="2528"/>
      <c r="T25" s="2527" t="s">
        <v>4362</v>
      </c>
      <c r="U25" s="2527"/>
      <c r="V25" s="2165"/>
      <c r="W25" s="2271"/>
    </row>
    <row r="26" spans="1:23">
      <c r="A26" s="2209">
        <v>18</v>
      </c>
      <c r="B26" s="1732"/>
      <c r="C26" s="1732" t="s">
        <v>613</v>
      </c>
      <c r="D26" s="1732"/>
      <c r="E26" s="2263"/>
      <c r="F26" s="2264"/>
      <c r="G26" s="2209">
        <f>G25+1</f>
        <v>69</v>
      </c>
      <c r="H26" s="1732" t="s">
        <v>3627</v>
      </c>
      <c r="I26" s="1732"/>
      <c r="J26" s="1732"/>
      <c r="K26" s="2269"/>
      <c r="L26" s="2270"/>
      <c r="M26" s="2721">
        <v>135</v>
      </c>
      <c r="N26" s="2720" t="s">
        <v>4352</v>
      </c>
      <c r="O26" s="2731"/>
      <c r="P26" s="2743">
        <f>P18+P25</f>
        <v>0</v>
      </c>
      <c r="Q26" s="2737">
        <f>Q18+Q25</f>
        <v>0</v>
      </c>
      <c r="R26" s="1567"/>
      <c r="S26" s="1589"/>
      <c r="T26" s="1589"/>
      <c r="U26" s="1589"/>
      <c r="V26" s="1589"/>
      <c r="W26" s="1569"/>
    </row>
    <row r="27" spans="1:23">
      <c r="A27" s="2209">
        <v>19</v>
      </c>
      <c r="B27" s="1732"/>
      <c r="C27" s="1732" t="s">
        <v>616</v>
      </c>
      <c r="D27" s="1732"/>
      <c r="E27" s="2263"/>
      <c r="F27" s="2264"/>
      <c r="G27" s="2209">
        <f>G26+1</f>
        <v>70</v>
      </c>
      <c r="H27" s="1732" t="s">
        <v>614</v>
      </c>
      <c r="I27" s="1732" t="s">
        <v>3632</v>
      </c>
      <c r="J27" s="1732"/>
      <c r="K27" s="2095"/>
      <c r="L27" s="2261"/>
      <c r="M27" s="2209">
        <v>136</v>
      </c>
      <c r="N27" s="2038" t="s">
        <v>4029</v>
      </c>
      <c r="O27" s="2038"/>
      <c r="P27" s="2269"/>
      <c r="Q27" s="2270"/>
      <c r="R27" s="1567"/>
      <c r="S27" s="1589"/>
      <c r="T27" s="1589"/>
      <c r="U27" s="1589"/>
      <c r="V27" s="2053"/>
      <c r="W27" s="1569"/>
    </row>
    <row r="28" spans="1:23">
      <c r="A28" s="2209">
        <v>20</v>
      </c>
      <c r="B28" s="1732"/>
      <c r="C28" s="1732" t="s">
        <v>619</v>
      </c>
      <c r="D28" s="1732"/>
      <c r="E28" s="2050">
        <f>SUM(E23:E27)</f>
        <v>0</v>
      </c>
      <c r="F28" s="2208">
        <f>SUM(F23:F27)</f>
        <v>0</v>
      </c>
      <c r="G28" s="2209">
        <f>G27+1</f>
        <v>71</v>
      </c>
      <c r="H28" s="1732" t="s">
        <v>617</v>
      </c>
      <c r="I28" s="1732" t="s">
        <v>3637</v>
      </c>
      <c r="J28" s="1732"/>
      <c r="K28" s="2095"/>
      <c r="L28" s="2261"/>
      <c r="M28" s="2209">
        <v>137</v>
      </c>
      <c r="N28" s="1732" t="s">
        <v>3635</v>
      </c>
      <c r="O28" s="2273"/>
      <c r="P28" s="2269"/>
      <c r="Q28" s="2270"/>
      <c r="R28" s="1567"/>
      <c r="S28" s="1589"/>
      <c r="T28" s="1589"/>
      <c r="U28" s="1589"/>
      <c r="V28" s="2053"/>
      <c r="W28" s="2057"/>
    </row>
    <row r="29" spans="1:23">
      <c r="A29" s="2209">
        <v>21</v>
      </c>
      <c r="B29" s="1732"/>
      <c r="C29" s="1732" t="s">
        <v>623</v>
      </c>
      <c r="D29" s="1732"/>
      <c r="E29" s="2050">
        <f>E21+E28</f>
        <v>0</v>
      </c>
      <c r="F29" s="2208">
        <f>F21+F28</f>
        <v>0</v>
      </c>
      <c r="G29" s="2209">
        <f>G28+1</f>
        <v>72</v>
      </c>
      <c r="H29" s="1732" t="s">
        <v>620</v>
      </c>
      <c r="I29" s="1732" t="s">
        <v>621</v>
      </c>
      <c r="J29" s="1732"/>
      <c r="K29" s="2095"/>
      <c r="L29" s="2261"/>
      <c r="M29" s="2209">
        <v>138</v>
      </c>
      <c r="N29" s="2272" t="s">
        <v>4028</v>
      </c>
      <c r="O29" s="2273"/>
      <c r="P29" s="2274"/>
      <c r="Q29" s="2275"/>
      <c r="R29" s="1567"/>
      <c r="S29" s="1589"/>
      <c r="T29" s="1589"/>
      <c r="U29" s="1589"/>
      <c r="V29" s="1589"/>
      <c r="W29" s="1569"/>
    </row>
    <row r="30" spans="1:23">
      <c r="A30" s="2209">
        <v>22</v>
      </c>
      <c r="B30" s="1732"/>
      <c r="C30" s="1732" t="s">
        <v>2708</v>
      </c>
      <c r="D30" s="1732"/>
      <c r="E30" s="2276"/>
      <c r="F30" s="2277"/>
      <c r="G30" s="2721">
        <v>73</v>
      </c>
      <c r="H30" s="2722" t="s">
        <v>4229</v>
      </c>
      <c r="I30" s="2527" t="s">
        <v>4230</v>
      </c>
      <c r="J30" s="2527"/>
      <c r="K30" s="2670"/>
      <c r="L30" s="2723"/>
      <c r="M30" s="2209">
        <v>139</v>
      </c>
      <c r="N30" s="1732" t="s">
        <v>3628</v>
      </c>
      <c r="O30" s="1571"/>
      <c r="P30" s="2278"/>
      <c r="Q30" s="2279"/>
      <c r="R30" s="1567"/>
      <c r="S30" s="1589"/>
      <c r="T30" s="1589"/>
      <c r="U30" s="1589"/>
      <c r="V30" s="1589"/>
      <c r="W30" s="1569"/>
    </row>
    <row r="31" spans="1:23">
      <c r="A31" s="2209">
        <v>23</v>
      </c>
      <c r="B31" s="1732"/>
      <c r="C31" s="1732" t="s">
        <v>3635</v>
      </c>
      <c r="D31" s="1732"/>
      <c r="E31" s="2267"/>
      <c r="F31" s="2268"/>
      <c r="G31" s="2209">
        <v>74</v>
      </c>
      <c r="H31" s="1732" t="s">
        <v>624</v>
      </c>
      <c r="I31" s="1732" t="s">
        <v>625</v>
      </c>
      <c r="J31" s="1732"/>
      <c r="K31" s="2095"/>
      <c r="L31" s="2261"/>
      <c r="M31" s="2209">
        <v>140</v>
      </c>
      <c r="N31" s="1732" t="s">
        <v>3633</v>
      </c>
      <c r="O31" s="1571"/>
      <c r="P31" s="2280"/>
      <c r="Q31" s="2261"/>
      <c r="R31" s="2544" t="s">
        <v>2825</v>
      </c>
      <c r="S31" s="2545"/>
      <c r="T31" s="2545"/>
      <c r="U31" s="2545"/>
      <c r="V31" s="2545"/>
      <c r="W31" s="2546"/>
    </row>
    <row r="32" spans="1:23">
      <c r="A32" s="2209">
        <v>24</v>
      </c>
      <c r="B32" s="1732"/>
      <c r="C32" s="1732" t="s">
        <v>2826</v>
      </c>
      <c r="D32" s="1732"/>
      <c r="E32" s="2263"/>
      <c r="F32" s="2264"/>
      <c r="G32" s="2209">
        <f>G31+1</f>
        <v>75</v>
      </c>
      <c r="H32" s="2527"/>
      <c r="I32" s="2720" t="s">
        <v>4344</v>
      </c>
      <c r="J32" s="2527"/>
      <c r="K32" s="2100">
        <f>SUM(K27:K31)</f>
        <v>0</v>
      </c>
      <c r="L32" s="2208">
        <f>SUM(L27:L31)</f>
        <v>0</v>
      </c>
      <c r="M32" s="2209">
        <v>141</v>
      </c>
      <c r="N32" s="1732" t="s">
        <v>1091</v>
      </c>
      <c r="O32" s="1571"/>
      <c r="P32" s="2280"/>
      <c r="Q32" s="2261"/>
      <c r="R32" s="2521"/>
      <c r="S32" s="2522"/>
      <c r="T32" s="2522"/>
      <c r="U32" s="2522"/>
      <c r="V32" s="2522"/>
      <c r="W32" s="2547"/>
    </row>
    <row r="33" spans="1:23">
      <c r="A33" s="2209">
        <v>25</v>
      </c>
      <c r="B33" s="1732"/>
      <c r="C33" s="1732" t="s">
        <v>2828</v>
      </c>
      <c r="D33" s="1732"/>
      <c r="E33" s="2263"/>
      <c r="F33" s="2264"/>
      <c r="G33" s="2209">
        <f>G32+1</f>
        <v>76</v>
      </c>
      <c r="H33" s="2720"/>
      <c r="I33" s="2720" t="s">
        <v>4343</v>
      </c>
      <c r="J33" s="2527"/>
      <c r="K33" s="2100">
        <f>K25+K32</f>
        <v>0</v>
      </c>
      <c r="L33" s="2208">
        <f>L25+L32</f>
        <v>0</v>
      </c>
      <c r="M33" s="2209">
        <v>142</v>
      </c>
      <c r="N33" s="1732" t="s">
        <v>1096</v>
      </c>
      <c r="O33" s="1571"/>
      <c r="P33" s="2280"/>
      <c r="Q33" s="2261"/>
      <c r="R33" s="2521"/>
      <c r="S33" s="2522"/>
      <c r="T33" s="2522" t="s">
        <v>2831</v>
      </c>
      <c r="U33" s="2522"/>
      <c r="V33" s="2522"/>
      <c r="W33" s="2547"/>
    </row>
    <row r="34" spans="1:23">
      <c r="A34" s="2209">
        <v>26</v>
      </c>
      <c r="B34" s="1732"/>
      <c r="C34" s="1732" t="s">
        <v>2832</v>
      </c>
      <c r="D34" s="1732"/>
      <c r="E34" s="2263"/>
      <c r="F34" s="2264"/>
      <c r="G34" s="2209">
        <f>G33+1</f>
        <v>77</v>
      </c>
      <c r="H34" s="2724" t="s">
        <v>2827</v>
      </c>
      <c r="I34" s="2724"/>
      <c r="J34" s="2724"/>
      <c r="K34" s="2269"/>
      <c r="L34" s="2270"/>
      <c r="M34" s="2721">
        <v>143</v>
      </c>
      <c r="N34" s="2527" t="s">
        <v>4235</v>
      </c>
      <c r="O34" s="2642"/>
      <c r="P34" s="2744"/>
      <c r="Q34" s="2723"/>
      <c r="R34" s="2521"/>
      <c r="S34" s="2522"/>
      <c r="T34" s="2522" t="s">
        <v>2836</v>
      </c>
      <c r="U34" s="2522"/>
      <c r="V34" s="2522"/>
      <c r="W34" s="2547"/>
    </row>
    <row r="35" spans="1:23">
      <c r="A35" s="2209">
        <v>27</v>
      </c>
      <c r="B35" s="1732"/>
      <c r="C35" s="1732" t="s">
        <v>2837</v>
      </c>
      <c r="D35" s="1732"/>
      <c r="E35" s="2263"/>
      <c r="F35" s="2264"/>
      <c r="G35" s="2209">
        <f>G34+1</f>
        <v>78</v>
      </c>
      <c r="H35" s="1732" t="s">
        <v>2829</v>
      </c>
      <c r="I35" s="1732" t="s">
        <v>3337</v>
      </c>
      <c r="J35" s="1732"/>
      <c r="K35" s="2095"/>
      <c r="L35" s="2261"/>
      <c r="M35" s="2209">
        <v>144</v>
      </c>
      <c r="N35" s="1732" t="s">
        <v>1101</v>
      </c>
      <c r="O35" s="1571"/>
      <c r="P35" s="2280"/>
      <c r="Q35" s="2261"/>
      <c r="R35" s="2521"/>
      <c r="S35" s="2522"/>
      <c r="T35" s="2522" t="s">
        <v>2841</v>
      </c>
      <c r="U35" s="2522"/>
      <c r="V35" s="2522"/>
      <c r="W35" s="2547"/>
    </row>
    <row r="36" spans="1:23">
      <c r="A36" s="2209">
        <v>28</v>
      </c>
      <c r="B36" s="1732"/>
      <c r="C36" s="1732" t="s">
        <v>2842</v>
      </c>
      <c r="D36" s="1732"/>
      <c r="E36" s="2263"/>
      <c r="F36" s="2264"/>
      <c r="G36" s="2721">
        <v>79</v>
      </c>
      <c r="H36" s="2722" t="s">
        <v>4231</v>
      </c>
      <c r="I36" s="2527" t="s">
        <v>4232</v>
      </c>
      <c r="J36" s="2527"/>
      <c r="K36" s="2726"/>
      <c r="L36" s="2727"/>
      <c r="M36" s="2209">
        <v>145</v>
      </c>
      <c r="N36" s="1732" t="s">
        <v>1106</v>
      </c>
      <c r="O36" s="1571"/>
      <c r="P36" s="2280"/>
      <c r="Q36" s="2261"/>
      <c r="R36" s="2521"/>
      <c r="S36" s="2522"/>
      <c r="T36" s="2522" t="s">
        <v>2844</v>
      </c>
      <c r="U36" s="2522"/>
      <c r="V36" s="2522"/>
      <c r="W36" s="2547"/>
    </row>
    <row r="37" spans="1:23">
      <c r="A37" s="2209">
        <v>29</v>
      </c>
      <c r="B37" s="1732"/>
      <c r="C37" s="1732" t="s">
        <v>2845</v>
      </c>
      <c r="D37" s="1732"/>
      <c r="E37" s="2263"/>
      <c r="F37" s="2264"/>
      <c r="G37" s="2209">
        <v>80</v>
      </c>
      <c r="H37" s="1732" t="s">
        <v>2833</v>
      </c>
      <c r="I37" s="1732" t="s">
        <v>2834</v>
      </c>
      <c r="J37" s="1732"/>
      <c r="K37" s="2095"/>
      <c r="L37" s="2261"/>
      <c r="M37" s="2209">
        <v>146</v>
      </c>
      <c r="N37" s="1732" t="s">
        <v>1110</v>
      </c>
      <c r="O37" s="1571"/>
      <c r="P37" s="2280"/>
      <c r="Q37" s="2261"/>
      <c r="R37" s="2521"/>
      <c r="S37" s="2522"/>
      <c r="T37" s="2522" t="s">
        <v>2847</v>
      </c>
      <c r="U37" s="2522"/>
      <c r="V37" s="2522"/>
      <c r="W37" s="2547"/>
    </row>
    <row r="38" spans="1:23">
      <c r="A38" s="2209">
        <v>30</v>
      </c>
      <c r="B38" s="1732"/>
      <c r="C38" s="1732" t="s">
        <v>2848</v>
      </c>
      <c r="D38" s="1732"/>
      <c r="E38" s="2263"/>
      <c r="F38" s="2264"/>
      <c r="G38" s="2209">
        <f t="shared" ref="G38:G43" si="1">G37+1</f>
        <v>81</v>
      </c>
      <c r="H38" s="1732" t="s">
        <v>2838</v>
      </c>
      <c r="I38" s="1732" t="s">
        <v>2839</v>
      </c>
      <c r="J38" s="1732"/>
      <c r="K38" s="2095"/>
      <c r="L38" s="2261"/>
      <c r="M38" s="2209">
        <v>147</v>
      </c>
      <c r="N38" s="1732" t="s">
        <v>1114</v>
      </c>
      <c r="O38" s="1571"/>
      <c r="P38" s="2280"/>
      <c r="Q38" s="2261"/>
      <c r="R38" s="2521"/>
      <c r="S38" s="2522"/>
      <c r="T38" s="2522" t="s">
        <v>2850</v>
      </c>
      <c r="U38" s="2522"/>
      <c r="V38" s="2522"/>
      <c r="W38" s="2547"/>
    </row>
    <row r="39" spans="1:23">
      <c r="A39" s="2209">
        <v>31</v>
      </c>
      <c r="B39" s="1732"/>
      <c r="C39" s="1732" t="s">
        <v>2851</v>
      </c>
      <c r="D39" s="1732"/>
      <c r="E39" s="2263"/>
      <c r="F39" s="2264"/>
      <c r="G39" s="2209">
        <f t="shared" si="1"/>
        <v>82</v>
      </c>
      <c r="H39" s="2725"/>
      <c r="I39" s="2527" t="s">
        <v>4345</v>
      </c>
      <c r="J39" s="2527"/>
      <c r="K39" s="2100">
        <f>SUM(K35:K38)</f>
        <v>0</v>
      </c>
      <c r="L39" s="2164"/>
      <c r="M39" s="2209">
        <v>148</v>
      </c>
      <c r="N39" s="1732" t="s">
        <v>2504</v>
      </c>
      <c r="O39" s="1571"/>
      <c r="P39" s="2280"/>
      <c r="Q39" s="2261"/>
      <c r="R39" s="2521"/>
      <c r="S39" s="2522"/>
      <c r="T39" s="2522" t="s">
        <v>2852</v>
      </c>
      <c r="U39" s="2522"/>
      <c r="V39" s="2522"/>
      <c r="W39" s="2547"/>
    </row>
    <row r="40" spans="1:23">
      <c r="A40" s="2209">
        <v>32</v>
      </c>
      <c r="B40" s="1732"/>
      <c r="C40" s="1732" t="s">
        <v>2853</v>
      </c>
      <c r="D40" s="1732"/>
      <c r="E40" s="2263"/>
      <c r="F40" s="2264"/>
      <c r="G40" s="2209">
        <f t="shared" si="1"/>
        <v>83</v>
      </c>
      <c r="H40" s="2725"/>
      <c r="I40" s="2527" t="s">
        <v>4346</v>
      </c>
      <c r="J40" s="2527"/>
      <c r="K40" s="2100">
        <f>E29+E49+K16+K33+K39</f>
        <v>0</v>
      </c>
      <c r="L40" s="2208">
        <f>F29+F49+L16+L33+L39</f>
        <v>0</v>
      </c>
      <c r="M40" s="2209">
        <v>149</v>
      </c>
      <c r="N40" s="2527" t="s">
        <v>4353</v>
      </c>
      <c r="O40" s="2642"/>
      <c r="P40" s="1906">
        <f>SUM(P29:P39)</f>
        <v>0</v>
      </c>
      <c r="Q40" s="2164">
        <f>SUM(Q29:Q39)</f>
        <v>0</v>
      </c>
      <c r="R40" s="2526"/>
      <c r="S40" s="2527"/>
      <c r="T40" s="2527"/>
      <c r="U40" s="2527"/>
      <c r="V40" s="2527"/>
      <c r="W40" s="2548"/>
    </row>
    <row r="41" spans="1:23">
      <c r="A41" s="2209">
        <v>33</v>
      </c>
      <c r="B41" s="1732"/>
      <c r="C41" s="1732" t="s">
        <v>2855</v>
      </c>
      <c r="D41" s="1732"/>
      <c r="E41" s="2050">
        <f>SUM(E32:E40)</f>
        <v>0</v>
      </c>
      <c r="F41" s="2208">
        <f>SUM(F32:F40)</f>
        <v>0</v>
      </c>
      <c r="G41" s="2209">
        <f t="shared" si="1"/>
        <v>84</v>
      </c>
      <c r="H41" s="2038" t="s">
        <v>2849</v>
      </c>
      <c r="I41" s="2038"/>
      <c r="J41" s="2038"/>
      <c r="K41" s="2265"/>
      <c r="L41" s="2266"/>
      <c r="M41" s="2209">
        <v>150</v>
      </c>
      <c r="N41" s="1732" t="s">
        <v>3627</v>
      </c>
      <c r="O41" s="1571"/>
      <c r="P41" s="2269"/>
      <c r="Q41" s="2270"/>
      <c r="R41" s="2526"/>
      <c r="S41" s="2527"/>
      <c r="T41" s="2527" t="s">
        <v>2857</v>
      </c>
      <c r="U41" s="2549"/>
      <c r="V41" s="2549"/>
      <c r="W41" s="2550"/>
    </row>
    <row r="42" spans="1:23">
      <c r="A42" s="2209">
        <v>34</v>
      </c>
      <c r="B42" s="1732"/>
      <c r="C42" s="1732" t="s">
        <v>3627</v>
      </c>
      <c r="D42" s="1732"/>
      <c r="E42" s="2267"/>
      <c r="F42" s="2268"/>
      <c r="G42" s="2209">
        <f t="shared" si="1"/>
        <v>85</v>
      </c>
      <c r="H42" s="1732" t="s">
        <v>3635</v>
      </c>
      <c r="I42" s="1732"/>
      <c r="J42" s="1732"/>
      <c r="K42" s="2267"/>
      <c r="L42" s="2268"/>
      <c r="M42" s="2209">
        <v>151</v>
      </c>
      <c r="N42" s="1732" t="s">
        <v>2514</v>
      </c>
      <c r="O42" s="1571"/>
      <c r="P42" s="2280"/>
      <c r="Q42" s="2261"/>
      <c r="R42" s="2526"/>
      <c r="S42" s="2527"/>
      <c r="T42" s="2527" t="s">
        <v>3832</v>
      </c>
      <c r="U42" s="2549"/>
      <c r="V42" s="2551"/>
      <c r="W42" s="2550"/>
    </row>
    <row r="43" spans="1:23">
      <c r="A43" s="2209">
        <v>35</v>
      </c>
      <c r="B43" s="1732"/>
      <c r="C43" s="1732" t="s">
        <v>3833</v>
      </c>
      <c r="D43" s="1732"/>
      <c r="E43" s="2263"/>
      <c r="F43" s="2264"/>
      <c r="G43" s="2209">
        <f t="shared" si="1"/>
        <v>86</v>
      </c>
      <c r="H43" s="1732" t="s">
        <v>2854</v>
      </c>
      <c r="I43" s="1732" t="s">
        <v>2510</v>
      </c>
      <c r="J43" s="1732"/>
      <c r="K43" s="2095"/>
      <c r="L43" s="2261"/>
      <c r="M43" s="2209">
        <v>152</v>
      </c>
      <c r="N43" s="1732" t="s">
        <v>2568</v>
      </c>
      <c r="O43" s="1571"/>
      <c r="P43" s="2280"/>
      <c r="Q43" s="2261"/>
      <c r="R43" s="2526"/>
      <c r="S43" s="2527"/>
      <c r="T43" s="2527" t="s">
        <v>3837</v>
      </c>
      <c r="U43" s="2549"/>
      <c r="V43" s="2549"/>
      <c r="W43" s="2550"/>
    </row>
    <row r="44" spans="1:23">
      <c r="A44" s="2209">
        <v>36</v>
      </c>
      <c r="B44" s="1732"/>
      <c r="C44" s="1732" t="s">
        <v>3838</v>
      </c>
      <c r="D44" s="1732"/>
      <c r="E44" s="2263"/>
      <c r="F44" s="2264"/>
      <c r="G44" s="2721">
        <v>87</v>
      </c>
      <c r="H44" s="2722" t="s">
        <v>4005</v>
      </c>
      <c r="I44" s="2527" t="s">
        <v>4017</v>
      </c>
      <c r="J44" s="2527"/>
      <c r="K44" s="2670"/>
      <c r="L44" s="2723"/>
      <c r="M44" s="2209">
        <v>153</v>
      </c>
      <c r="N44" s="1732" t="s">
        <v>2572</v>
      </c>
      <c r="O44" s="1571"/>
      <c r="P44" s="2280"/>
      <c r="Q44" s="2261"/>
      <c r="R44" s="2526"/>
      <c r="S44" s="2527"/>
      <c r="T44" s="2527" t="s">
        <v>3842</v>
      </c>
      <c r="U44" s="2549"/>
      <c r="V44" s="2551">
        <f>V42+V43</f>
        <v>0</v>
      </c>
      <c r="W44" s="2550"/>
    </row>
    <row r="45" spans="1:23">
      <c r="A45" s="2209">
        <v>37</v>
      </c>
      <c r="B45" s="1732"/>
      <c r="C45" s="1732" t="s">
        <v>3843</v>
      </c>
      <c r="D45" s="1732"/>
      <c r="E45" s="2263"/>
      <c r="F45" s="2264"/>
      <c r="G45" s="2721">
        <v>88</v>
      </c>
      <c r="H45" s="2722" t="s">
        <v>4006</v>
      </c>
      <c r="I45" s="2527" t="s">
        <v>4018</v>
      </c>
      <c r="J45" s="2527"/>
      <c r="K45" s="2670"/>
      <c r="L45" s="2723"/>
      <c r="M45" s="2721">
        <v>154</v>
      </c>
      <c r="N45" s="2527" t="s">
        <v>4236</v>
      </c>
      <c r="O45" s="2642"/>
      <c r="P45" s="2744"/>
      <c r="Q45" s="2723"/>
      <c r="R45" s="2521"/>
      <c r="S45" s="2522"/>
      <c r="T45" s="2522"/>
      <c r="U45" s="2522"/>
      <c r="V45" s="2522"/>
      <c r="W45" s="2547"/>
    </row>
    <row r="46" spans="1:23">
      <c r="A46" s="2209">
        <v>38</v>
      </c>
      <c r="B46" s="1732"/>
      <c r="C46" s="1732" t="s">
        <v>236</v>
      </c>
      <c r="D46" s="1732"/>
      <c r="E46" s="2263"/>
      <c r="F46" s="2264"/>
      <c r="G46" s="2721">
        <v>89</v>
      </c>
      <c r="H46" s="2722" t="s">
        <v>4007</v>
      </c>
      <c r="I46" s="2527" t="s">
        <v>4019</v>
      </c>
      <c r="J46" s="2527"/>
      <c r="K46" s="2670"/>
      <c r="L46" s="2723"/>
      <c r="M46" s="2721">
        <v>155</v>
      </c>
      <c r="N46" s="2527" t="s">
        <v>4237</v>
      </c>
      <c r="O46" s="2642"/>
      <c r="P46" s="2744"/>
      <c r="Q46" s="2723"/>
      <c r="R46" s="2521"/>
      <c r="S46" s="2522"/>
      <c r="T46" s="2522"/>
      <c r="U46" s="2522"/>
      <c r="V46" s="2522"/>
      <c r="W46" s="2547"/>
    </row>
    <row r="47" spans="1:23">
      <c r="A47" s="2209">
        <v>39</v>
      </c>
      <c r="B47" s="1732"/>
      <c r="C47" s="1732" t="s">
        <v>239</v>
      </c>
      <c r="D47" s="1732"/>
      <c r="E47" s="2263"/>
      <c r="F47" s="2264"/>
      <c r="G47" s="2721">
        <v>90</v>
      </c>
      <c r="H47" s="2722" t="s">
        <v>4008</v>
      </c>
      <c r="I47" s="2527" t="s">
        <v>4020</v>
      </c>
      <c r="J47" s="2527"/>
      <c r="K47" s="2670"/>
      <c r="L47" s="2723"/>
      <c r="M47" s="2209">
        <v>156</v>
      </c>
      <c r="N47" s="1732" t="s">
        <v>607</v>
      </c>
      <c r="O47" s="1571"/>
      <c r="P47" s="2280"/>
      <c r="Q47" s="2261"/>
      <c r="R47" s="2521"/>
      <c r="S47" s="2522"/>
      <c r="T47" s="2522"/>
      <c r="U47" s="2522"/>
      <c r="V47" s="2522"/>
      <c r="W47" s="2547"/>
    </row>
    <row r="48" spans="1:23">
      <c r="A48" s="2209">
        <v>40</v>
      </c>
      <c r="B48" s="1732"/>
      <c r="C48" s="1732" t="s">
        <v>241</v>
      </c>
      <c r="D48" s="1732"/>
      <c r="E48" s="2050">
        <f>SUM(E43:E47)</f>
        <v>0</v>
      </c>
      <c r="F48" s="2208">
        <f>SUM(F43:F47)</f>
        <v>0</v>
      </c>
      <c r="G48" s="2721">
        <v>91</v>
      </c>
      <c r="H48" s="2722" t="s">
        <v>4009</v>
      </c>
      <c r="I48" s="2527" t="s">
        <v>4021</v>
      </c>
      <c r="J48" s="2527"/>
      <c r="K48" s="2670"/>
      <c r="L48" s="2723"/>
      <c r="M48" s="2209">
        <v>157</v>
      </c>
      <c r="N48" s="1732" t="s">
        <v>609</v>
      </c>
      <c r="O48" s="1571"/>
      <c r="P48" s="2280"/>
      <c r="Q48" s="2261"/>
      <c r="R48" s="2521"/>
      <c r="S48" s="2522"/>
      <c r="T48" s="2522"/>
      <c r="U48" s="2522"/>
      <c r="V48" s="2522"/>
      <c r="W48" s="2547"/>
    </row>
    <row r="49" spans="1:23">
      <c r="A49" s="2209">
        <v>41</v>
      </c>
      <c r="B49" s="1732"/>
      <c r="C49" s="1732" t="s">
        <v>243</v>
      </c>
      <c r="D49" s="1732"/>
      <c r="E49" s="2050">
        <f>E41+E48</f>
        <v>0</v>
      </c>
      <c r="F49" s="2208">
        <f>F41+F48</f>
        <v>0</v>
      </c>
      <c r="G49" s="2721">
        <v>92</v>
      </c>
      <c r="H49" s="2722" t="s">
        <v>4010</v>
      </c>
      <c r="I49" s="2527" t="s">
        <v>4421</v>
      </c>
      <c r="J49" s="2527"/>
      <c r="K49" s="2670"/>
      <c r="L49" s="2723"/>
      <c r="M49" s="2209">
        <v>158</v>
      </c>
      <c r="N49" s="1732" t="s">
        <v>612</v>
      </c>
      <c r="O49" s="1571"/>
      <c r="P49" s="2280"/>
      <c r="Q49" s="2261"/>
      <c r="R49" s="2521"/>
      <c r="S49" s="2522"/>
      <c r="T49" s="2522"/>
      <c r="U49" s="2522"/>
      <c r="V49" s="2522"/>
      <c r="W49" s="2547"/>
    </row>
    <row r="50" spans="1:23">
      <c r="A50" s="2209">
        <v>42</v>
      </c>
      <c r="B50" s="1732"/>
      <c r="C50" s="1732" t="s">
        <v>245</v>
      </c>
      <c r="D50" s="1732"/>
      <c r="E50" s="2265"/>
      <c r="F50" s="2266"/>
      <c r="G50" s="2721">
        <v>93</v>
      </c>
      <c r="H50" s="2722" t="s">
        <v>4011</v>
      </c>
      <c r="I50" s="2527" t="s">
        <v>4022</v>
      </c>
      <c r="J50" s="2527"/>
      <c r="K50" s="2670"/>
      <c r="L50" s="2723"/>
      <c r="M50" s="2209">
        <v>159</v>
      </c>
      <c r="N50" s="1732" t="s">
        <v>615</v>
      </c>
      <c r="O50" s="1571"/>
      <c r="P50" s="2280"/>
      <c r="Q50" s="2261"/>
      <c r="R50" s="2521"/>
      <c r="S50" s="2522"/>
      <c r="T50" s="2522"/>
      <c r="U50" s="2522"/>
      <c r="V50" s="2522"/>
      <c r="W50" s="2547"/>
    </row>
    <row r="51" spans="1:23">
      <c r="A51" s="2209">
        <v>43</v>
      </c>
      <c r="B51" s="1732"/>
      <c r="C51" s="1732" t="s">
        <v>3635</v>
      </c>
      <c r="D51" s="1732"/>
      <c r="E51" s="2267"/>
      <c r="F51" s="2268"/>
      <c r="G51" s="2721">
        <v>94</v>
      </c>
      <c r="H51" s="2722" t="s">
        <v>4012</v>
      </c>
      <c r="I51" s="2527" t="s">
        <v>4023</v>
      </c>
      <c r="J51" s="2527"/>
      <c r="K51" s="2670"/>
      <c r="L51" s="2723"/>
      <c r="M51" s="2209">
        <v>160</v>
      </c>
      <c r="N51" s="1732" t="s">
        <v>618</v>
      </c>
      <c r="O51" s="1571"/>
      <c r="P51" s="2280"/>
      <c r="Q51" s="2261"/>
      <c r="R51" s="2521"/>
      <c r="S51" s="2522"/>
      <c r="T51" s="2522"/>
      <c r="U51" s="2522"/>
      <c r="V51" s="2522"/>
      <c r="W51" s="2547"/>
    </row>
    <row r="52" spans="1:23">
      <c r="A52" s="2209">
        <v>44</v>
      </c>
      <c r="B52" s="1732"/>
      <c r="C52" s="1732" t="s">
        <v>250</v>
      </c>
      <c r="D52" s="1732"/>
      <c r="E52" s="2263"/>
      <c r="F52" s="2264"/>
      <c r="G52" s="2209">
        <v>95</v>
      </c>
      <c r="H52" s="1732" t="s">
        <v>2858</v>
      </c>
      <c r="I52" s="1732" t="s">
        <v>2859</v>
      </c>
      <c r="J52" s="1732"/>
      <c r="K52" s="2095"/>
      <c r="L52" s="2261"/>
      <c r="M52" s="2209">
        <v>161</v>
      </c>
      <c r="N52" s="1732" t="s">
        <v>622</v>
      </c>
      <c r="O52" s="1571"/>
      <c r="P52" s="2280"/>
      <c r="Q52" s="2261"/>
      <c r="R52" s="2521"/>
      <c r="S52" s="2522"/>
      <c r="T52" s="2522"/>
      <c r="U52" s="2522"/>
      <c r="V52" s="2522"/>
      <c r="W52" s="2547"/>
    </row>
    <row r="53" spans="1:23">
      <c r="A53" s="2209">
        <v>45</v>
      </c>
      <c r="B53" s="1732"/>
      <c r="C53" s="1732" t="s">
        <v>253</v>
      </c>
      <c r="D53" s="1732"/>
      <c r="E53" s="2263"/>
      <c r="F53" s="2264"/>
      <c r="G53" s="2721">
        <v>96</v>
      </c>
      <c r="H53" s="2722" t="s">
        <v>4233</v>
      </c>
      <c r="I53" s="2527"/>
      <c r="J53" s="2527"/>
      <c r="K53" s="2670"/>
      <c r="L53" s="2723"/>
      <c r="M53" s="2209">
        <v>162</v>
      </c>
      <c r="N53" s="2527" t="s">
        <v>4354</v>
      </c>
      <c r="O53" s="2642"/>
      <c r="P53" s="1906">
        <f>SUM(P42:P52)</f>
        <v>0</v>
      </c>
      <c r="Q53" s="2164">
        <f>SUM(Q42:Q52)</f>
        <v>0</v>
      </c>
      <c r="R53" s="2521"/>
      <c r="S53" s="2522"/>
      <c r="T53" s="2522"/>
      <c r="U53" s="2522"/>
      <c r="V53" s="2522"/>
      <c r="W53" s="2547"/>
    </row>
    <row r="54" spans="1:23">
      <c r="A54" s="2209">
        <v>46</v>
      </c>
      <c r="B54" s="1732"/>
      <c r="C54" s="1732" t="s">
        <v>2860</v>
      </c>
      <c r="D54" s="1732"/>
      <c r="E54" s="2263"/>
      <c r="F54" s="2264"/>
      <c r="G54" s="2209">
        <v>97</v>
      </c>
      <c r="H54" s="1732" t="s">
        <v>3834</v>
      </c>
      <c r="I54" s="1732" t="s">
        <v>3835</v>
      </c>
      <c r="J54" s="1732"/>
      <c r="K54" s="2095"/>
      <c r="L54" s="2261"/>
      <c r="M54" s="2209">
        <v>163</v>
      </c>
      <c r="N54" s="2527" t="s">
        <v>4355</v>
      </c>
      <c r="O54" s="2642"/>
      <c r="P54" s="1906">
        <f>P40+P53</f>
        <v>0</v>
      </c>
      <c r="Q54" s="2164">
        <f>Q40+Q53</f>
        <v>0</v>
      </c>
      <c r="R54" s="2521"/>
      <c r="S54" s="2522"/>
      <c r="T54" s="2522"/>
      <c r="U54" s="2522"/>
      <c r="V54" s="2522"/>
      <c r="W54" s="2547"/>
    </row>
    <row r="55" spans="1:23">
      <c r="A55" s="2209">
        <v>47</v>
      </c>
      <c r="B55" s="1732"/>
      <c r="C55" s="1732" t="s">
        <v>2863</v>
      </c>
      <c r="D55" s="1732"/>
      <c r="E55" s="2263"/>
      <c r="F55" s="2264"/>
      <c r="G55" s="2209">
        <f t="shared" ref="G55:G62" si="2">G54+1</f>
        <v>98</v>
      </c>
      <c r="H55" s="1732" t="s">
        <v>3839</v>
      </c>
      <c r="I55" s="1732" t="s">
        <v>3840</v>
      </c>
      <c r="J55" s="1732"/>
      <c r="K55" s="2095"/>
      <c r="L55" s="2261"/>
      <c r="M55" s="2209">
        <v>164</v>
      </c>
      <c r="N55" s="2038" t="s">
        <v>4030</v>
      </c>
      <c r="O55" s="2250"/>
      <c r="P55" s="2251"/>
      <c r="Q55" s="2252"/>
      <c r="R55" s="2521"/>
      <c r="S55" s="2522"/>
      <c r="T55" s="2522"/>
      <c r="U55" s="2522"/>
      <c r="V55" s="2522"/>
      <c r="W55" s="2547"/>
    </row>
    <row r="56" spans="1:23">
      <c r="A56" s="2209">
        <v>48</v>
      </c>
      <c r="B56" s="1732"/>
      <c r="C56" s="1732" t="s">
        <v>2867</v>
      </c>
      <c r="D56" s="1732"/>
      <c r="E56" s="2263"/>
      <c r="F56" s="2264"/>
      <c r="G56" s="2209">
        <f t="shared" si="2"/>
        <v>99</v>
      </c>
      <c r="H56" s="1732" t="s">
        <v>3844</v>
      </c>
      <c r="I56" s="1732" t="s">
        <v>2123</v>
      </c>
      <c r="J56" s="1732"/>
      <c r="K56" s="2095"/>
      <c r="L56" s="2261"/>
      <c r="M56" s="2209">
        <v>165</v>
      </c>
      <c r="N56" s="1732" t="s">
        <v>3635</v>
      </c>
      <c r="O56" s="1571"/>
      <c r="P56" s="2255"/>
      <c r="Q56" s="2256"/>
      <c r="R56" s="2521"/>
      <c r="S56" s="2522"/>
      <c r="T56" s="2522"/>
      <c r="U56" s="2522"/>
      <c r="V56" s="2522"/>
      <c r="W56" s="2547"/>
    </row>
    <row r="57" spans="1:23" ht="15.75" thickBot="1">
      <c r="A57" s="2209">
        <v>49</v>
      </c>
      <c r="B57" s="1732"/>
      <c r="C57" s="1732" t="s">
        <v>2869</v>
      </c>
      <c r="D57" s="1732"/>
      <c r="E57" s="2263"/>
      <c r="F57" s="2264"/>
      <c r="G57" s="2209">
        <f t="shared" si="2"/>
        <v>100</v>
      </c>
      <c r="H57" s="1732" t="s">
        <v>237</v>
      </c>
      <c r="I57" s="1732" t="s">
        <v>238</v>
      </c>
      <c r="J57" s="1732"/>
      <c r="K57" s="2095"/>
      <c r="L57" s="2261"/>
      <c r="M57" s="2209">
        <v>166</v>
      </c>
      <c r="N57" s="1732" t="s">
        <v>2830</v>
      </c>
      <c r="O57" s="1571"/>
      <c r="P57" s="2280"/>
      <c r="Q57" s="2261"/>
      <c r="R57" s="2552"/>
      <c r="S57" s="2553"/>
      <c r="T57" s="2553"/>
      <c r="U57" s="2553"/>
      <c r="V57" s="2553"/>
      <c r="W57" s="2554"/>
    </row>
    <row r="58" spans="1:23" ht="15.75" thickBot="1">
      <c r="A58" s="2205">
        <v>50</v>
      </c>
      <c r="B58" s="1599"/>
      <c r="C58" s="1599" t="s">
        <v>3699</v>
      </c>
      <c r="D58" s="1599"/>
      <c r="E58" s="2055">
        <f>SUM(E52:E57)</f>
        <v>0</v>
      </c>
      <c r="F58" s="2025">
        <f>SUM(F52:F57)</f>
        <v>0</v>
      </c>
      <c r="G58" s="2209">
        <f t="shared" si="2"/>
        <v>101</v>
      </c>
      <c r="H58" s="1732" t="s">
        <v>240</v>
      </c>
      <c r="I58" s="1732" t="s">
        <v>606</v>
      </c>
      <c r="J58" s="1732"/>
      <c r="K58" s="2095"/>
      <c r="L58" s="2261"/>
      <c r="M58" s="2209">
        <v>167</v>
      </c>
      <c r="N58" s="1732" t="s">
        <v>2835</v>
      </c>
      <c r="O58" s="1571"/>
      <c r="P58" s="2280"/>
      <c r="Q58" s="2261"/>
      <c r="R58" s="1589"/>
      <c r="S58" s="1589"/>
      <c r="T58" s="1589"/>
      <c r="U58" s="1589"/>
      <c r="V58" s="1589"/>
      <c r="W58" s="1589"/>
    </row>
    <row r="59" spans="1:23">
      <c r="A59" s="1603"/>
      <c r="B59" s="1603"/>
      <c r="C59" s="1603"/>
      <c r="D59" s="1603"/>
      <c r="E59" s="1603"/>
      <c r="F59" s="1603"/>
      <c r="G59" s="2209">
        <f t="shared" si="2"/>
        <v>102</v>
      </c>
      <c r="H59" s="2527"/>
      <c r="I59" s="2527" t="s">
        <v>4347</v>
      </c>
      <c r="J59" s="2527"/>
      <c r="K59" s="2100">
        <f>SUM(K43:K58)</f>
        <v>0</v>
      </c>
      <c r="L59" s="2208">
        <f>SUM(L43:L58)</f>
        <v>0</v>
      </c>
      <c r="M59" s="2209">
        <v>168</v>
      </c>
      <c r="N59" s="1732" t="s">
        <v>2840</v>
      </c>
      <c r="O59" s="1571"/>
      <c r="P59" s="2280"/>
      <c r="Q59" s="2261"/>
      <c r="R59" s="2821" t="s">
        <v>4682</v>
      </c>
      <c r="S59" s="2591"/>
      <c r="T59" s="2719"/>
      <c r="U59" s="2282"/>
      <c r="V59" s="1603"/>
      <c r="W59" s="1603" t="s">
        <v>3700</v>
      </c>
    </row>
    <row r="60" spans="1:23">
      <c r="A60" s="2821" t="s">
        <v>4682</v>
      </c>
      <c r="B60" s="2591"/>
      <c r="C60" s="2719"/>
      <c r="D60" s="2282"/>
      <c r="E60" s="1603"/>
      <c r="F60" s="1603"/>
      <c r="G60" s="2209">
        <f t="shared" si="2"/>
        <v>103</v>
      </c>
      <c r="H60" s="1732" t="s">
        <v>3627</v>
      </c>
      <c r="I60" s="1732"/>
      <c r="J60" s="1732"/>
      <c r="K60" s="2269"/>
      <c r="L60" s="2270"/>
      <c r="M60" s="2209">
        <v>169</v>
      </c>
      <c r="N60" s="1732" t="s">
        <v>2843</v>
      </c>
      <c r="O60" s="1571"/>
      <c r="P60" s="2280"/>
      <c r="Q60" s="2261"/>
      <c r="R60" s="1603" t="s">
        <v>3702</v>
      </c>
      <c r="S60" s="2283"/>
      <c r="T60" s="2283"/>
      <c r="U60" s="2283"/>
      <c r="V60" s="2283"/>
      <c r="W60" s="2283"/>
    </row>
    <row r="61" spans="1:23">
      <c r="A61" s="1603" t="s">
        <v>3703</v>
      </c>
      <c r="B61" s="1603"/>
      <c r="C61" s="1603"/>
      <c r="D61" s="1603"/>
      <c r="E61" s="1603"/>
      <c r="F61" s="1603"/>
      <c r="G61" s="2209">
        <f t="shared" si="2"/>
        <v>104</v>
      </c>
      <c r="H61" s="1732" t="s">
        <v>246</v>
      </c>
      <c r="I61" s="1732" t="s">
        <v>3632</v>
      </c>
      <c r="J61" s="1732"/>
      <c r="K61" s="2095"/>
      <c r="L61" s="2261"/>
      <c r="M61" s="2209">
        <v>170</v>
      </c>
      <c r="N61" s="1732" t="s">
        <v>2846</v>
      </c>
      <c r="O61" s="1571"/>
      <c r="P61" s="2280"/>
      <c r="Q61" s="2261"/>
    </row>
    <row r="62" spans="1:23">
      <c r="A62" s="1603"/>
      <c r="B62" s="1603"/>
      <c r="C62" s="1603"/>
      <c r="D62" s="1603"/>
      <c r="E62" s="1603"/>
      <c r="F62" s="1603"/>
      <c r="G62" s="2209">
        <f t="shared" si="2"/>
        <v>105</v>
      </c>
      <c r="H62" s="1732" t="s">
        <v>248</v>
      </c>
      <c r="I62" s="1732" t="s">
        <v>3637</v>
      </c>
      <c r="J62" s="1732"/>
      <c r="K62" s="2095"/>
      <c r="L62" s="2261"/>
      <c r="M62" s="2209">
        <v>171</v>
      </c>
      <c r="N62" s="2527" t="s">
        <v>4356</v>
      </c>
      <c r="O62" s="2642"/>
      <c r="P62" s="1906">
        <f>SUM(P57:P61)</f>
        <v>0</v>
      </c>
      <c r="Q62" s="2164">
        <f>SUM(Q57:Q61)</f>
        <v>0</v>
      </c>
    </row>
    <row r="63" spans="1:23">
      <c r="G63" s="2721">
        <v>106</v>
      </c>
      <c r="H63" s="2722" t="s">
        <v>4013</v>
      </c>
      <c r="I63" s="2527" t="s">
        <v>4024</v>
      </c>
      <c r="J63" s="2527"/>
      <c r="K63" s="2670"/>
      <c r="L63" s="2723"/>
      <c r="M63" s="2209">
        <v>172</v>
      </c>
      <c r="N63" s="2038" t="s">
        <v>4031</v>
      </c>
      <c r="O63" s="2250"/>
      <c r="P63" s="2265"/>
      <c r="Q63" s="2266"/>
    </row>
    <row r="64" spans="1:23">
      <c r="G64" s="2721">
        <v>107</v>
      </c>
      <c r="H64" s="2722" t="s">
        <v>4014</v>
      </c>
      <c r="I64" s="2527" t="s">
        <v>4025</v>
      </c>
      <c r="J64" s="2527"/>
      <c r="K64" s="2670"/>
      <c r="L64" s="2723"/>
      <c r="M64" s="2209">
        <v>173</v>
      </c>
      <c r="N64" s="1732" t="s">
        <v>3635</v>
      </c>
      <c r="O64" s="1571"/>
      <c r="P64" s="2267"/>
      <c r="Q64" s="2268"/>
    </row>
    <row r="65" spans="7:17">
      <c r="G65" s="2721">
        <v>108</v>
      </c>
      <c r="H65" s="2722" t="s">
        <v>4015</v>
      </c>
      <c r="I65" s="2527" t="s">
        <v>4026</v>
      </c>
      <c r="J65" s="2527"/>
      <c r="K65" s="2670"/>
      <c r="L65" s="2723"/>
      <c r="M65" s="2209">
        <v>174</v>
      </c>
      <c r="N65" s="1732" t="s">
        <v>2856</v>
      </c>
      <c r="O65" s="1571"/>
      <c r="P65" s="2280"/>
      <c r="Q65" s="2261"/>
    </row>
    <row r="66" spans="7:17">
      <c r="G66" s="2721">
        <v>109</v>
      </c>
      <c r="H66" s="2722" t="s">
        <v>4016</v>
      </c>
      <c r="I66" s="2527" t="s">
        <v>4027</v>
      </c>
      <c r="J66" s="2527"/>
      <c r="K66" s="2670"/>
      <c r="L66" s="2723"/>
      <c r="M66" s="2209">
        <v>175</v>
      </c>
      <c r="N66" s="1732" t="s">
        <v>3831</v>
      </c>
      <c r="O66" s="1571"/>
      <c r="P66" s="2280"/>
      <c r="Q66" s="2261"/>
    </row>
    <row r="67" spans="7:17">
      <c r="G67" s="2209">
        <v>110</v>
      </c>
      <c r="H67" s="1732" t="s">
        <v>251</v>
      </c>
      <c r="I67" s="1732" t="s">
        <v>252</v>
      </c>
      <c r="J67" s="1732"/>
      <c r="K67" s="2095"/>
      <c r="L67" s="2261"/>
      <c r="M67" s="2209">
        <v>176</v>
      </c>
      <c r="N67" s="1732" t="s">
        <v>3836</v>
      </c>
      <c r="O67" s="1571"/>
      <c r="P67" s="2280"/>
      <c r="Q67" s="2261"/>
    </row>
    <row r="68" spans="7:17">
      <c r="G68" s="2721">
        <v>111</v>
      </c>
      <c r="H68" s="2722" t="s">
        <v>4234</v>
      </c>
      <c r="I68" s="2527" t="s">
        <v>4230</v>
      </c>
      <c r="J68" s="2527"/>
      <c r="K68" s="2670"/>
      <c r="L68" s="2723"/>
      <c r="M68" s="2209">
        <v>177</v>
      </c>
      <c r="N68" s="1732" t="s">
        <v>3841</v>
      </c>
      <c r="O68" s="1571"/>
      <c r="P68" s="2280"/>
      <c r="Q68" s="2261"/>
    </row>
    <row r="69" spans="7:17">
      <c r="G69" s="2209">
        <v>112</v>
      </c>
      <c r="H69" s="1732" t="s">
        <v>254</v>
      </c>
      <c r="I69" s="1732" t="s">
        <v>255</v>
      </c>
      <c r="J69" s="1732"/>
      <c r="K69" s="2095"/>
      <c r="L69" s="2261"/>
      <c r="M69" s="2209">
        <v>178</v>
      </c>
      <c r="N69" s="2527" t="s">
        <v>4357</v>
      </c>
      <c r="O69" s="2642"/>
      <c r="P69" s="1906">
        <f>SUM(P65:P68)</f>
        <v>0</v>
      </c>
      <c r="Q69" s="2164">
        <f>SUM(Q65:Q68)</f>
        <v>0</v>
      </c>
    </row>
    <row r="70" spans="7:17">
      <c r="G70" s="2209">
        <f>G69+1</f>
        <v>113</v>
      </c>
      <c r="H70" s="1732" t="s">
        <v>2861</v>
      </c>
      <c r="I70" s="1732" t="s">
        <v>2862</v>
      </c>
      <c r="J70" s="1732"/>
      <c r="K70" s="2095"/>
      <c r="L70" s="2261"/>
      <c r="M70" s="2209">
        <v>179</v>
      </c>
      <c r="N70" s="2038" t="s">
        <v>4032</v>
      </c>
      <c r="O70" s="2250"/>
      <c r="P70" s="2265"/>
      <c r="Q70" s="2266"/>
    </row>
    <row r="71" spans="7:17">
      <c r="G71" s="2209">
        <f>G70+1</f>
        <v>114</v>
      </c>
      <c r="H71" s="1732" t="s">
        <v>2864</v>
      </c>
      <c r="I71" s="1732" t="s">
        <v>2865</v>
      </c>
      <c r="J71" s="1732"/>
      <c r="K71" s="2095"/>
      <c r="L71" s="2261"/>
      <c r="M71" s="2209">
        <v>180</v>
      </c>
      <c r="N71" s="1732" t="s">
        <v>3635</v>
      </c>
      <c r="O71" s="1571"/>
      <c r="P71" s="2267"/>
      <c r="Q71" s="2268"/>
    </row>
    <row r="72" spans="7:17">
      <c r="G72" s="2209">
        <f>G71+1</f>
        <v>115</v>
      </c>
      <c r="H72" s="2527"/>
      <c r="I72" s="2720" t="s">
        <v>4348</v>
      </c>
      <c r="J72" s="2527"/>
      <c r="K72" s="2100">
        <f>SUM(K61:K71)</f>
        <v>0</v>
      </c>
      <c r="L72" s="2208">
        <f>SUM(L61:L71)</f>
        <v>0</v>
      </c>
      <c r="M72" s="2209">
        <v>181</v>
      </c>
      <c r="N72" s="1732" t="s">
        <v>242</v>
      </c>
      <c r="O72" s="1571"/>
      <c r="P72" s="2280"/>
      <c r="Q72" s="2261"/>
    </row>
    <row r="73" spans="7:17" ht="15.75" thickBot="1">
      <c r="G73" s="2284">
        <f>G72+1</f>
        <v>116</v>
      </c>
      <c r="H73" s="2728"/>
      <c r="I73" s="2729" t="s">
        <v>4349</v>
      </c>
      <c r="J73" s="2729"/>
      <c r="K73" s="2285">
        <f>K59+K72</f>
        <v>0</v>
      </c>
      <c r="L73" s="2286">
        <f>L59+L72</f>
        <v>0</v>
      </c>
      <c r="M73" s="2209">
        <v>182</v>
      </c>
      <c r="N73" s="1732" t="s">
        <v>244</v>
      </c>
      <c r="O73" s="1571"/>
      <c r="P73" s="2280"/>
      <c r="Q73" s="2261"/>
    </row>
    <row r="74" spans="7:17">
      <c r="G74" s="1589"/>
      <c r="H74" s="1589"/>
      <c r="I74" s="1589"/>
      <c r="J74" s="2287"/>
      <c r="K74" s="1589"/>
      <c r="L74" s="1589"/>
      <c r="M74" s="2209">
        <v>183</v>
      </c>
      <c r="N74" s="1732" t="s">
        <v>247</v>
      </c>
      <c r="O74" s="1571"/>
      <c r="P74" s="2280"/>
      <c r="Q74" s="2261"/>
    </row>
    <row r="75" spans="7:17">
      <c r="G75" s="2821" t="s">
        <v>4682</v>
      </c>
      <c r="H75" s="2591"/>
      <c r="I75" s="2719"/>
      <c r="J75" s="2282"/>
      <c r="K75" s="1589"/>
      <c r="L75" s="1589"/>
      <c r="M75" s="2209">
        <v>184</v>
      </c>
      <c r="N75" s="1732" t="s">
        <v>249</v>
      </c>
      <c r="O75" s="1571"/>
      <c r="P75" s="2280"/>
      <c r="Q75" s="2261"/>
    </row>
    <row r="76" spans="7:17">
      <c r="G76" s="3379">
        <v>321</v>
      </c>
      <c r="H76" s="3379"/>
      <c r="I76" s="3379"/>
      <c r="J76" s="3379"/>
      <c r="K76" s="3379"/>
      <c r="L76" s="3379"/>
      <c r="M76" s="2209">
        <v>185</v>
      </c>
      <c r="N76" s="2527" t="s">
        <v>4358</v>
      </c>
      <c r="O76" s="2642"/>
      <c r="P76" s="1906">
        <f>SUM(P72:P75)</f>
        <v>0</v>
      </c>
      <c r="Q76" s="2164">
        <f>SUM(Q72:Q75)</f>
        <v>0</v>
      </c>
    </row>
    <row r="77" spans="7:17">
      <c r="M77" s="2209">
        <v>186</v>
      </c>
      <c r="N77" s="2038" t="s">
        <v>4359</v>
      </c>
      <c r="O77" s="2250"/>
      <c r="P77" s="2265"/>
      <c r="Q77" s="2266"/>
    </row>
    <row r="78" spans="7:17">
      <c r="M78" s="2209">
        <v>187</v>
      </c>
      <c r="N78" s="1732" t="s">
        <v>3635</v>
      </c>
      <c r="O78" s="1571"/>
      <c r="P78" s="2267"/>
      <c r="Q78" s="2268"/>
    </row>
    <row r="79" spans="7:17">
      <c r="M79" s="2209">
        <v>188</v>
      </c>
      <c r="N79" s="1732" t="s">
        <v>2866</v>
      </c>
      <c r="O79" s="1571"/>
      <c r="P79" s="2280"/>
      <c r="Q79" s="2261"/>
    </row>
    <row r="80" spans="7:17">
      <c r="M80" s="2209">
        <v>189</v>
      </c>
      <c r="N80" s="1732" t="s">
        <v>2868</v>
      </c>
      <c r="O80" s="1571"/>
      <c r="P80" s="2280"/>
      <c r="Q80" s="2261"/>
    </row>
    <row r="81" spans="13:17" ht="15.75" thickBot="1">
      <c r="M81" s="2205">
        <v>190</v>
      </c>
      <c r="N81" s="1599" t="s">
        <v>3698</v>
      </c>
      <c r="O81" s="1598"/>
      <c r="P81" s="2288"/>
      <c r="Q81" s="2289"/>
    </row>
    <row r="82" spans="13:17">
      <c r="M82" s="1589"/>
      <c r="N82" s="1589"/>
      <c r="O82" s="1589"/>
      <c r="P82" s="1589"/>
      <c r="Q82" s="1589"/>
    </row>
    <row r="83" spans="13:17">
      <c r="M83" s="2821" t="s">
        <v>4682</v>
      </c>
      <c r="N83" s="2591"/>
      <c r="O83" s="2719"/>
      <c r="P83" s="1603"/>
      <c r="Q83" s="1603"/>
    </row>
    <row r="84" spans="13:17">
      <c r="M84" s="1603" t="s">
        <v>3701</v>
      </c>
      <c r="N84" s="1603"/>
      <c r="O84" s="1603"/>
      <c r="P84" s="1603"/>
      <c r="Q84" s="1603"/>
    </row>
    <row r="85" spans="13:17">
      <c r="M85" s="1589"/>
      <c r="N85" s="1589"/>
      <c r="O85" s="1589"/>
      <c r="P85" s="1589"/>
      <c r="Q85" s="1589"/>
    </row>
    <row r="86" spans="13:17">
      <c r="M86" s="1589"/>
      <c r="N86" s="1589"/>
      <c r="O86" s="1589"/>
      <c r="P86" s="1589"/>
      <c r="Q86" s="1589"/>
    </row>
  </sheetData>
  <mergeCells count="1">
    <mergeCell ref="G76:L76"/>
  </mergeCells>
  <printOptions horizontalCentered="1" verticalCentered="1"/>
  <pageMargins left="0" right="0" top="0" bottom="0" header="0.25" footer="0.25"/>
  <pageSetup scale="60" fitToWidth="4" orientation="portrait" r:id="rId1"/>
  <headerFooter alignWithMargins="0"/>
  <colBreaks count="3" manualBreakCount="3">
    <brk id="6" max="1048575" man="1"/>
    <brk id="12" max="1048575" man="1"/>
    <brk id="1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Q249"/>
  <sheetViews>
    <sheetView defaultGridColor="0" view="pageBreakPreview" topLeftCell="A25" colorId="22" zoomScale="70" zoomScaleNormal="100" zoomScaleSheetLayoutView="70" workbookViewId="0">
      <selection activeCell="L196" sqref="L196"/>
    </sheetView>
  </sheetViews>
  <sheetFormatPr defaultColWidth="9.6640625" defaultRowHeight="15"/>
  <cols>
    <col min="1" max="1" width="4.6640625" style="1610" customWidth="1"/>
    <col min="2" max="2" width="30.6640625" style="1610" customWidth="1"/>
    <col min="3" max="4" width="11.6640625" style="1610" customWidth="1"/>
    <col min="5" max="6" width="12.6640625" style="1610" customWidth="1"/>
    <col min="7" max="7" width="18.77734375" style="1610" customWidth="1"/>
    <col min="8" max="8" width="15.6640625" style="1610" bestFit="1" customWidth="1"/>
    <col min="9" max="9" width="3.6640625" style="1610" customWidth="1"/>
    <col min="10" max="10" width="12.6640625" style="1610" customWidth="1"/>
    <col min="11" max="11" width="13.6640625" style="1610" customWidth="1"/>
    <col min="12" max="12" width="14.109375" style="1610" customWidth="1"/>
    <col min="13" max="15" width="13.6640625" style="1610" customWidth="1"/>
    <col min="16" max="16" width="15.6640625" style="1610" customWidth="1"/>
    <col min="17" max="17" width="4.6640625" style="1610" customWidth="1"/>
    <col min="18" max="18" width="13.6640625" style="1610" customWidth="1"/>
    <col min="19" max="16384" width="9.6640625" style="1610"/>
  </cols>
  <sheetData>
    <row r="1" spans="1:17">
      <c r="A1" s="1563" t="s">
        <v>1800</v>
      </c>
      <c r="B1" s="1564"/>
      <c r="C1" s="1718" t="s">
        <v>1344</v>
      </c>
      <c r="D1" s="2290"/>
      <c r="E1" s="1718" t="s">
        <v>1802</v>
      </c>
      <c r="F1" s="1564"/>
      <c r="G1" s="1932" t="s">
        <v>1803</v>
      </c>
      <c r="H1" s="1931"/>
      <c r="I1" s="1563" t="s">
        <v>1800</v>
      </c>
      <c r="J1" s="1718"/>
      <c r="K1" s="1718"/>
      <c r="L1" s="1564"/>
      <c r="M1" s="1718" t="s">
        <v>1344</v>
      </c>
      <c r="N1" s="1564"/>
      <c r="O1" s="1564" t="s">
        <v>1802</v>
      </c>
      <c r="P1" s="1718" t="s">
        <v>1803</v>
      </c>
      <c r="Q1" s="1931"/>
    </row>
    <row r="2" spans="1:17">
      <c r="A2" s="1567" t="str">
        <f>'Data Sheet'!$C$25</f>
        <v xml:space="preserve">The Brooklyn Union Gas Company d/b/a National Grid New York </v>
      </c>
      <c r="B2" s="1568"/>
      <c r="C2" s="1589" t="s">
        <v>1631</v>
      </c>
      <c r="D2" s="2291"/>
      <c r="E2" s="1589" t="s">
        <v>1805</v>
      </c>
      <c r="F2" s="1568"/>
      <c r="G2" s="1837"/>
      <c r="H2" s="1569"/>
      <c r="I2" s="1567" t="str">
        <f>'Data Sheet'!$C$25</f>
        <v xml:space="preserve">The Brooklyn Union Gas Company d/b/a National Grid New York </v>
      </c>
      <c r="J2" s="1589"/>
      <c r="K2" s="1589"/>
      <c r="L2" s="1568"/>
      <c r="M2" s="1589" t="s">
        <v>1631</v>
      </c>
      <c r="N2" s="1568"/>
      <c r="O2" s="1568" t="s">
        <v>1805</v>
      </c>
      <c r="P2" s="1589"/>
      <c r="Q2" s="1569"/>
    </row>
    <row r="3" spans="1:17" ht="15" customHeight="1">
      <c r="A3" s="1567"/>
      <c r="B3" s="1568"/>
      <c r="C3" s="1732" t="s">
        <v>1632</v>
      </c>
      <c r="D3" s="2292"/>
      <c r="E3" s="2293" t="str">
        <f>'Data Sheet'!$C$40</f>
        <v xml:space="preserve"> March 29, 2017</v>
      </c>
      <c r="F3" s="1571"/>
      <c r="G3" s="2262" t="str">
        <f>'Data Sheet'!$C$38</f>
        <v xml:space="preserve"> December 31, 2016</v>
      </c>
      <c r="H3" s="1935"/>
      <c r="I3" s="1570"/>
      <c r="J3" s="1732"/>
      <c r="K3" s="1732"/>
      <c r="L3" s="1571"/>
      <c r="M3" s="1732" t="s">
        <v>1632</v>
      </c>
      <c r="N3" s="1571"/>
      <c r="O3" s="2293" t="str">
        <f>'Data Sheet'!$C$40</f>
        <v xml:space="preserve"> March 29, 2017</v>
      </c>
      <c r="P3" s="2262" t="str">
        <f>'Data Sheet'!$C$38</f>
        <v xml:space="preserve"> December 31, 2016</v>
      </c>
      <c r="Q3" s="1935"/>
    </row>
    <row r="4" spans="1:17" ht="15" customHeight="1">
      <c r="A4" s="2295" t="s">
        <v>3704</v>
      </c>
      <c r="B4" s="2296"/>
      <c r="C4" s="2296"/>
      <c r="D4" s="1603"/>
      <c r="E4" s="1603"/>
      <c r="F4" s="1603"/>
      <c r="G4" s="2297"/>
      <c r="H4" s="1569"/>
      <c r="I4" s="2056" t="s">
        <v>3705</v>
      </c>
      <c r="J4" s="1603"/>
      <c r="K4" s="1603"/>
      <c r="L4" s="1603"/>
      <c r="M4" s="1603"/>
      <c r="N4" s="1603"/>
      <c r="O4" s="1603"/>
      <c r="P4" s="1603"/>
      <c r="Q4" s="1569"/>
    </row>
    <row r="5" spans="1:17">
      <c r="A5" s="2246" t="s">
        <v>3706</v>
      </c>
      <c r="B5" s="2038"/>
      <c r="C5" s="2038"/>
      <c r="D5" s="2038"/>
      <c r="E5" s="2038"/>
      <c r="F5" s="2038"/>
      <c r="G5" s="2299"/>
      <c r="H5" s="1935"/>
      <c r="I5" s="2246" t="s">
        <v>3707</v>
      </c>
      <c r="J5" s="2038"/>
      <c r="K5" s="2038"/>
      <c r="L5" s="2038"/>
      <c r="M5" s="2038"/>
      <c r="N5" s="2038"/>
      <c r="O5" s="2038"/>
      <c r="P5" s="2038"/>
      <c r="Q5" s="1935"/>
    </row>
    <row r="6" spans="1:17">
      <c r="A6" s="1567"/>
      <c r="B6" s="1589"/>
      <c r="C6" s="1589"/>
      <c r="D6" s="1589"/>
      <c r="E6" s="1589"/>
      <c r="F6" s="1589"/>
      <c r="G6" s="1604"/>
      <c r="H6" s="1569"/>
      <c r="I6" s="1567"/>
      <c r="J6" s="1589"/>
      <c r="K6" s="1589"/>
      <c r="L6" s="1589"/>
      <c r="M6" s="1589"/>
      <c r="N6" s="1589"/>
      <c r="O6" s="1589"/>
      <c r="P6" s="1589"/>
      <c r="Q6" s="1569"/>
    </row>
    <row r="7" spans="1:17">
      <c r="A7" s="1567" t="s">
        <v>2399</v>
      </c>
      <c r="B7" s="1589" t="s">
        <v>3708</v>
      </c>
      <c r="C7" s="1589"/>
      <c r="D7" s="1589"/>
      <c r="E7" s="1589"/>
      <c r="F7" s="1589"/>
      <c r="G7" s="1834"/>
      <c r="H7" s="1569"/>
      <c r="I7" s="1567"/>
      <c r="J7" s="1589" t="s">
        <v>4432</v>
      </c>
      <c r="K7" s="1589"/>
      <c r="L7" s="1589"/>
      <c r="M7" s="1589"/>
      <c r="N7" s="1589"/>
      <c r="O7" s="1589"/>
      <c r="P7" s="1589"/>
      <c r="Q7" s="1569"/>
    </row>
    <row r="8" spans="1:17">
      <c r="A8" s="1567"/>
      <c r="B8" s="1589" t="s">
        <v>3709</v>
      </c>
      <c r="C8" s="1589"/>
      <c r="D8" s="1589"/>
      <c r="E8" s="1589"/>
      <c r="F8" s="1589"/>
      <c r="G8" s="1834"/>
      <c r="H8" s="1569"/>
      <c r="I8" s="1567"/>
      <c r="J8" s="1589" t="s">
        <v>3710</v>
      </c>
      <c r="K8" s="1589"/>
      <c r="L8" s="1589"/>
      <c r="M8" s="1589"/>
      <c r="N8" s="1589"/>
      <c r="O8" s="1589"/>
      <c r="P8" s="1589"/>
      <c r="Q8" s="1569"/>
    </row>
    <row r="9" spans="1:17">
      <c r="A9" s="1567" t="s">
        <v>2318</v>
      </c>
      <c r="B9" s="1589" t="s">
        <v>3711</v>
      </c>
      <c r="C9" s="1589"/>
      <c r="D9" s="1589"/>
      <c r="E9" s="1589"/>
      <c r="F9" s="1589"/>
      <c r="G9" s="1834"/>
      <c r="H9" s="1569"/>
      <c r="I9" s="1567"/>
      <c r="J9" s="1589" t="s">
        <v>3712</v>
      </c>
      <c r="K9" s="1589"/>
      <c r="L9" s="1589"/>
      <c r="M9" s="1589"/>
      <c r="N9" s="1589"/>
      <c r="O9" s="1589"/>
      <c r="P9" s="1589"/>
      <c r="Q9" s="1569"/>
    </row>
    <row r="10" spans="1:17">
      <c r="A10" s="1567"/>
      <c r="B10" s="1589" t="s">
        <v>3713</v>
      </c>
      <c r="C10" s="1589"/>
      <c r="D10" s="1589"/>
      <c r="E10" s="1589"/>
      <c r="F10" s="1589"/>
      <c r="G10" s="1834"/>
      <c r="H10" s="1569"/>
      <c r="I10" s="1567"/>
      <c r="J10" s="1589" t="s">
        <v>3714</v>
      </c>
      <c r="K10" s="1589"/>
      <c r="L10" s="1589"/>
      <c r="M10" s="1589"/>
      <c r="N10" s="1589"/>
      <c r="O10" s="1589"/>
      <c r="P10" s="1589"/>
      <c r="Q10" s="1569"/>
    </row>
    <row r="11" spans="1:17">
      <c r="A11" s="1567"/>
      <c r="B11" s="1589" t="s">
        <v>3715</v>
      </c>
      <c r="C11" s="1589"/>
      <c r="D11" s="1589"/>
      <c r="E11" s="1589"/>
      <c r="F11" s="1589"/>
      <c r="G11" s="1834"/>
      <c r="H11" s="1569"/>
      <c r="I11" s="1567" t="s">
        <v>3716</v>
      </c>
      <c r="J11" s="1589" t="s">
        <v>4433</v>
      </c>
      <c r="K11" s="1589"/>
      <c r="L11" s="1589"/>
      <c r="M11" s="1589"/>
      <c r="N11" s="1589"/>
      <c r="O11" s="1589"/>
      <c r="P11" s="1589"/>
      <c r="Q11" s="1569"/>
    </row>
    <row r="12" spans="1:17">
      <c r="A12" s="1567" t="s">
        <v>2319</v>
      </c>
      <c r="B12" s="1589" t="s">
        <v>3717</v>
      </c>
      <c r="C12" s="1589"/>
      <c r="D12" s="1589"/>
      <c r="E12" s="1589"/>
      <c r="F12" s="1589"/>
      <c r="G12" s="1834"/>
      <c r="H12" s="1569"/>
      <c r="I12" s="1567"/>
      <c r="J12" s="1589" t="s">
        <v>3718</v>
      </c>
      <c r="K12" s="1589"/>
      <c r="L12" s="1589"/>
      <c r="M12" s="1589"/>
      <c r="N12" s="1589"/>
      <c r="O12" s="1589"/>
      <c r="P12" s="1589"/>
      <c r="Q12" s="1569"/>
    </row>
    <row r="13" spans="1:17">
      <c r="A13" s="1567"/>
      <c r="B13" s="1589" t="s">
        <v>3434</v>
      </c>
      <c r="C13" s="1589"/>
      <c r="D13" s="1589"/>
      <c r="E13" s="1589"/>
      <c r="F13" s="1589"/>
      <c r="G13" s="1834"/>
      <c r="H13" s="1569"/>
      <c r="I13" s="1567"/>
      <c r="J13" s="1589" t="s">
        <v>3719</v>
      </c>
      <c r="K13" s="1589"/>
      <c r="L13" s="1589"/>
      <c r="M13" s="1589"/>
      <c r="N13" s="1589"/>
      <c r="O13" s="1589"/>
      <c r="P13" s="1589"/>
      <c r="Q13" s="1569"/>
    </row>
    <row r="14" spans="1:17">
      <c r="A14" s="1567"/>
      <c r="B14" s="1589" t="s">
        <v>3720</v>
      </c>
      <c r="C14" s="1589"/>
      <c r="D14" s="1589"/>
      <c r="E14" s="1589"/>
      <c r="F14" s="1589"/>
      <c r="G14" s="1834"/>
      <c r="H14" s="1569"/>
      <c r="I14" s="1567" t="s">
        <v>3721</v>
      </c>
      <c r="J14" s="1589" t="s">
        <v>3722</v>
      </c>
      <c r="K14" s="1589"/>
      <c r="L14" s="1589"/>
      <c r="M14" s="1589"/>
      <c r="N14" s="1589"/>
      <c r="O14" s="1589"/>
      <c r="P14" s="1589"/>
      <c r="Q14" s="1569"/>
    </row>
    <row r="15" spans="1:17">
      <c r="A15" s="1567"/>
      <c r="B15" s="1589" t="s">
        <v>2605</v>
      </c>
      <c r="C15" s="1589"/>
      <c r="D15" s="1589"/>
      <c r="E15" s="1589"/>
      <c r="F15" s="1589"/>
      <c r="G15" s="1834"/>
      <c r="H15" s="1569"/>
      <c r="I15" s="1567"/>
      <c r="J15" s="1589" t="s">
        <v>2606</v>
      </c>
      <c r="K15" s="1589"/>
      <c r="L15" s="1589"/>
      <c r="M15" s="1589"/>
      <c r="N15" s="1589"/>
      <c r="O15" s="1589"/>
      <c r="P15" s="1589"/>
      <c r="Q15" s="1569"/>
    </row>
    <row r="16" spans="1:17">
      <c r="A16" s="1567"/>
      <c r="B16" s="1589" t="s">
        <v>3440</v>
      </c>
      <c r="C16" s="1589"/>
      <c r="D16" s="1589"/>
      <c r="E16" s="1589"/>
      <c r="F16" s="1589"/>
      <c r="G16" s="1834"/>
      <c r="H16" s="1569"/>
      <c r="I16" s="1567"/>
      <c r="J16" s="1589" t="s">
        <v>2607</v>
      </c>
      <c r="K16" s="1589"/>
      <c r="L16" s="1589"/>
      <c r="M16" s="1589"/>
      <c r="N16" s="1589"/>
      <c r="O16" s="1589"/>
      <c r="P16" s="1589"/>
      <c r="Q16" s="1569"/>
    </row>
    <row r="17" spans="1:17">
      <c r="A17" s="1567"/>
      <c r="B17" s="1589" t="s">
        <v>3442</v>
      </c>
      <c r="C17" s="1589"/>
      <c r="D17" s="1589"/>
      <c r="E17" s="1589"/>
      <c r="F17" s="1589"/>
      <c r="G17" s="1834"/>
      <c r="H17" s="1569"/>
      <c r="I17" s="1567"/>
      <c r="J17" s="1589" t="s">
        <v>2608</v>
      </c>
      <c r="K17" s="1589"/>
      <c r="L17" s="1589"/>
      <c r="M17" s="1589"/>
      <c r="N17" s="1589"/>
      <c r="O17" s="1589"/>
      <c r="P17" s="1589"/>
      <c r="Q17" s="1569"/>
    </row>
    <row r="18" spans="1:17">
      <c r="A18" s="1567"/>
      <c r="B18" s="1589" t="s">
        <v>2609</v>
      </c>
      <c r="C18" s="1589"/>
      <c r="D18" s="1589"/>
      <c r="E18" s="1589"/>
      <c r="F18" s="1589"/>
      <c r="G18" s="1834"/>
      <c r="H18" s="1569"/>
      <c r="I18" s="1567"/>
      <c r="J18" s="1589" t="s">
        <v>2610</v>
      </c>
      <c r="K18" s="1589"/>
      <c r="L18" s="1589"/>
      <c r="M18" s="1589"/>
      <c r="N18" s="1589"/>
      <c r="O18" s="1589"/>
      <c r="P18" s="1589"/>
      <c r="Q18" s="1569"/>
    </row>
    <row r="19" spans="1:17">
      <c r="A19" s="1567"/>
      <c r="B19" s="1589" t="s">
        <v>695</v>
      </c>
      <c r="C19" s="1589"/>
      <c r="D19" s="1589"/>
      <c r="E19" s="1589"/>
      <c r="F19" s="1589"/>
      <c r="G19" s="1834"/>
      <c r="H19" s="1569"/>
      <c r="I19" s="1567"/>
      <c r="J19" s="1589" t="s">
        <v>696</v>
      </c>
      <c r="K19" s="1589"/>
      <c r="L19" s="1589"/>
      <c r="M19" s="1589"/>
      <c r="N19" s="1589"/>
      <c r="O19" s="1589"/>
      <c r="P19" s="1589"/>
      <c r="Q19" s="1569"/>
    </row>
    <row r="20" spans="1:17">
      <c r="A20" s="1567"/>
      <c r="B20" s="1589" t="s">
        <v>697</v>
      </c>
      <c r="C20" s="1589"/>
      <c r="D20" s="1589"/>
      <c r="E20" s="1589"/>
      <c r="F20" s="1589"/>
      <c r="G20" s="1834"/>
      <c r="H20" s="1569"/>
      <c r="I20" s="1567"/>
      <c r="J20" s="1589" t="s">
        <v>698</v>
      </c>
      <c r="K20" s="1589"/>
      <c r="L20" s="1589"/>
      <c r="M20" s="1589"/>
      <c r="N20" s="1589"/>
      <c r="O20" s="1589"/>
      <c r="P20" s="1589"/>
      <c r="Q20" s="1569"/>
    </row>
    <row r="21" spans="1:17">
      <c r="A21" s="1567"/>
      <c r="B21" s="1589" t="s">
        <v>699</v>
      </c>
      <c r="C21" s="1589"/>
      <c r="D21" s="1589"/>
      <c r="E21" s="1589"/>
      <c r="F21" s="1589"/>
      <c r="G21" s="1834"/>
      <c r="H21" s="1569"/>
      <c r="I21" s="1567"/>
      <c r="J21" s="1589" t="s">
        <v>700</v>
      </c>
      <c r="K21" s="1589"/>
      <c r="L21" s="1589"/>
      <c r="M21" s="1589"/>
      <c r="N21" s="1589"/>
      <c r="O21" s="1589"/>
      <c r="P21" s="1589"/>
      <c r="Q21" s="1569"/>
    </row>
    <row r="22" spans="1:17">
      <c r="A22" s="1567"/>
      <c r="B22" s="1589" t="s">
        <v>701</v>
      </c>
      <c r="C22" s="1589"/>
      <c r="D22" s="1589"/>
      <c r="E22" s="1589"/>
      <c r="F22" s="1589"/>
      <c r="G22" s="1834"/>
      <c r="H22" s="1569"/>
      <c r="I22" s="1567" t="s">
        <v>702</v>
      </c>
      <c r="J22" s="1589" t="s">
        <v>703</v>
      </c>
      <c r="K22" s="1589"/>
      <c r="L22" s="1589"/>
      <c r="M22" s="1589"/>
      <c r="N22" s="1589"/>
      <c r="O22" s="1589"/>
      <c r="P22" s="1589"/>
      <c r="Q22" s="1569"/>
    </row>
    <row r="23" spans="1:17">
      <c r="A23" s="1567"/>
      <c r="B23" s="1589" t="s">
        <v>704</v>
      </c>
      <c r="C23" s="1589"/>
      <c r="D23" s="1589"/>
      <c r="E23" s="1589"/>
      <c r="F23" s="1589"/>
      <c r="G23" s="1834"/>
      <c r="H23" s="1569"/>
      <c r="I23" s="1567"/>
      <c r="J23" s="1589" t="s">
        <v>705</v>
      </c>
      <c r="K23" s="1589"/>
      <c r="L23" s="1589"/>
      <c r="M23" s="1589"/>
      <c r="N23" s="1589"/>
      <c r="O23" s="1589"/>
      <c r="P23" s="1589"/>
      <c r="Q23" s="1569"/>
    </row>
    <row r="24" spans="1:17">
      <c r="A24" s="1567"/>
      <c r="B24" s="1589" t="s">
        <v>706</v>
      </c>
      <c r="C24" s="1589"/>
      <c r="D24" s="1589"/>
      <c r="E24" s="1589"/>
      <c r="F24" s="1589"/>
      <c r="G24" s="1834"/>
      <c r="H24" s="1569"/>
      <c r="I24" s="2300"/>
      <c r="J24" s="1589" t="s">
        <v>707</v>
      </c>
      <c r="K24" s="1589"/>
      <c r="L24" s="1589"/>
      <c r="M24" s="1589"/>
      <c r="N24" s="1589"/>
      <c r="O24" s="1589"/>
      <c r="P24" s="1589"/>
      <c r="Q24" s="1569"/>
    </row>
    <row r="25" spans="1:17">
      <c r="A25" s="1567"/>
      <c r="B25" s="1589" t="s">
        <v>2653</v>
      </c>
      <c r="C25" s="1589"/>
      <c r="D25" s="1589"/>
      <c r="E25" s="1589"/>
      <c r="F25" s="1589"/>
      <c r="G25" s="1834"/>
      <c r="H25" s="1569"/>
      <c r="I25" s="1567" t="s">
        <v>708</v>
      </c>
      <c r="J25" s="1589" t="s">
        <v>709</v>
      </c>
      <c r="K25" s="1589"/>
      <c r="L25" s="1589"/>
      <c r="M25" s="1589"/>
      <c r="N25" s="1589"/>
      <c r="O25" s="1589"/>
      <c r="P25" s="1589"/>
      <c r="Q25" s="1569"/>
    </row>
    <row r="26" spans="1:17">
      <c r="A26" s="1567"/>
      <c r="B26" s="1589" t="s">
        <v>710</v>
      </c>
      <c r="C26" s="1589"/>
      <c r="D26" s="1589"/>
      <c r="E26" s="1589"/>
      <c r="F26" s="1589"/>
      <c r="G26" s="1834"/>
      <c r="H26" s="1569"/>
      <c r="I26" s="1567"/>
      <c r="J26" s="1589" t="s">
        <v>711</v>
      </c>
      <c r="K26" s="1589"/>
      <c r="L26" s="1589"/>
      <c r="M26" s="1589"/>
      <c r="N26" s="1589"/>
      <c r="O26" s="1589"/>
      <c r="P26" s="1589"/>
      <c r="Q26" s="1569"/>
    </row>
    <row r="27" spans="1:17">
      <c r="A27" s="1567"/>
      <c r="B27" s="1589" t="s">
        <v>3386</v>
      </c>
      <c r="C27" s="1589"/>
      <c r="D27" s="1589"/>
      <c r="E27" s="1589"/>
      <c r="F27" s="1589"/>
      <c r="G27" s="1834"/>
      <c r="H27" s="1569"/>
      <c r="I27" s="1567"/>
      <c r="J27" s="1589" t="s">
        <v>712</v>
      </c>
      <c r="K27" s="1589"/>
      <c r="L27" s="1589"/>
      <c r="M27" s="1589"/>
      <c r="N27" s="1589"/>
      <c r="O27" s="1589"/>
      <c r="P27" s="1589"/>
      <c r="Q27" s="1569"/>
    </row>
    <row r="28" spans="1:17">
      <c r="A28" s="1567"/>
      <c r="B28" s="1589" t="s">
        <v>713</v>
      </c>
      <c r="C28" s="1589"/>
      <c r="D28" s="1589"/>
      <c r="E28" s="1589"/>
      <c r="F28" s="1589"/>
      <c r="G28" s="1834"/>
      <c r="H28" s="1569"/>
      <c r="I28" s="1567"/>
      <c r="J28" s="1589" t="s">
        <v>714</v>
      </c>
      <c r="K28" s="1589"/>
      <c r="L28" s="1589"/>
      <c r="M28" s="1589"/>
      <c r="N28" s="1589"/>
      <c r="O28" s="1589"/>
      <c r="P28" s="1589"/>
      <c r="Q28" s="1569"/>
    </row>
    <row r="29" spans="1:17">
      <c r="A29" s="2300"/>
      <c r="B29" s="1589" t="s">
        <v>3584</v>
      </c>
      <c r="C29" s="1589"/>
      <c r="D29" s="1589"/>
      <c r="E29" s="1589"/>
      <c r="F29" s="1589"/>
      <c r="G29" s="1834"/>
      <c r="H29" s="1569"/>
      <c r="I29" s="1567"/>
      <c r="J29" s="1589" t="s">
        <v>715</v>
      </c>
      <c r="K29" s="1589"/>
      <c r="L29" s="1589"/>
      <c r="M29" s="1589"/>
      <c r="N29" s="1589"/>
      <c r="O29" s="1589"/>
      <c r="P29" s="1589"/>
      <c r="Q29" s="1569"/>
    </row>
    <row r="30" spans="1:17">
      <c r="A30" s="2300"/>
      <c r="B30" s="2301" t="s">
        <v>3586</v>
      </c>
      <c r="C30" s="1589"/>
      <c r="D30" s="1589"/>
      <c r="E30" s="1589"/>
      <c r="F30" s="1589"/>
      <c r="G30" s="1834"/>
      <c r="H30" s="1569"/>
      <c r="I30" s="1567"/>
      <c r="J30" s="1589" t="s">
        <v>1949</v>
      </c>
      <c r="K30" s="1589"/>
      <c r="L30" s="1589"/>
      <c r="M30" s="1589"/>
      <c r="N30" s="1589"/>
      <c r="O30" s="1589"/>
      <c r="P30" s="1589"/>
      <c r="Q30" s="1569"/>
    </row>
    <row r="31" spans="1:17">
      <c r="A31" s="2300"/>
      <c r="B31" s="2301" t="s">
        <v>1950</v>
      </c>
      <c r="C31" s="1589"/>
      <c r="D31" s="1589"/>
      <c r="E31" s="1589"/>
      <c r="F31" s="1589"/>
      <c r="G31" s="1834"/>
      <c r="H31" s="1569"/>
      <c r="I31" s="1567"/>
      <c r="J31" s="1589" t="s">
        <v>1951</v>
      </c>
      <c r="K31" s="1589"/>
      <c r="L31" s="1589"/>
      <c r="M31" s="1589"/>
      <c r="N31" s="1589"/>
      <c r="O31" s="1589"/>
      <c r="P31" s="1589"/>
      <c r="Q31" s="1569"/>
    </row>
    <row r="32" spans="1:17">
      <c r="A32" s="2300"/>
      <c r="B32" s="2302" t="s">
        <v>3589</v>
      </c>
      <c r="C32" s="1589"/>
      <c r="D32" s="1589"/>
      <c r="E32" s="1589"/>
      <c r="F32" s="1589"/>
      <c r="G32" s="1834"/>
      <c r="H32" s="1569"/>
      <c r="I32" s="1567" t="s">
        <v>1952</v>
      </c>
      <c r="J32" s="1589" t="s">
        <v>1953</v>
      </c>
      <c r="K32" s="1589"/>
      <c r="L32" s="1589"/>
      <c r="M32" s="1589"/>
      <c r="N32" s="1589"/>
      <c r="O32" s="1589"/>
      <c r="P32" s="1589"/>
      <c r="Q32" s="1569"/>
    </row>
    <row r="33" spans="1:17">
      <c r="A33" s="2300"/>
      <c r="B33" s="2301" t="s">
        <v>1954</v>
      </c>
      <c r="C33" s="1589"/>
      <c r="D33" s="1589"/>
      <c r="E33" s="1589"/>
      <c r="F33" s="1589"/>
      <c r="G33" s="1834"/>
      <c r="H33" s="1569"/>
      <c r="I33" s="1567"/>
      <c r="J33" s="1589" t="s">
        <v>1955</v>
      </c>
      <c r="K33" s="1589"/>
      <c r="L33" s="1589"/>
      <c r="M33" s="1589"/>
      <c r="N33" s="1589"/>
      <c r="O33" s="1589"/>
      <c r="P33" s="1855"/>
      <c r="Q33" s="1569"/>
    </row>
    <row r="34" spans="1:17">
      <c r="A34" s="2300"/>
      <c r="B34" s="2301" t="s">
        <v>1956</v>
      </c>
      <c r="C34" s="1589"/>
      <c r="D34" s="1589"/>
      <c r="E34" s="1589"/>
      <c r="F34" s="1589"/>
      <c r="G34" s="1834"/>
      <c r="H34" s="1569"/>
      <c r="I34" s="1567"/>
      <c r="J34" s="1589" t="s">
        <v>1957</v>
      </c>
      <c r="K34" s="1589"/>
      <c r="L34" s="1589"/>
      <c r="M34" s="1589"/>
      <c r="N34" s="1589"/>
      <c r="O34" s="1589"/>
      <c r="P34" s="1855"/>
      <c r="Q34" s="1569"/>
    </row>
    <row r="35" spans="1:17">
      <c r="A35" s="2300"/>
      <c r="B35" s="1589" t="s">
        <v>1958</v>
      </c>
      <c r="C35" s="1589"/>
      <c r="D35" s="1589"/>
      <c r="E35" s="1589"/>
      <c r="F35" s="1589"/>
      <c r="G35" s="1834"/>
      <c r="H35" s="1569"/>
      <c r="I35" s="1567"/>
      <c r="J35" s="1589" t="s">
        <v>1959</v>
      </c>
      <c r="K35" s="1589"/>
      <c r="L35" s="1589"/>
      <c r="M35" s="1589"/>
      <c r="N35" s="1589"/>
      <c r="O35" s="1589"/>
      <c r="P35" s="1855"/>
      <c r="Q35" s="1569"/>
    </row>
    <row r="36" spans="1:17">
      <c r="A36" s="2300"/>
      <c r="B36" s="1589"/>
      <c r="C36" s="1589"/>
      <c r="D36" s="1589"/>
      <c r="E36" s="1589"/>
      <c r="F36" s="1589"/>
      <c r="G36" s="1834"/>
      <c r="H36" s="1569"/>
      <c r="I36" s="2303" t="s">
        <v>1960</v>
      </c>
      <c r="J36" s="2304" t="s">
        <v>1961</v>
      </c>
      <c r="K36" s="1589"/>
      <c r="L36" s="1589"/>
      <c r="M36" s="1589"/>
      <c r="N36" s="1589"/>
      <c r="O36" s="1589"/>
      <c r="P36" s="1589"/>
      <c r="Q36" s="1569"/>
    </row>
    <row r="37" spans="1:17">
      <c r="A37" s="2206"/>
      <c r="B37" s="1604"/>
      <c r="C37" s="2199"/>
      <c r="D37" s="1942"/>
      <c r="E37" s="1942"/>
      <c r="F37" s="3380" t="s">
        <v>4633</v>
      </c>
      <c r="G37" s="3381"/>
      <c r="H37" s="2535" t="s">
        <v>3600</v>
      </c>
      <c r="I37" s="2597" t="s">
        <v>3600</v>
      </c>
      <c r="J37" s="2750"/>
      <c r="K37" s="1842" t="s">
        <v>1962</v>
      </c>
      <c r="L37" s="2305"/>
      <c r="M37" s="1842" t="s">
        <v>1963</v>
      </c>
      <c r="N37" s="1842"/>
      <c r="O37" s="1842"/>
      <c r="P37" s="1842"/>
      <c r="Q37" s="1998"/>
    </row>
    <row r="38" spans="1:17">
      <c r="A38" s="2207"/>
      <c r="B38" s="2019" t="s">
        <v>1964</v>
      </c>
      <c r="C38" s="1568"/>
      <c r="D38" s="2019" t="s">
        <v>1965</v>
      </c>
      <c r="E38" s="2019" t="s">
        <v>3594</v>
      </c>
      <c r="F38" s="2019" t="s">
        <v>3594</v>
      </c>
      <c r="G38" s="2306" t="s">
        <v>3594</v>
      </c>
      <c r="H38" s="2745" t="s">
        <v>4238</v>
      </c>
      <c r="I38" s="2597" t="s">
        <v>4238</v>
      </c>
      <c r="J38" s="2750"/>
      <c r="K38" s="1568" t="s">
        <v>1789</v>
      </c>
      <c r="L38" s="1568"/>
      <c r="M38" s="2019" t="s">
        <v>1966</v>
      </c>
      <c r="N38" s="2019" t="s">
        <v>1967</v>
      </c>
      <c r="O38" s="1583" t="s">
        <v>2331</v>
      </c>
      <c r="P38" s="1837"/>
      <c r="Q38" s="1994"/>
    </row>
    <row r="39" spans="1:17">
      <c r="A39" s="2207"/>
      <c r="B39" s="2019" t="s">
        <v>1968</v>
      </c>
      <c r="C39" s="2019" t="s">
        <v>3596</v>
      </c>
      <c r="D39" s="2019" t="s">
        <v>3597</v>
      </c>
      <c r="E39" s="2019" t="s">
        <v>3598</v>
      </c>
      <c r="F39" s="2019" t="s">
        <v>3599</v>
      </c>
      <c r="G39" s="2307" t="s">
        <v>3599</v>
      </c>
      <c r="H39" s="2745" t="s">
        <v>4240</v>
      </c>
      <c r="I39" s="2597" t="s">
        <v>4242</v>
      </c>
      <c r="J39" s="2750"/>
      <c r="K39" s="2019" t="s">
        <v>3600</v>
      </c>
      <c r="L39" s="2019" t="s">
        <v>3600</v>
      </c>
      <c r="M39" s="2019" t="s">
        <v>530</v>
      </c>
      <c r="N39" s="2019" t="s">
        <v>530</v>
      </c>
      <c r="O39" s="1583" t="s">
        <v>530</v>
      </c>
      <c r="P39" s="1856" t="s">
        <v>1969</v>
      </c>
      <c r="Q39" s="1943" t="s">
        <v>1970</v>
      </c>
    </row>
    <row r="40" spans="1:17">
      <c r="A40" s="2207" t="s">
        <v>1729</v>
      </c>
      <c r="B40" s="2019" t="s">
        <v>1971</v>
      </c>
      <c r="C40" s="2019" t="s">
        <v>3606</v>
      </c>
      <c r="D40" s="2019" t="s">
        <v>3607</v>
      </c>
      <c r="E40" s="2019" t="s">
        <v>1966</v>
      </c>
      <c r="F40" s="2019" t="s">
        <v>3609</v>
      </c>
      <c r="G40" s="2307" t="s">
        <v>3610</v>
      </c>
      <c r="H40" s="2745" t="s">
        <v>4239</v>
      </c>
      <c r="I40" s="2597" t="s">
        <v>4243</v>
      </c>
      <c r="J40" s="2750"/>
      <c r="K40" s="2019" t="s">
        <v>1397</v>
      </c>
      <c r="L40" s="2019" t="s">
        <v>1973</v>
      </c>
      <c r="M40" s="2019" t="s">
        <v>3612</v>
      </c>
      <c r="N40" s="2019" t="s">
        <v>3612</v>
      </c>
      <c r="O40" s="1583" t="s">
        <v>3612</v>
      </c>
      <c r="P40" s="1856" t="s">
        <v>1974</v>
      </c>
      <c r="Q40" s="1943" t="s">
        <v>1732</v>
      </c>
    </row>
    <row r="41" spans="1:17">
      <c r="A41" s="2209" t="s">
        <v>1732</v>
      </c>
      <c r="B41" s="1585" t="s">
        <v>3024</v>
      </c>
      <c r="C41" s="1585" t="s">
        <v>3025</v>
      </c>
      <c r="D41" s="1585" t="s">
        <v>3026</v>
      </c>
      <c r="E41" s="1585" t="s">
        <v>3027</v>
      </c>
      <c r="F41" s="1585" t="s">
        <v>2347</v>
      </c>
      <c r="G41" s="2308" t="s">
        <v>2348</v>
      </c>
      <c r="H41" s="2746" t="s">
        <v>2349</v>
      </c>
      <c r="I41" s="2751"/>
      <c r="J41" s="2642" t="s">
        <v>4241</v>
      </c>
      <c r="K41" s="1585" t="s">
        <v>2350</v>
      </c>
      <c r="L41" s="1585" t="s">
        <v>2351</v>
      </c>
      <c r="M41" s="1585" t="s">
        <v>2352</v>
      </c>
      <c r="N41" s="1585" t="s">
        <v>2353</v>
      </c>
      <c r="O41" s="1586" t="s">
        <v>2354</v>
      </c>
      <c r="P41" s="1945" t="s">
        <v>181</v>
      </c>
      <c r="Q41" s="1946"/>
    </row>
    <row r="42" spans="1:17">
      <c r="A42" s="2209">
        <v>1</v>
      </c>
      <c r="B42" s="1571" t="s">
        <v>1789</v>
      </c>
      <c r="C42" s="1571" t="s">
        <v>1789</v>
      </c>
      <c r="D42" s="1571" t="s">
        <v>1789</v>
      </c>
      <c r="E42" s="1571" t="s">
        <v>1789</v>
      </c>
      <c r="F42" s="1571" t="s">
        <v>1789</v>
      </c>
      <c r="G42" s="2309" t="s">
        <v>1789</v>
      </c>
      <c r="H42" s="1946"/>
      <c r="I42" s="2752" t="s">
        <v>1789</v>
      </c>
      <c r="J42" s="1914"/>
      <c r="K42" s="1906" t="s">
        <v>1789</v>
      </c>
      <c r="L42" s="1906"/>
      <c r="M42" s="1885" t="s">
        <v>1789</v>
      </c>
      <c r="N42" s="1885" t="s">
        <v>1789</v>
      </c>
      <c r="O42" s="1885" t="s">
        <v>1789</v>
      </c>
      <c r="P42" s="2310">
        <f t="shared" ref="P42:P54" si="0">SUM(M42:O42)</f>
        <v>0</v>
      </c>
      <c r="Q42" s="1946">
        <v>1</v>
      </c>
    </row>
    <row r="43" spans="1:17">
      <c r="A43" s="2209">
        <v>2</v>
      </c>
      <c r="B43" s="1571"/>
      <c r="C43" s="1571"/>
      <c r="D43" s="1571"/>
      <c r="E43" s="1571"/>
      <c r="F43" s="1571"/>
      <c r="G43" s="2309"/>
      <c r="H43" s="1946"/>
      <c r="I43" s="2752"/>
      <c r="J43" s="1914"/>
      <c r="K43" s="1906"/>
      <c r="L43" s="1906"/>
      <c r="M43" s="1906" t="s">
        <v>1789</v>
      </c>
      <c r="N43" s="1906"/>
      <c r="O43" s="1906"/>
      <c r="P43" s="2311">
        <f t="shared" si="0"/>
        <v>0</v>
      </c>
      <c r="Q43" s="1946">
        <v>2</v>
      </c>
    </row>
    <row r="44" spans="1:17">
      <c r="A44" s="2209">
        <v>3</v>
      </c>
      <c r="B44" s="1571"/>
      <c r="C44" s="1571"/>
      <c r="D44" s="1571"/>
      <c r="E44" s="1571"/>
      <c r="F44" s="1571"/>
      <c r="G44" s="2309"/>
      <c r="H44" s="1946"/>
      <c r="I44" s="2752"/>
      <c r="J44" s="1914"/>
      <c r="K44" s="1906"/>
      <c r="L44" s="1906"/>
      <c r="M44" s="1906"/>
      <c r="N44" s="1906"/>
      <c r="O44" s="1906"/>
      <c r="P44" s="2311">
        <f t="shared" si="0"/>
        <v>0</v>
      </c>
      <c r="Q44" s="1946">
        <v>3</v>
      </c>
    </row>
    <row r="45" spans="1:17">
      <c r="A45" s="2209">
        <v>4</v>
      </c>
      <c r="B45" s="1571"/>
      <c r="C45" s="1571"/>
      <c r="D45" s="1571"/>
      <c r="E45" s="1571"/>
      <c r="F45" s="1571"/>
      <c r="G45" s="2309"/>
      <c r="H45" s="2003"/>
      <c r="I45" s="2752"/>
      <c r="J45" s="1914"/>
      <c r="K45" s="1906"/>
      <c r="L45" s="1906"/>
      <c r="M45" s="1906"/>
      <c r="N45" s="1906"/>
      <c r="O45" s="1906"/>
      <c r="P45" s="2311">
        <f t="shared" si="0"/>
        <v>0</v>
      </c>
      <c r="Q45" s="2003">
        <v>4</v>
      </c>
    </row>
    <row r="46" spans="1:17">
      <c r="A46" s="2209">
        <v>5</v>
      </c>
      <c r="B46" s="1571"/>
      <c r="C46" s="1571"/>
      <c r="D46" s="1571"/>
      <c r="E46" s="1571"/>
      <c r="F46" s="1571"/>
      <c r="G46" s="2309"/>
      <c r="H46" s="1946"/>
      <c r="I46" s="2752"/>
      <c r="J46" s="1914"/>
      <c r="K46" s="1906"/>
      <c r="L46" s="1906"/>
      <c r="M46" s="1906"/>
      <c r="N46" s="1906"/>
      <c r="O46" s="1906"/>
      <c r="P46" s="2311">
        <f t="shared" si="0"/>
        <v>0</v>
      </c>
      <c r="Q46" s="1946">
        <v>5</v>
      </c>
    </row>
    <row r="47" spans="1:17">
      <c r="A47" s="2209">
        <v>6</v>
      </c>
      <c r="B47" s="1571"/>
      <c r="C47" s="1571"/>
      <c r="D47" s="1571"/>
      <c r="E47" s="1571"/>
      <c r="F47" s="1571"/>
      <c r="G47" s="2309"/>
      <c r="H47" s="1946"/>
      <c r="I47" s="2752"/>
      <c r="J47" s="1914"/>
      <c r="K47" s="1906"/>
      <c r="L47" s="1906"/>
      <c r="M47" s="1906"/>
      <c r="N47" s="1906"/>
      <c r="O47" s="1906"/>
      <c r="P47" s="2311">
        <f t="shared" si="0"/>
        <v>0</v>
      </c>
      <c r="Q47" s="1946">
        <v>6</v>
      </c>
    </row>
    <row r="48" spans="1:17">
      <c r="A48" s="2209">
        <v>7</v>
      </c>
      <c r="B48" s="1571"/>
      <c r="C48" s="1571"/>
      <c r="D48" s="1571"/>
      <c r="E48" s="1571"/>
      <c r="F48" s="1571"/>
      <c r="G48" s="2309"/>
      <c r="H48" s="1946"/>
      <c r="I48" s="2752"/>
      <c r="J48" s="1914"/>
      <c r="K48" s="1906"/>
      <c r="L48" s="1906"/>
      <c r="M48" s="1906"/>
      <c r="N48" s="1906"/>
      <c r="O48" s="1906"/>
      <c r="P48" s="2311">
        <f t="shared" si="0"/>
        <v>0</v>
      </c>
      <c r="Q48" s="1946">
        <v>7</v>
      </c>
    </row>
    <row r="49" spans="1:17">
      <c r="A49" s="2209">
        <v>8</v>
      </c>
      <c r="B49" s="1571"/>
      <c r="C49" s="1571"/>
      <c r="D49" s="1571"/>
      <c r="E49" s="1571"/>
      <c r="F49" s="1571"/>
      <c r="G49" s="2309"/>
      <c r="H49" s="1946"/>
      <c r="I49" s="2752"/>
      <c r="J49" s="1914"/>
      <c r="K49" s="1906"/>
      <c r="L49" s="1906"/>
      <c r="M49" s="1906"/>
      <c r="N49" s="1906"/>
      <c r="O49" s="1906"/>
      <c r="P49" s="2311">
        <f t="shared" si="0"/>
        <v>0</v>
      </c>
      <c r="Q49" s="1946">
        <v>8</v>
      </c>
    </row>
    <row r="50" spans="1:17">
      <c r="A50" s="2209">
        <v>9</v>
      </c>
      <c r="B50" s="1571"/>
      <c r="C50" s="1571"/>
      <c r="D50" s="1571"/>
      <c r="E50" s="1571"/>
      <c r="F50" s="1571"/>
      <c r="G50" s="2309"/>
      <c r="H50" s="1946"/>
      <c r="I50" s="2752"/>
      <c r="J50" s="1914"/>
      <c r="K50" s="1906"/>
      <c r="L50" s="1906"/>
      <c r="M50" s="1906"/>
      <c r="N50" s="1906"/>
      <c r="O50" s="1906"/>
      <c r="P50" s="2311">
        <f t="shared" si="0"/>
        <v>0</v>
      </c>
      <c r="Q50" s="1946">
        <v>9</v>
      </c>
    </row>
    <row r="51" spans="1:17">
      <c r="A51" s="2209">
        <v>10</v>
      </c>
      <c r="B51" s="1571"/>
      <c r="C51" s="1571"/>
      <c r="D51" s="1571"/>
      <c r="E51" s="1571"/>
      <c r="F51" s="1571"/>
      <c r="G51" s="2309"/>
      <c r="H51" s="1946"/>
      <c r="I51" s="2752"/>
      <c r="J51" s="1914"/>
      <c r="K51" s="1906"/>
      <c r="L51" s="1906"/>
      <c r="M51" s="1906"/>
      <c r="N51" s="1906"/>
      <c r="O51" s="1906"/>
      <c r="P51" s="2311">
        <f t="shared" si="0"/>
        <v>0</v>
      </c>
      <c r="Q51" s="1946">
        <v>10</v>
      </c>
    </row>
    <row r="52" spans="1:17">
      <c r="A52" s="2209">
        <v>11</v>
      </c>
      <c r="B52" s="1571"/>
      <c r="C52" s="1571"/>
      <c r="D52" s="1571"/>
      <c r="E52" s="1571"/>
      <c r="F52" s="1571"/>
      <c r="G52" s="2309"/>
      <c r="H52" s="1946"/>
      <c r="I52" s="2752"/>
      <c r="J52" s="1914"/>
      <c r="K52" s="1906"/>
      <c r="L52" s="1906"/>
      <c r="M52" s="1906"/>
      <c r="N52" s="1906"/>
      <c r="O52" s="1906"/>
      <c r="P52" s="2311">
        <f t="shared" si="0"/>
        <v>0</v>
      </c>
      <c r="Q52" s="1946">
        <v>11</v>
      </c>
    </row>
    <row r="53" spans="1:17">
      <c r="A53" s="2209">
        <v>12</v>
      </c>
      <c r="B53" s="1571"/>
      <c r="C53" s="1571"/>
      <c r="D53" s="1571"/>
      <c r="E53" s="1571"/>
      <c r="F53" s="1571"/>
      <c r="G53" s="2309"/>
      <c r="H53" s="1946"/>
      <c r="I53" s="2752"/>
      <c r="J53" s="1914"/>
      <c r="K53" s="1906"/>
      <c r="L53" s="1906"/>
      <c r="M53" s="1906"/>
      <c r="N53" s="1906"/>
      <c r="O53" s="1906"/>
      <c r="P53" s="2311">
        <f t="shared" si="0"/>
        <v>0</v>
      </c>
      <c r="Q53" s="1946">
        <v>12</v>
      </c>
    </row>
    <row r="54" spans="1:17">
      <c r="A54" s="2209">
        <v>13</v>
      </c>
      <c r="B54" s="1571" t="s">
        <v>1190</v>
      </c>
      <c r="C54" s="1571"/>
      <c r="D54" s="1571"/>
      <c r="E54" s="1571"/>
      <c r="F54" s="1571"/>
      <c r="G54" s="2309"/>
      <c r="H54" s="1946"/>
      <c r="I54" s="2752"/>
      <c r="J54" s="1914"/>
      <c r="K54" s="1906"/>
      <c r="L54" s="1906"/>
      <c r="M54" s="1906"/>
      <c r="N54" s="1906"/>
      <c r="O54" s="1906"/>
      <c r="P54" s="2311">
        <f t="shared" si="0"/>
        <v>0</v>
      </c>
      <c r="Q54" s="1946">
        <v>13</v>
      </c>
    </row>
    <row r="55" spans="1:17" ht="15.75" thickBot="1">
      <c r="A55" s="2205">
        <v>14</v>
      </c>
      <c r="B55" s="2312" t="s">
        <v>2332</v>
      </c>
      <c r="C55" s="2313"/>
      <c r="D55" s="2313"/>
      <c r="E55" s="2313"/>
      <c r="F55" s="2313"/>
      <c r="G55" s="2314"/>
      <c r="H55" s="2536"/>
      <c r="I55" s="2753"/>
      <c r="J55" s="2754">
        <f t="shared" ref="J55:P55" si="1">SUM(J42:J54)</f>
        <v>0</v>
      </c>
      <c r="K55" s="2315">
        <f t="shared" si="1"/>
        <v>0</v>
      </c>
      <c r="L55" s="2315">
        <f t="shared" si="1"/>
        <v>0</v>
      </c>
      <c r="M55" s="2316">
        <f t="shared" si="1"/>
        <v>0</v>
      </c>
      <c r="N55" s="2316">
        <f t="shared" si="1"/>
        <v>0</v>
      </c>
      <c r="O55" s="2316">
        <f t="shared" si="1"/>
        <v>0</v>
      </c>
      <c r="P55" s="2316">
        <f t="shared" si="1"/>
        <v>0</v>
      </c>
      <c r="Q55" s="2317">
        <v>14</v>
      </c>
    </row>
    <row r="56" spans="1:17">
      <c r="A56" s="1603"/>
      <c r="B56" s="1603"/>
      <c r="C56" s="1603"/>
      <c r="D56" s="1603"/>
      <c r="E56" s="1603"/>
      <c r="F56" s="1603"/>
      <c r="G56" s="1928"/>
      <c r="H56" s="1603"/>
      <c r="I56" s="1976"/>
      <c r="J56" s="1976"/>
    </row>
    <row r="57" spans="1:17">
      <c r="A57" s="2821" t="s">
        <v>4683</v>
      </c>
      <c r="B57" s="2679"/>
      <c r="C57" s="2591"/>
      <c r="D57" s="2591"/>
      <c r="E57" s="1603"/>
      <c r="F57" s="1603"/>
      <c r="G57" s="1928"/>
      <c r="H57" s="1603"/>
      <c r="I57" s="2821" t="s">
        <v>4683</v>
      </c>
      <c r="J57" s="2679"/>
      <c r="K57" s="2591"/>
      <c r="L57" s="2591"/>
    </row>
    <row r="58" spans="1:17">
      <c r="A58" s="1603" t="s">
        <v>1975</v>
      </c>
      <c r="B58" s="1603"/>
      <c r="C58" s="1603"/>
      <c r="D58" s="1603"/>
      <c r="E58" s="1603"/>
      <c r="F58" s="1603"/>
      <c r="G58" s="1928"/>
      <c r="H58" s="1603"/>
      <c r="I58" s="2591" t="s">
        <v>1976</v>
      </c>
      <c r="J58" s="2591"/>
      <c r="K58" s="1603"/>
      <c r="L58" s="1603"/>
      <c r="M58" s="1603"/>
      <c r="N58" s="1603"/>
      <c r="O58" s="1603"/>
      <c r="P58" s="1603"/>
      <c r="Q58" s="1603"/>
    </row>
    <row r="59" spans="1:17" ht="18">
      <c r="A59" s="2318" t="s">
        <v>418</v>
      </c>
      <c r="B59" s="2283"/>
      <c r="C59" s="2283"/>
      <c r="D59" s="2283"/>
      <c r="E59" s="2283"/>
      <c r="F59" s="2283"/>
      <c r="G59" s="2298"/>
      <c r="H59" s="2283"/>
      <c r="I59" s="1976"/>
      <c r="J59" s="1976"/>
    </row>
    <row r="60" spans="1:17" ht="15.75">
      <c r="A60" s="2282"/>
      <c r="B60" s="2026"/>
      <c r="G60" s="1926"/>
      <c r="I60" s="1976"/>
      <c r="J60" s="1976"/>
    </row>
    <row r="61" spans="1:17" ht="16.5" thickBot="1">
      <c r="A61" s="2319" t="str">
        <f>'Data Sheet'!$C$25</f>
        <v xml:space="preserve">The Brooklyn Union Gas Company d/b/a National Grid New York </v>
      </c>
      <c r="B61" s="2282"/>
      <c r="C61" s="2282"/>
      <c r="D61" s="2282"/>
      <c r="E61" s="2320" t="str">
        <f>'Data Sheet'!$C$40</f>
        <v xml:space="preserve"> March 29, 2017</v>
      </c>
      <c r="F61" s="2282"/>
      <c r="G61" s="2321" t="str">
        <f>'Data Sheet'!$C$38</f>
        <v xml:space="preserve"> December 31, 2016</v>
      </c>
      <c r="H61" s="2282"/>
      <c r="I61" s="2747" t="str">
        <f>'Data Sheet'!$C$25</f>
        <v xml:space="preserve">The Brooklyn Union Gas Company d/b/a National Grid New York </v>
      </c>
      <c r="J61" s="2522"/>
      <c r="K61" s="2282"/>
      <c r="L61" s="2282"/>
      <c r="M61" s="2282"/>
      <c r="N61" s="2282"/>
      <c r="O61" s="2320" t="str">
        <f>'Data Sheet'!$C$40</f>
        <v xml:space="preserve"> March 29, 2017</v>
      </c>
      <c r="P61" s="1610" t="str">
        <f>'Data Sheet'!$C$38</f>
        <v xml:space="preserve"> December 31, 2016</v>
      </c>
    </row>
    <row r="62" spans="1:17">
      <c r="A62" s="2322"/>
      <c r="B62" s="2323"/>
      <c r="C62" s="2323"/>
      <c r="D62" s="2323"/>
      <c r="E62" s="2323"/>
      <c r="F62" s="2323"/>
      <c r="G62" s="2323"/>
      <c r="H62" s="2323"/>
      <c r="I62" s="2516"/>
      <c r="J62" s="2517"/>
      <c r="K62" s="2323"/>
      <c r="L62" s="2323"/>
      <c r="M62" s="2323"/>
      <c r="N62" s="2323"/>
      <c r="O62" s="2323"/>
      <c r="P62" s="2323"/>
      <c r="Q62" s="2324"/>
    </row>
    <row r="63" spans="1:17">
      <c r="A63" s="2056" t="s">
        <v>3704</v>
      </c>
      <c r="B63" s="1603"/>
      <c r="C63" s="1603"/>
      <c r="D63" s="1603"/>
      <c r="E63" s="1603"/>
      <c r="F63" s="1603"/>
      <c r="G63" s="2298"/>
      <c r="H63" s="2298"/>
      <c r="I63" s="2597" t="s">
        <v>3705</v>
      </c>
      <c r="J63" s="2591"/>
      <c r="K63" s="1603"/>
      <c r="L63" s="1603"/>
      <c r="M63" s="1603"/>
      <c r="N63" s="1603"/>
      <c r="O63" s="1603"/>
      <c r="P63" s="1603"/>
      <c r="Q63" s="1569"/>
    </row>
    <row r="64" spans="1:17">
      <c r="A64" s="2056" t="s">
        <v>3706</v>
      </c>
      <c r="B64" s="1603"/>
      <c r="C64" s="1603"/>
      <c r="D64" s="1603"/>
      <c r="E64" s="1603"/>
      <c r="F64" s="1603"/>
      <c r="G64" s="2298"/>
      <c r="H64" s="2298"/>
      <c r="I64" s="2597" t="s">
        <v>3707</v>
      </c>
      <c r="J64" s="2591"/>
      <c r="K64" s="1603"/>
      <c r="L64" s="1603"/>
      <c r="M64" s="1603"/>
      <c r="N64" s="1603"/>
      <c r="O64" s="1603"/>
      <c r="P64" s="1603"/>
      <c r="Q64" s="1569"/>
    </row>
    <row r="65" spans="1:17">
      <c r="A65" s="2325"/>
      <c r="B65" s="2294"/>
      <c r="C65" s="2294"/>
      <c r="D65" s="2294"/>
      <c r="E65" s="2294"/>
      <c r="F65" s="2294"/>
      <c r="G65" s="2294"/>
      <c r="H65" s="2321"/>
      <c r="I65" s="2749"/>
      <c r="J65" s="2527"/>
      <c r="K65" s="2294"/>
      <c r="L65" s="2294"/>
      <c r="M65" s="2294"/>
      <c r="N65" s="2294"/>
      <c r="O65" s="2294"/>
      <c r="P65" s="2294"/>
      <c r="Q65" s="2326"/>
    </row>
    <row r="66" spans="1:17">
      <c r="A66" s="2206"/>
      <c r="B66" s="1604"/>
      <c r="C66" s="2199"/>
      <c r="D66" s="1942"/>
      <c r="E66" s="1942"/>
      <c r="F66" s="3380" t="s">
        <v>4633</v>
      </c>
      <c r="G66" s="3381"/>
      <c r="H66" s="2535" t="s">
        <v>3600</v>
      </c>
      <c r="I66" s="2597" t="s">
        <v>3600</v>
      </c>
      <c r="J66" s="2750"/>
      <c r="K66" s="1842" t="s">
        <v>1962</v>
      </c>
      <c r="L66" s="2305"/>
      <c r="M66" s="1842" t="s">
        <v>1963</v>
      </c>
      <c r="N66" s="1842"/>
      <c r="O66" s="1842"/>
      <c r="P66" s="1842"/>
      <c r="Q66" s="1998"/>
    </row>
    <row r="67" spans="1:17">
      <c r="A67" s="2207"/>
      <c r="B67" s="2019" t="s">
        <v>1964</v>
      </c>
      <c r="C67" s="1568"/>
      <c r="D67" s="2019" t="s">
        <v>1965</v>
      </c>
      <c r="E67" s="2019" t="s">
        <v>3594</v>
      </c>
      <c r="F67" s="2019" t="s">
        <v>3594</v>
      </c>
      <c r="G67" s="2306" t="s">
        <v>3594</v>
      </c>
      <c r="H67" s="2745" t="s">
        <v>4238</v>
      </c>
      <c r="I67" s="2597" t="s">
        <v>4238</v>
      </c>
      <c r="J67" s="2750"/>
      <c r="K67" s="1568" t="s">
        <v>1789</v>
      </c>
      <c r="L67" s="1568"/>
      <c r="M67" s="2019" t="s">
        <v>1966</v>
      </c>
      <c r="N67" s="2019" t="s">
        <v>1967</v>
      </c>
      <c r="O67" s="1583" t="s">
        <v>2331</v>
      </c>
      <c r="P67" s="1837"/>
      <c r="Q67" s="1994"/>
    </row>
    <row r="68" spans="1:17">
      <c r="A68" s="2207"/>
      <c r="B68" s="2019" t="s">
        <v>1968</v>
      </c>
      <c r="C68" s="2019" t="s">
        <v>3596</v>
      </c>
      <c r="D68" s="2019" t="s">
        <v>3597</v>
      </c>
      <c r="E68" s="2019" t="s">
        <v>3598</v>
      </c>
      <c r="F68" s="2019" t="s">
        <v>3599</v>
      </c>
      <c r="G68" s="2306" t="s">
        <v>3599</v>
      </c>
      <c r="H68" s="2745" t="s">
        <v>4240</v>
      </c>
      <c r="I68" s="2597" t="s">
        <v>4242</v>
      </c>
      <c r="J68" s="2750"/>
      <c r="K68" s="2019" t="s">
        <v>3600</v>
      </c>
      <c r="L68" s="2019" t="s">
        <v>3600</v>
      </c>
      <c r="M68" s="2019" t="s">
        <v>530</v>
      </c>
      <c r="N68" s="2019" t="s">
        <v>530</v>
      </c>
      <c r="O68" s="1583" t="s">
        <v>530</v>
      </c>
      <c r="P68" s="1856" t="s">
        <v>1969</v>
      </c>
      <c r="Q68" s="1943" t="s">
        <v>1970</v>
      </c>
    </row>
    <row r="69" spans="1:17">
      <c r="A69" s="2207" t="s">
        <v>1729</v>
      </c>
      <c r="B69" s="2019" t="s">
        <v>1971</v>
      </c>
      <c r="C69" s="2019" t="s">
        <v>3606</v>
      </c>
      <c r="D69" s="2019" t="s">
        <v>3607</v>
      </c>
      <c r="E69" s="2019" t="s">
        <v>1966</v>
      </c>
      <c r="F69" s="2019" t="s">
        <v>3609</v>
      </c>
      <c r="G69" s="2306" t="s">
        <v>3610</v>
      </c>
      <c r="H69" s="2745" t="s">
        <v>4239</v>
      </c>
      <c r="I69" s="2597" t="s">
        <v>4243</v>
      </c>
      <c r="J69" s="2750"/>
      <c r="K69" s="2019" t="s">
        <v>1397</v>
      </c>
      <c r="L69" s="2019" t="s">
        <v>1973</v>
      </c>
      <c r="M69" s="2019" t="s">
        <v>3612</v>
      </c>
      <c r="N69" s="2019" t="s">
        <v>3612</v>
      </c>
      <c r="O69" s="1583" t="s">
        <v>3612</v>
      </c>
      <c r="P69" s="1856" t="s">
        <v>1974</v>
      </c>
      <c r="Q69" s="1943" t="s">
        <v>1732</v>
      </c>
    </row>
    <row r="70" spans="1:17">
      <c r="A70" s="2209" t="s">
        <v>1732</v>
      </c>
      <c r="B70" s="1585" t="s">
        <v>3024</v>
      </c>
      <c r="C70" s="1585" t="s">
        <v>3025</v>
      </c>
      <c r="D70" s="1585" t="s">
        <v>3026</v>
      </c>
      <c r="E70" s="1585" t="s">
        <v>3027</v>
      </c>
      <c r="F70" s="1585" t="s">
        <v>2347</v>
      </c>
      <c r="G70" s="2308" t="s">
        <v>2348</v>
      </c>
      <c r="H70" s="2746" t="s">
        <v>2349</v>
      </c>
      <c r="I70" s="2751"/>
      <c r="J70" s="2642" t="s">
        <v>4241</v>
      </c>
      <c r="K70" s="1585" t="s">
        <v>2350</v>
      </c>
      <c r="L70" s="1585" t="s">
        <v>2351</v>
      </c>
      <c r="M70" s="1585" t="s">
        <v>2352</v>
      </c>
      <c r="N70" s="1585" t="s">
        <v>2353</v>
      </c>
      <c r="O70" s="1586" t="s">
        <v>2354</v>
      </c>
      <c r="P70" s="1945" t="s">
        <v>181</v>
      </c>
      <c r="Q70" s="1946"/>
    </row>
    <row r="71" spans="1:17">
      <c r="A71" s="2209">
        <v>1</v>
      </c>
      <c r="B71" s="1571" t="s">
        <v>1789</v>
      </c>
      <c r="C71" s="1571" t="s">
        <v>1789</v>
      </c>
      <c r="D71" s="1571" t="s">
        <v>1789</v>
      </c>
      <c r="E71" s="1571" t="s">
        <v>1789</v>
      </c>
      <c r="F71" s="1571" t="s">
        <v>1789</v>
      </c>
      <c r="G71" s="2309" t="s">
        <v>1789</v>
      </c>
      <c r="H71" s="1732"/>
      <c r="I71" s="2752" t="s">
        <v>1789</v>
      </c>
      <c r="J71" s="1914"/>
      <c r="K71" s="1906" t="s">
        <v>1789</v>
      </c>
      <c r="L71" s="1906"/>
      <c r="M71" s="1885" t="s">
        <v>1789</v>
      </c>
      <c r="N71" s="1885" t="s">
        <v>1789</v>
      </c>
      <c r="O71" s="1885" t="s">
        <v>1789</v>
      </c>
      <c r="P71" s="2310">
        <f t="shared" ref="P71:P119" si="2">SUM(M71:O71)</f>
        <v>0</v>
      </c>
      <c r="Q71" s="1946">
        <v>1</v>
      </c>
    </row>
    <row r="72" spans="1:17">
      <c r="A72" s="2209">
        <v>2</v>
      </c>
      <c r="B72" s="1571"/>
      <c r="C72" s="1571"/>
      <c r="D72" s="1571"/>
      <c r="E72" s="1571"/>
      <c r="F72" s="1571"/>
      <c r="G72" s="2309"/>
      <c r="H72" s="1732"/>
      <c r="I72" s="2752"/>
      <c r="J72" s="1914"/>
      <c r="K72" s="1906"/>
      <c r="L72" s="1906"/>
      <c r="M72" s="1906" t="s">
        <v>1789</v>
      </c>
      <c r="N72" s="1906"/>
      <c r="O72" s="1906"/>
      <c r="P72" s="2311">
        <f t="shared" si="2"/>
        <v>0</v>
      </c>
      <c r="Q72" s="1946">
        <v>2</v>
      </c>
    </row>
    <row r="73" spans="1:17">
      <c r="A73" s="2209">
        <v>3</v>
      </c>
      <c r="B73" s="1571"/>
      <c r="C73" s="1571"/>
      <c r="D73" s="1571"/>
      <c r="E73" s="1571"/>
      <c r="F73" s="1571"/>
      <c r="G73" s="2309"/>
      <c r="H73" s="1732"/>
      <c r="I73" s="2752"/>
      <c r="J73" s="1914"/>
      <c r="K73" s="1906"/>
      <c r="L73" s="1906"/>
      <c r="M73" s="1906"/>
      <c r="N73" s="1906"/>
      <c r="O73" s="1906"/>
      <c r="P73" s="2311">
        <f t="shared" si="2"/>
        <v>0</v>
      </c>
      <c r="Q73" s="1946">
        <v>3</v>
      </c>
    </row>
    <row r="74" spans="1:17">
      <c r="A74" s="2209">
        <v>4</v>
      </c>
      <c r="B74" s="1571"/>
      <c r="C74" s="1571"/>
      <c r="D74" s="1571"/>
      <c r="E74" s="1571"/>
      <c r="F74" s="1571"/>
      <c r="G74" s="2309"/>
      <c r="H74" s="1732"/>
      <c r="I74" s="2752"/>
      <c r="J74" s="1914"/>
      <c r="K74" s="1906"/>
      <c r="L74" s="1906"/>
      <c r="M74" s="1906"/>
      <c r="N74" s="1906"/>
      <c r="O74" s="1906"/>
      <c r="P74" s="2311">
        <f t="shared" si="2"/>
        <v>0</v>
      </c>
      <c r="Q74" s="1946">
        <v>4</v>
      </c>
    </row>
    <row r="75" spans="1:17">
      <c r="A75" s="2209">
        <v>5</v>
      </c>
      <c r="B75" s="1571"/>
      <c r="C75" s="1571"/>
      <c r="D75" s="1571"/>
      <c r="E75" s="1571"/>
      <c r="F75" s="1571"/>
      <c r="G75" s="2309"/>
      <c r="H75" s="1732"/>
      <c r="I75" s="2752"/>
      <c r="J75" s="1914"/>
      <c r="K75" s="1906"/>
      <c r="L75" s="1906"/>
      <c r="M75" s="1906"/>
      <c r="N75" s="1906"/>
      <c r="O75" s="1906"/>
      <c r="P75" s="2311">
        <f t="shared" si="2"/>
        <v>0</v>
      </c>
      <c r="Q75" s="1946">
        <v>5</v>
      </c>
    </row>
    <row r="76" spans="1:17">
      <c r="A76" s="2209">
        <v>6</v>
      </c>
      <c r="B76" s="1571"/>
      <c r="C76" s="1571"/>
      <c r="D76" s="1571"/>
      <c r="E76" s="1571"/>
      <c r="F76" s="1571"/>
      <c r="G76" s="2309"/>
      <c r="H76" s="1732"/>
      <c r="I76" s="2752"/>
      <c r="J76" s="1914"/>
      <c r="K76" s="1906"/>
      <c r="L76" s="1906"/>
      <c r="M76" s="1906"/>
      <c r="N76" s="1906"/>
      <c r="O76" s="1906"/>
      <c r="P76" s="2311">
        <f t="shared" si="2"/>
        <v>0</v>
      </c>
      <c r="Q76" s="1946">
        <v>6</v>
      </c>
    </row>
    <row r="77" spans="1:17">
      <c r="A77" s="2209">
        <v>7</v>
      </c>
      <c r="B77" s="1571"/>
      <c r="C77" s="1571"/>
      <c r="D77" s="1571"/>
      <c r="E77" s="1571"/>
      <c r="F77" s="1571"/>
      <c r="G77" s="2309"/>
      <c r="H77" s="1732"/>
      <c r="I77" s="2752"/>
      <c r="J77" s="1914"/>
      <c r="K77" s="1906"/>
      <c r="L77" s="1906"/>
      <c r="M77" s="1906"/>
      <c r="N77" s="1906"/>
      <c r="O77" s="1906"/>
      <c r="P77" s="2311">
        <f t="shared" si="2"/>
        <v>0</v>
      </c>
      <c r="Q77" s="1946">
        <v>7</v>
      </c>
    </row>
    <row r="78" spans="1:17">
      <c r="A78" s="2209">
        <v>8</v>
      </c>
      <c r="B78" s="1571"/>
      <c r="C78" s="1571"/>
      <c r="D78" s="1571"/>
      <c r="E78" s="1571"/>
      <c r="F78" s="1571"/>
      <c r="G78" s="2309"/>
      <c r="H78" s="1732"/>
      <c r="I78" s="2752"/>
      <c r="J78" s="1914"/>
      <c r="K78" s="1906"/>
      <c r="L78" s="1906"/>
      <c r="M78" s="1906"/>
      <c r="N78" s="1906"/>
      <c r="O78" s="1906"/>
      <c r="P78" s="2311">
        <f t="shared" si="2"/>
        <v>0</v>
      </c>
      <c r="Q78" s="1946">
        <v>8</v>
      </c>
    </row>
    <row r="79" spans="1:17">
      <c r="A79" s="2209">
        <v>9</v>
      </c>
      <c r="B79" s="1571"/>
      <c r="C79" s="1571"/>
      <c r="D79" s="1571"/>
      <c r="E79" s="1571"/>
      <c r="F79" s="1571"/>
      <c r="G79" s="2309"/>
      <c r="H79" s="1732"/>
      <c r="I79" s="2752"/>
      <c r="J79" s="1914"/>
      <c r="K79" s="1906"/>
      <c r="L79" s="1906"/>
      <c r="M79" s="1906"/>
      <c r="N79" s="1906"/>
      <c r="O79" s="1906"/>
      <c r="P79" s="2311">
        <f t="shared" si="2"/>
        <v>0</v>
      </c>
      <c r="Q79" s="1946">
        <v>9</v>
      </c>
    </row>
    <row r="80" spans="1:17">
      <c r="A80" s="2209">
        <v>10</v>
      </c>
      <c r="B80" s="1571"/>
      <c r="C80" s="1571"/>
      <c r="D80" s="1571"/>
      <c r="E80" s="1571"/>
      <c r="F80" s="1571"/>
      <c r="G80" s="2309"/>
      <c r="H80" s="1732"/>
      <c r="I80" s="2752"/>
      <c r="J80" s="1914"/>
      <c r="K80" s="1906"/>
      <c r="L80" s="1906"/>
      <c r="M80" s="1906"/>
      <c r="N80" s="1906"/>
      <c r="O80" s="1906"/>
      <c r="P80" s="2311">
        <f t="shared" si="2"/>
        <v>0</v>
      </c>
      <c r="Q80" s="1946">
        <v>10</v>
      </c>
    </row>
    <row r="81" spans="1:17">
      <c r="A81" s="2209">
        <v>11</v>
      </c>
      <c r="B81" s="1571"/>
      <c r="C81" s="1571"/>
      <c r="D81" s="1571"/>
      <c r="E81" s="1571"/>
      <c r="F81" s="1571"/>
      <c r="G81" s="2309"/>
      <c r="H81" s="1732"/>
      <c r="I81" s="2752"/>
      <c r="J81" s="1914"/>
      <c r="K81" s="1906"/>
      <c r="L81" s="1906"/>
      <c r="M81" s="1906"/>
      <c r="N81" s="1906"/>
      <c r="O81" s="1906"/>
      <c r="P81" s="2311">
        <f t="shared" si="2"/>
        <v>0</v>
      </c>
      <c r="Q81" s="1946">
        <v>11</v>
      </c>
    </row>
    <row r="82" spans="1:17">
      <c r="A82" s="2209">
        <v>12</v>
      </c>
      <c r="B82" s="1571"/>
      <c r="C82" s="1571"/>
      <c r="D82" s="1571"/>
      <c r="E82" s="1571"/>
      <c r="F82" s="1571"/>
      <c r="G82" s="2309"/>
      <c r="H82" s="1732"/>
      <c r="I82" s="2752"/>
      <c r="J82" s="1914"/>
      <c r="K82" s="1906"/>
      <c r="L82" s="1906"/>
      <c r="M82" s="1906"/>
      <c r="N82" s="1906"/>
      <c r="O82" s="1906"/>
      <c r="P82" s="2311">
        <f t="shared" si="2"/>
        <v>0</v>
      </c>
      <c r="Q82" s="1946">
        <v>12</v>
      </c>
    </row>
    <row r="83" spans="1:17">
      <c r="A83" s="2209">
        <v>13</v>
      </c>
      <c r="B83" s="1571"/>
      <c r="C83" s="1571"/>
      <c r="D83" s="1571"/>
      <c r="E83" s="1571"/>
      <c r="F83" s="1571"/>
      <c r="G83" s="2309"/>
      <c r="H83" s="1732"/>
      <c r="I83" s="2752"/>
      <c r="J83" s="1914"/>
      <c r="K83" s="1906"/>
      <c r="L83" s="1906"/>
      <c r="M83" s="1906"/>
      <c r="N83" s="1906"/>
      <c r="O83" s="1906"/>
      <c r="P83" s="2311">
        <f t="shared" si="2"/>
        <v>0</v>
      </c>
      <c r="Q83" s="1946">
        <v>13</v>
      </c>
    </row>
    <row r="84" spans="1:17">
      <c r="A84" s="2209">
        <v>14</v>
      </c>
      <c r="B84" s="1571"/>
      <c r="C84" s="1571"/>
      <c r="D84" s="1571"/>
      <c r="E84" s="1571"/>
      <c r="F84" s="1571"/>
      <c r="G84" s="2309"/>
      <c r="H84" s="1732"/>
      <c r="I84" s="2752"/>
      <c r="J84" s="1914"/>
      <c r="K84" s="1906"/>
      <c r="L84" s="1906"/>
      <c r="M84" s="1906"/>
      <c r="N84" s="1906"/>
      <c r="O84" s="1906"/>
      <c r="P84" s="2311">
        <f t="shared" si="2"/>
        <v>0</v>
      </c>
      <c r="Q84" s="1946">
        <v>14</v>
      </c>
    </row>
    <row r="85" spans="1:17">
      <c r="A85" s="2209">
        <v>15</v>
      </c>
      <c r="B85" s="1571"/>
      <c r="C85" s="1571"/>
      <c r="D85" s="1571"/>
      <c r="E85" s="1571"/>
      <c r="F85" s="1571"/>
      <c r="G85" s="2309"/>
      <c r="H85" s="1732"/>
      <c r="I85" s="2752"/>
      <c r="J85" s="1914"/>
      <c r="K85" s="1906"/>
      <c r="L85" s="1906"/>
      <c r="M85" s="1906"/>
      <c r="N85" s="1906"/>
      <c r="O85" s="1906"/>
      <c r="P85" s="2311">
        <f t="shared" si="2"/>
        <v>0</v>
      </c>
      <c r="Q85" s="1946">
        <v>15</v>
      </c>
    </row>
    <row r="86" spans="1:17">
      <c r="A86" s="2209">
        <v>16</v>
      </c>
      <c r="B86" s="1571"/>
      <c r="C86" s="1571"/>
      <c r="D86" s="1571"/>
      <c r="E86" s="1571"/>
      <c r="F86" s="1571"/>
      <c r="G86" s="2309"/>
      <c r="H86" s="1732"/>
      <c r="I86" s="2752"/>
      <c r="J86" s="1914"/>
      <c r="K86" s="1906"/>
      <c r="L86" s="1906"/>
      <c r="M86" s="1906"/>
      <c r="N86" s="1906"/>
      <c r="O86" s="1906"/>
      <c r="P86" s="2311">
        <f t="shared" si="2"/>
        <v>0</v>
      </c>
      <c r="Q86" s="1946">
        <v>16</v>
      </c>
    </row>
    <row r="87" spans="1:17">
      <c r="A87" s="2209">
        <v>17</v>
      </c>
      <c r="B87" s="1571"/>
      <c r="C87" s="1571"/>
      <c r="D87" s="1571"/>
      <c r="E87" s="1571"/>
      <c r="F87" s="1571"/>
      <c r="G87" s="2309"/>
      <c r="H87" s="1732"/>
      <c r="I87" s="2752"/>
      <c r="J87" s="1914"/>
      <c r="K87" s="1906"/>
      <c r="L87" s="1906"/>
      <c r="M87" s="1906"/>
      <c r="N87" s="1906"/>
      <c r="O87" s="1906"/>
      <c r="P87" s="2311">
        <f t="shared" si="2"/>
        <v>0</v>
      </c>
      <c r="Q87" s="1946">
        <v>17</v>
      </c>
    </row>
    <row r="88" spans="1:17">
      <c r="A88" s="2209">
        <v>18</v>
      </c>
      <c r="B88" s="1571"/>
      <c r="C88" s="1571"/>
      <c r="D88" s="1571"/>
      <c r="E88" s="1571"/>
      <c r="F88" s="1571"/>
      <c r="G88" s="2309"/>
      <c r="H88" s="1732"/>
      <c r="I88" s="2752"/>
      <c r="J88" s="1914"/>
      <c r="K88" s="1906"/>
      <c r="L88" s="1906"/>
      <c r="M88" s="1906"/>
      <c r="N88" s="1906"/>
      <c r="O88" s="1906"/>
      <c r="P88" s="2311">
        <f t="shared" si="2"/>
        <v>0</v>
      </c>
      <c r="Q88" s="1946">
        <v>18</v>
      </c>
    </row>
    <row r="89" spans="1:17">
      <c r="A89" s="2209">
        <v>19</v>
      </c>
      <c r="B89" s="1571"/>
      <c r="C89" s="1571"/>
      <c r="D89" s="1571"/>
      <c r="E89" s="1571"/>
      <c r="F89" s="1571"/>
      <c r="G89" s="2309"/>
      <c r="H89" s="1732"/>
      <c r="I89" s="2752"/>
      <c r="J89" s="1914"/>
      <c r="K89" s="1906"/>
      <c r="L89" s="1906"/>
      <c r="M89" s="1906"/>
      <c r="N89" s="1906"/>
      <c r="O89" s="1906"/>
      <c r="P89" s="2311">
        <f t="shared" si="2"/>
        <v>0</v>
      </c>
      <c r="Q89" s="1946">
        <v>19</v>
      </c>
    </row>
    <row r="90" spans="1:17">
      <c r="A90" s="2209">
        <v>20</v>
      </c>
      <c r="B90" s="1571"/>
      <c r="C90" s="1571"/>
      <c r="D90" s="1571"/>
      <c r="E90" s="1571"/>
      <c r="F90" s="1571"/>
      <c r="G90" s="2309"/>
      <c r="H90" s="1732"/>
      <c r="I90" s="2752"/>
      <c r="J90" s="1914"/>
      <c r="K90" s="1906"/>
      <c r="L90" s="1906"/>
      <c r="M90" s="1906"/>
      <c r="N90" s="1906"/>
      <c r="O90" s="1906"/>
      <c r="P90" s="2311">
        <f t="shared" si="2"/>
        <v>0</v>
      </c>
      <c r="Q90" s="1946">
        <v>20</v>
      </c>
    </row>
    <row r="91" spans="1:17">
      <c r="A91" s="2209">
        <v>21</v>
      </c>
      <c r="B91" s="1571"/>
      <c r="C91" s="1571"/>
      <c r="D91" s="1571"/>
      <c r="E91" s="1571"/>
      <c r="F91" s="1571"/>
      <c r="G91" s="2309"/>
      <c r="H91" s="1732"/>
      <c r="I91" s="2752"/>
      <c r="J91" s="1914"/>
      <c r="K91" s="1906"/>
      <c r="L91" s="1906"/>
      <c r="M91" s="1906"/>
      <c r="N91" s="1906"/>
      <c r="O91" s="1906"/>
      <c r="P91" s="2311">
        <f t="shared" si="2"/>
        <v>0</v>
      </c>
      <c r="Q91" s="1946">
        <v>21</v>
      </c>
    </row>
    <row r="92" spans="1:17">
      <c r="A92" s="2209">
        <v>22</v>
      </c>
      <c r="B92" s="1571"/>
      <c r="C92" s="1571"/>
      <c r="D92" s="1571"/>
      <c r="E92" s="1571"/>
      <c r="F92" s="1571"/>
      <c r="G92" s="2309"/>
      <c r="H92" s="1732"/>
      <c r="I92" s="2752"/>
      <c r="J92" s="1914"/>
      <c r="K92" s="1906"/>
      <c r="L92" s="1906"/>
      <c r="M92" s="1906"/>
      <c r="N92" s="1906"/>
      <c r="O92" s="1906"/>
      <c r="P92" s="2311">
        <f t="shared" si="2"/>
        <v>0</v>
      </c>
      <c r="Q92" s="1946">
        <v>22</v>
      </c>
    </row>
    <row r="93" spans="1:17">
      <c r="A93" s="2209">
        <v>23</v>
      </c>
      <c r="B93" s="1571"/>
      <c r="C93" s="1571"/>
      <c r="D93" s="1571"/>
      <c r="E93" s="1571"/>
      <c r="F93" s="1571"/>
      <c r="G93" s="2309"/>
      <c r="H93" s="1732"/>
      <c r="I93" s="2752"/>
      <c r="J93" s="1914"/>
      <c r="K93" s="1906"/>
      <c r="L93" s="1906"/>
      <c r="M93" s="1906"/>
      <c r="N93" s="1906"/>
      <c r="O93" s="1906"/>
      <c r="P93" s="2311">
        <f t="shared" si="2"/>
        <v>0</v>
      </c>
      <c r="Q93" s="1946">
        <v>23</v>
      </c>
    </row>
    <row r="94" spans="1:17">
      <c r="A94" s="2209">
        <v>24</v>
      </c>
      <c r="B94" s="1571"/>
      <c r="C94" s="1571"/>
      <c r="D94" s="1571"/>
      <c r="E94" s="1571"/>
      <c r="F94" s="1571"/>
      <c r="G94" s="2309"/>
      <c r="H94" s="1732"/>
      <c r="I94" s="2752"/>
      <c r="J94" s="1914"/>
      <c r="K94" s="1906"/>
      <c r="L94" s="1906"/>
      <c r="M94" s="1906"/>
      <c r="N94" s="1906"/>
      <c r="O94" s="1906"/>
      <c r="P94" s="2311">
        <f t="shared" si="2"/>
        <v>0</v>
      </c>
      <c r="Q94" s="1946">
        <v>24</v>
      </c>
    </row>
    <row r="95" spans="1:17">
      <c r="A95" s="2209">
        <v>25</v>
      </c>
      <c r="B95" s="1571"/>
      <c r="C95" s="1571"/>
      <c r="D95" s="1571"/>
      <c r="E95" s="1571"/>
      <c r="F95" s="1571"/>
      <c r="G95" s="2309"/>
      <c r="H95" s="1732"/>
      <c r="I95" s="2752"/>
      <c r="J95" s="1914"/>
      <c r="K95" s="1906"/>
      <c r="L95" s="1906"/>
      <c r="M95" s="1906"/>
      <c r="N95" s="1906"/>
      <c r="O95" s="1906"/>
      <c r="P95" s="2311">
        <f t="shared" si="2"/>
        <v>0</v>
      </c>
      <c r="Q95" s="1946">
        <v>25</v>
      </c>
    </row>
    <row r="96" spans="1:17">
      <c r="A96" s="2209">
        <v>26</v>
      </c>
      <c r="B96" s="1571"/>
      <c r="C96" s="1571"/>
      <c r="D96" s="1571"/>
      <c r="E96" s="1571"/>
      <c r="F96" s="1571"/>
      <c r="G96" s="2309"/>
      <c r="H96" s="1732"/>
      <c r="I96" s="2752"/>
      <c r="J96" s="1914"/>
      <c r="K96" s="1906"/>
      <c r="L96" s="1906"/>
      <c r="M96" s="1906"/>
      <c r="N96" s="1906"/>
      <c r="O96" s="1906"/>
      <c r="P96" s="2311">
        <f t="shared" si="2"/>
        <v>0</v>
      </c>
      <c r="Q96" s="1946">
        <v>26</v>
      </c>
    </row>
    <row r="97" spans="1:17">
      <c r="A97" s="2209">
        <v>27</v>
      </c>
      <c r="B97" s="1571"/>
      <c r="C97" s="1571"/>
      <c r="D97" s="1571"/>
      <c r="E97" s="1571"/>
      <c r="F97" s="1571"/>
      <c r="G97" s="2309"/>
      <c r="H97" s="1732"/>
      <c r="I97" s="2752"/>
      <c r="J97" s="1914"/>
      <c r="K97" s="1906"/>
      <c r="L97" s="1906"/>
      <c r="M97" s="1906"/>
      <c r="N97" s="1906"/>
      <c r="O97" s="1906"/>
      <c r="P97" s="2311">
        <f t="shared" si="2"/>
        <v>0</v>
      </c>
      <c r="Q97" s="1946">
        <v>27</v>
      </c>
    </row>
    <row r="98" spans="1:17">
      <c r="A98" s="2209">
        <v>28</v>
      </c>
      <c r="B98" s="1571"/>
      <c r="C98" s="1571"/>
      <c r="D98" s="1571"/>
      <c r="E98" s="1571"/>
      <c r="F98" s="1571"/>
      <c r="G98" s="2309"/>
      <c r="H98" s="1732"/>
      <c r="I98" s="2752"/>
      <c r="J98" s="1914"/>
      <c r="K98" s="1906"/>
      <c r="L98" s="1906"/>
      <c r="M98" s="1906"/>
      <c r="N98" s="1906"/>
      <c r="O98" s="1906"/>
      <c r="P98" s="2311">
        <f t="shared" si="2"/>
        <v>0</v>
      </c>
      <c r="Q98" s="1946">
        <v>28</v>
      </c>
    </row>
    <row r="99" spans="1:17">
      <c r="A99" s="2209">
        <v>29</v>
      </c>
      <c r="B99" s="1571"/>
      <c r="C99" s="1571"/>
      <c r="D99" s="1571"/>
      <c r="E99" s="1571"/>
      <c r="F99" s="1571"/>
      <c r="G99" s="2309"/>
      <c r="H99" s="1732"/>
      <c r="I99" s="2752"/>
      <c r="J99" s="1914"/>
      <c r="K99" s="1906"/>
      <c r="L99" s="1906"/>
      <c r="M99" s="1906"/>
      <c r="N99" s="1906"/>
      <c r="O99" s="1906"/>
      <c r="P99" s="2311">
        <f t="shared" si="2"/>
        <v>0</v>
      </c>
      <c r="Q99" s="1946">
        <v>29</v>
      </c>
    </row>
    <row r="100" spans="1:17">
      <c r="A100" s="2209">
        <v>30</v>
      </c>
      <c r="B100" s="1571"/>
      <c r="C100" s="1571"/>
      <c r="D100" s="1571"/>
      <c r="E100" s="1571"/>
      <c r="F100" s="1571"/>
      <c r="G100" s="2309"/>
      <c r="H100" s="1732"/>
      <c r="I100" s="2752"/>
      <c r="J100" s="1914"/>
      <c r="K100" s="1906"/>
      <c r="L100" s="1906"/>
      <c r="M100" s="1906"/>
      <c r="N100" s="1906"/>
      <c r="O100" s="1906"/>
      <c r="P100" s="2311">
        <f t="shared" si="2"/>
        <v>0</v>
      </c>
      <c r="Q100" s="1946">
        <v>30</v>
      </c>
    </row>
    <row r="101" spans="1:17">
      <c r="A101" s="2209">
        <v>31</v>
      </c>
      <c r="B101" s="1571"/>
      <c r="C101" s="1571"/>
      <c r="D101" s="1571"/>
      <c r="E101" s="1571"/>
      <c r="F101" s="1571"/>
      <c r="G101" s="2309"/>
      <c r="H101" s="1732"/>
      <c r="I101" s="2752"/>
      <c r="J101" s="1914"/>
      <c r="K101" s="1906"/>
      <c r="L101" s="1906"/>
      <c r="M101" s="1906"/>
      <c r="N101" s="1906"/>
      <c r="O101" s="1906"/>
      <c r="P101" s="2311">
        <f t="shared" si="2"/>
        <v>0</v>
      </c>
      <c r="Q101" s="1946">
        <v>31</v>
      </c>
    </row>
    <row r="102" spans="1:17">
      <c r="A102" s="2209">
        <v>32</v>
      </c>
      <c r="B102" s="1571"/>
      <c r="C102" s="1571"/>
      <c r="D102" s="1571"/>
      <c r="E102" s="1571"/>
      <c r="F102" s="1571"/>
      <c r="G102" s="2309"/>
      <c r="H102" s="1732"/>
      <c r="I102" s="2752"/>
      <c r="J102" s="1914"/>
      <c r="K102" s="1906"/>
      <c r="L102" s="1906"/>
      <c r="M102" s="1906"/>
      <c r="N102" s="1906"/>
      <c r="O102" s="1906"/>
      <c r="P102" s="2311">
        <f t="shared" si="2"/>
        <v>0</v>
      </c>
      <c r="Q102" s="1946">
        <v>32</v>
      </c>
    </row>
    <row r="103" spans="1:17">
      <c r="A103" s="2209">
        <v>33</v>
      </c>
      <c r="B103" s="1571"/>
      <c r="C103" s="1571"/>
      <c r="D103" s="1571"/>
      <c r="E103" s="1571"/>
      <c r="F103" s="1571"/>
      <c r="G103" s="2309"/>
      <c r="H103" s="1732"/>
      <c r="I103" s="2752"/>
      <c r="J103" s="1914"/>
      <c r="K103" s="1906"/>
      <c r="L103" s="1906"/>
      <c r="M103" s="1906"/>
      <c r="N103" s="1906"/>
      <c r="O103" s="1906"/>
      <c r="P103" s="2311">
        <f t="shared" si="2"/>
        <v>0</v>
      </c>
      <c r="Q103" s="1946">
        <v>33</v>
      </c>
    </row>
    <row r="104" spans="1:17">
      <c r="A104" s="2209">
        <v>34</v>
      </c>
      <c r="B104" s="1571"/>
      <c r="C104" s="1571"/>
      <c r="D104" s="1571"/>
      <c r="E104" s="1571"/>
      <c r="F104" s="1571"/>
      <c r="G104" s="2309"/>
      <c r="H104" s="1732"/>
      <c r="I104" s="2752"/>
      <c r="J104" s="1914"/>
      <c r="K104" s="1906"/>
      <c r="L104" s="1906"/>
      <c r="M104" s="1906"/>
      <c r="N104" s="1906"/>
      <c r="O104" s="1906"/>
      <c r="P104" s="2311">
        <f t="shared" si="2"/>
        <v>0</v>
      </c>
      <c r="Q104" s="1946">
        <v>34</v>
      </c>
    </row>
    <row r="105" spans="1:17">
      <c r="A105" s="2209">
        <v>35</v>
      </c>
      <c r="B105" s="1571"/>
      <c r="C105" s="1571"/>
      <c r="D105" s="1571"/>
      <c r="E105" s="1571"/>
      <c r="F105" s="1571"/>
      <c r="G105" s="2309"/>
      <c r="H105" s="1732"/>
      <c r="I105" s="2752"/>
      <c r="J105" s="1914"/>
      <c r="K105" s="1906"/>
      <c r="L105" s="1906"/>
      <c r="M105" s="1906"/>
      <c r="N105" s="1906"/>
      <c r="O105" s="1906"/>
      <c r="P105" s="2311">
        <f t="shared" si="2"/>
        <v>0</v>
      </c>
      <c r="Q105" s="1946">
        <v>35</v>
      </c>
    </row>
    <row r="106" spans="1:17">
      <c r="A106" s="2209">
        <v>36</v>
      </c>
      <c r="B106" s="1571"/>
      <c r="C106" s="1571"/>
      <c r="D106" s="1571"/>
      <c r="E106" s="1571"/>
      <c r="F106" s="1571"/>
      <c r="G106" s="2309"/>
      <c r="H106" s="1732"/>
      <c r="I106" s="2752"/>
      <c r="J106" s="1914"/>
      <c r="K106" s="1906"/>
      <c r="L106" s="1906"/>
      <c r="M106" s="1906"/>
      <c r="N106" s="1906"/>
      <c r="O106" s="1906"/>
      <c r="P106" s="2311">
        <f t="shared" si="2"/>
        <v>0</v>
      </c>
      <c r="Q106" s="1946">
        <v>36</v>
      </c>
    </row>
    <row r="107" spans="1:17">
      <c r="A107" s="2209">
        <v>37</v>
      </c>
      <c r="B107" s="1571"/>
      <c r="C107" s="1571"/>
      <c r="D107" s="1571"/>
      <c r="E107" s="1571"/>
      <c r="F107" s="1571"/>
      <c r="G107" s="2309"/>
      <c r="H107" s="1732"/>
      <c r="I107" s="2752"/>
      <c r="J107" s="1914"/>
      <c r="K107" s="1906"/>
      <c r="L107" s="1906"/>
      <c r="M107" s="1906"/>
      <c r="N107" s="1906"/>
      <c r="O107" s="1906"/>
      <c r="P107" s="2311">
        <f t="shared" si="2"/>
        <v>0</v>
      </c>
      <c r="Q107" s="1946">
        <v>37</v>
      </c>
    </row>
    <row r="108" spans="1:17">
      <c r="A108" s="2209">
        <v>38</v>
      </c>
      <c r="B108" s="1571"/>
      <c r="C108" s="1571"/>
      <c r="D108" s="1571"/>
      <c r="E108" s="1571"/>
      <c r="F108" s="1571"/>
      <c r="G108" s="2309"/>
      <c r="H108" s="1732"/>
      <c r="I108" s="2752"/>
      <c r="J108" s="1914"/>
      <c r="K108" s="1906"/>
      <c r="L108" s="1906"/>
      <c r="M108" s="1906"/>
      <c r="N108" s="1906"/>
      <c r="O108" s="1906"/>
      <c r="P108" s="2311">
        <f t="shared" si="2"/>
        <v>0</v>
      </c>
      <c r="Q108" s="1946">
        <v>38</v>
      </c>
    </row>
    <row r="109" spans="1:17">
      <c r="A109" s="2209">
        <v>39</v>
      </c>
      <c r="B109" s="1571"/>
      <c r="C109" s="1571"/>
      <c r="D109" s="1571"/>
      <c r="E109" s="1571"/>
      <c r="F109" s="1571"/>
      <c r="G109" s="2309"/>
      <c r="H109" s="1732"/>
      <c r="I109" s="2752"/>
      <c r="J109" s="1914"/>
      <c r="K109" s="1906"/>
      <c r="L109" s="1906"/>
      <c r="M109" s="1906"/>
      <c r="N109" s="1906"/>
      <c r="O109" s="1906"/>
      <c r="P109" s="2311">
        <f t="shared" si="2"/>
        <v>0</v>
      </c>
      <c r="Q109" s="1946">
        <v>39</v>
      </c>
    </row>
    <row r="110" spans="1:17">
      <c r="A110" s="2209">
        <v>40</v>
      </c>
      <c r="B110" s="1571"/>
      <c r="C110" s="1571"/>
      <c r="D110" s="1571"/>
      <c r="E110" s="1571"/>
      <c r="F110" s="1571"/>
      <c r="G110" s="2309"/>
      <c r="H110" s="1732"/>
      <c r="I110" s="2752"/>
      <c r="J110" s="1914"/>
      <c r="K110" s="1906"/>
      <c r="L110" s="1906"/>
      <c r="M110" s="1906"/>
      <c r="N110" s="1906"/>
      <c r="O110" s="1906"/>
      <c r="P110" s="2311">
        <f t="shared" si="2"/>
        <v>0</v>
      </c>
      <c r="Q110" s="1946">
        <v>40</v>
      </c>
    </row>
    <row r="111" spans="1:17">
      <c r="A111" s="2209">
        <v>41</v>
      </c>
      <c r="B111" s="1571"/>
      <c r="C111" s="1571"/>
      <c r="D111" s="1571"/>
      <c r="E111" s="1571"/>
      <c r="F111" s="1571"/>
      <c r="G111" s="2309"/>
      <c r="H111" s="1732"/>
      <c r="I111" s="2752"/>
      <c r="J111" s="1914"/>
      <c r="K111" s="1906"/>
      <c r="L111" s="1906"/>
      <c r="M111" s="1906"/>
      <c r="N111" s="1906"/>
      <c r="O111" s="1906"/>
      <c r="P111" s="2311">
        <f t="shared" si="2"/>
        <v>0</v>
      </c>
      <c r="Q111" s="1946">
        <v>41</v>
      </c>
    </row>
    <row r="112" spans="1:17">
      <c r="A112" s="2209">
        <v>42</v>
      </c>
      <c r="B112" s="1571"/>
      <c r="C112" s="1571"/>
      <c r="D112" s="1571"/>
      <c r="E112" s="1571"/>
      <c r="F112" s="1571"/>
      <c r="G112" s="2309"/>
      <c r="H112" s="1732"/>
      <c r="I112" s="2752"/>
      <c r="J112" s="1914"/>
      <c r="K112" s="1906"/>
      <c r="L112" s="1906"/>
      <c r="M112" s="1906"/>
      <c r="N112" s="1906"/>
      <c r="O112" s="1906"/>
      <c r="P112" s="2311">
        <f t="shared" si="2"/>
        <v>0</v>
      </c>
      <c r="Q112" s="1946">
        <v>42</v>
      </c>
    </row>
    <row r="113" spans="1:17">
      <c r="A113" s="2209">
        <v>43</v>
      </c>
      <c r="B113" s="1571"/>
      <c r="C113" s="1571"/>
      <c r="D113" s="1571"/>
      <c r="E113" s="1571"/>
      <c r="F113" s="1571"/>
      <c r="G113" s="2309"/>
      <c r="H113" s="1732"/>
      <c r="I113" s="2752"/>
      <c r="J113" s="1914"/>
      <c r="K113" s="1906"/>
      <c r="L113" s="1906"/>
      <c r="M113" s="1906"/>
      <c r="N113" s="1906"/>
      <c r="O113" s="1906"/>
      <c r="P113" s="2311">
        <f t="shared" si="2"/>
        <v>0</v>
      </c>
      <c r="Q113" s="1946">
        <v>43</v>
      </c>
    </row>
    <row r="114" spans="1:17">
      <c r="A114" s="2209">
        <v>44</v>
      </c>
      <c r="B114" s="1571"/>
      <c r="C114" s="1571"/>
      <c r="D114" s="1571"/>
      <c r="E114" s="1571"/>
      <c r="F114" s="1571"/>
      <c r="G114" s="2309"/>
      <c r="H114" s="1732"/>
      <c r="I114" s="2752"/>
      <c r="J114" s="1914"/>
      <c r="K114" s="1906"/>
      <c r="L114" s="1906"/>
      <c r="M114" s="1906"/>
      <c r="N114" s="1906"/>
      <c r="O114" s="1906"/>
      <c r="P114" s="2311">
        <f t="shared" si="2"/>
        <v>0</v>
      </c>
      <c r="Q114" s="1946">
        <v>44</v>
      </c>
    </row>
    <row r="115" spans="1:17">
      <c r="A115" s="2209">
        <v>45</v>
      </c>
      <c r="B115" s="1571"/>
      <c r="C115" s="1571"/>
      <c r="D115" s="1571"/>
      <c r="E115" s="1571"/>
      <c r="F115" s="1571"/>
      <c r="G115" s="2309"/>
      <c r="H115" s="1732"/>
      <c r="I115" s="2752"/>
      <c r="J115" s="1914"/>
      <c r="K115" s="1906"/>
      <c r="L115" s="1906"/>
      <c r="M115" s="1906"/>
      <c r="N115" s="1906"/>
      <c r="O115" s="1906"/>
      <c r="P115" s="2311">
        <f t="shared" si="2"/>
        <v>0</v>
      </c>
      <c r="Q115" s="1946">
        <v>45</v>
      </c>
    </row>
    <row r="116" spans="1:17">
      <c r="A116" s="2209">
        <v>46</v>
      </c>
      <c r="B116" s="1571"/>
      <c r="C116" s="1571"/>
      <c r="D116" s="1571"/>
      <c r="E116" s="1571"/>
      <c r="F116" s="1571"/>
      <c r="G116" s="2309"/>
      <c r="H116" s="1732"/>
      <c r="I116" s="2752"/>
      <c r="J116" s="1914"/>
      <c r="K116" s="1906"/>
      <c r="L116" s="1906"/>
      <c r="M116" s="1906"/>
      <c r="N116" s="1906"/>
      <c r="O116" s="1906"/>
      <c r="P116" s="2311">
        <f t="shared" si="2"/>
        <v>0</v>
      </c>
      <c r="Q116" s="1946">
        <v>46</v>
      </c>
    </row>
    <row r="117" spans="1:17">
      <c r="A117" s="2209">
        <v>47</v>
      </c>
      <c r="B117" s="1571"/>
      <c r="C117" s="1571"/>
      <c r="D117" s="1571"/>
      <c r="E117" s="1571"/>
      <c r="F117" s="1571"/>
      <c r="G117" s="2309"/>
      <c r="H117" s="1732"/>
      <c r="I117" s="2752"/>
      <c r="J117" s="1914"/>
      <c r="K117" s="1906"/>
      <c r="L117" s="1906"/>
      <c r="M117" s="1906"/>
      <c r="N117" s="1906"/>
      <c r="O117" s="1906"/>
      <c r="P117" s="2311">
        <f t="shared" si="2"/>
        <v>0</v>
      </c>
      <c r="Q117" s="1946">
        <v>47</v>
      </c>
    </row>
    <row r="118" spans="1:17">
      <c r="A118" s="2209">
        <v>48</v>
      </c>
      <c r="B118" s="1571"/>
      <c r="C118" s="1571"/>
      <c r="D118" s="1571"/>
      <c r="E118" s="1571"/>
      <c r="F118" s="1571"/>
      <c r="G118" s="2309"/>
      <c r="H118" s="1732"/>
      <c r="I118" s="2752"/>
      <c r="J118" s="1914"/>
      <c r="K118" s="1906"/>
      <c r="L118" s="1906"/>
      <c r="M118" s="1906"/>
      <c r="N118" s="1906"/>
      <c r="O118" s="1906"/>
      <c r="P118" s="2311">
        <f t="shared" si="2"/>
        <v>0</v>
      </c>
      <c r="Q118" s="1946">
        <v>48</v>
      </c>
    </row>
    <row r="119" spans="1:17">
      <c r="A119" s="2209">
        <v>49</v>
      </c>
      <c r="B119" s="1571"/>
      <c r="C119" s="1571"/>
      <c r="D119" s="1571"/>
      <c r="E119" s="1571"/>
      <c r="F119" s="1571"/>
      <c r="G119" s="2309"/>
      <c r="H119" s="1732"/>
      <c r="I119" s="2752"/>
      <c r="J119" s="1914"/>
      <c r="K119" s="1906"/>
      <c r="L119" s="1906"/>
      <c r="M119" s="1906"/>
      <c r="N119" s="1906"/>
      <c r="O119" s="1906"/>
      <c r="P119" s="2311">
        <f t="shared" si="2"/>
        <v>0</v>
      </c>
      <c r="Q119" s="1946">
        <v>49</v>
      </c>
    </row>
    <row r="120" spans="1:17" ht="15.75" thickBot="1">
      <c r="A120" s="2205">
        <v>50</v>
      </c>
      <c r="B120" s="2312" t="s">
        <v>2332</v>
      </c>
      <c r="C120" s="2327"/>
      <c r="D120" s="2327"/>
      <c r="E120" s="2327"/>
      <c r="F120" s="2327"/>
      <c r="G120" s="2328"/>
      <c r="H120" s="2329"/>
      <c r="I120" s="2753"/>
      <c r="J120" s="2754">
        <f t="shared" ref="J120:P120" si="3">SUM(J71:J119)</f>
        <v>0</v>
      </c>
      <c r="K120" s="2315">
        <f t="shared" si="3"/>
        <v>0</v>
      </c>
      <c r="L120" s="2315">
        <f t="shared" si="3"/>
        <v>0</v>
      </c>
      <c r="M120" s="2316">
        <f t="shared" si="3"/>
        <v>0</v>
      </c>
      <c r="N120" s="2316">
        <f t="shared" si="3"/>
        <v>0</v>
      </c>
      <c r="O120" s="2316">
        <f t="shared" si="3"/>
        <v>0</v>
      </c>
      <c r="P120" s="2316">
        <f t="shared" si="3"/>
        <v>0</v>
      </c>
      <c r="Q120" s="2317">
        <v>50</v>
      </c>
    </row>
    <row r="121" spans="1:17">
      <c r="A121" s="1855"/>
      <c r="B121" s="1855"/>
      <c r="C121" s="2330"/>
      <c r="D121" s="2330"/>
      <c r="E121" s="2330"/>
      <c r="F121" s="2330"/>
      <c r="G121" s="2330"/>
      <c r="H121" s="2330"/>
      <c r="I121" s="2274"/>
      <c r="J121" s="2274"/>
      <c r="K121" s="1925"/>
      <c r="L121" s="1925"/>
      <c r="M121" s="2331"/>
      <c r="N121" s="2331"/>
      <c r="O121" s="2331"/>
      <c r="P121" s="2331"/>
      <c r="Q121" s="1855"/>
    </row>
    <row r="122" spans="1:17">
      <c r="A122" s="2821" t="s">
        <v>4683</v>
      </c>
      <c r="B122" s="2679"/>
      <c r="C122" s="2591"/>
      <c r="D122" s="2591"/>
      <c r="E122" s="2282"/>
      <c r="F122" s="2282"/>
      <c r="G122" s="2321"/>
      <c r="H122" s="2282"/>
      <c r="I122" s="2821" t="s">
        <v>4683</v>
      </c>
      <c r="J122" s="2679"/>
      <c r="K122" s="2591"/>
      <c r="L122" s="2591"/>
      <c r="M122" s="2282"/>
      <c r="N122" s="2332"/>
    </row>
    <row r="123" spans="1:17">
      <c r="A123" s="1603" t="s">
        <v>1977</v>
      </c>
      <c r="B123" s="1603"/>
      <c r="C123" s="1603"/>
      <c r="D123" s="1603"/>
      <c r="E123" s="1603"/>
      <c r="F123" s="1603"/>
      <c r="G123" s="1928"/>
      <c r="H123" s="1603"/>
      <c r="I123" s="2591" t="s">
        <v>1978</v>
      </c>
      <c r="J123" s="2591"/>
      <c r="K123" s="1603"/>
      <c r="L123" s="1603"/>
      <c r="M123" s="1603"/>
      <c r="N123" s="1603"/>
      <c r="O123" s="1603"/>
      <c r="P123" s="1603"/>
      <c r="Q123" s="1603"/>
    </row>
    <row r="124" spans="1:17" ht="16.5" thickBot="1">
      <c r="A124" s="2319" t="str">
        <f>'Data Sheet'!$C$25</f>
        <v xml:space="preserve">The Brooklyn Union Gas Company d/b/a National Grid New York </v>
      </c>
      <c r="B124" s="2282"/>
      <c r="C124" s="2282"/>
      <c r="D124" s="2282"/>
      <c r="E124" s="2320" t="str">
        <f>'Data Sheet'!$C$40</f>
        <v xml:space="preserve"> March 29, 2017</v>
      </c>
      <c r="F124" s="2282"/>
      <c r="G124" s="2321" t="str">
        <f>'Data Sheet'!$C$38</f>
        <v xml:space="preserve"> December 31, 2016</v>
      </c>
      <c r="H124" s="2282"/>
      <c r="I124" s="2747" t="str">
        <f>'Data Sheet'!$C$25</f>
        <v xml:space="preserve">The Brooklyn Union Gas Company d/b/a National Grid New York </v>
      </c>
      <c r="J124" s="2522"/>
      <c r="K124" s="2282"/>
      <c r="L124" s="2282"/>
      <c r="M124" s="2282"/>
      <c r="N124" s="2282"/>
      <c r="O124" s="2320" t="str">
        <f>'Data Sheet'!$C$40</f>
        <v xml:space="preserve"> March 29, 2017</v>
      </c>
      <c r="P124" s="1610" t="str">
        <f>'Data Sheet'!$C$38</f>
        <v xml:space="preserve"> December 31, 2016</v>
      </c>
    </row>
    <row r="125" spans="1:17">
      <c r="A125" s="2322"/>
      <c r="B125" s="2323"/>
      <c r="C125" s="2323"/>
      <c r="D125" s="2323"/>
      <c r="E125" s="2323"/>
      <c r="F125" s="2323"/>
      <c r="G125" s="2323"/>
      <c r="H125" s="2323"/>
      <c r="I125" s="2516"/>
      <c r="J125" s="2517"/>
      <c r="K125" s="2323"/>
      <c r="L125" s="2323"/>
      <c r="M125" s="2323"/>
      <c r="N125" s="2323"/>
      <c r="O125" s="2323"/>
      <c r="P125" s="2323"/>
      <c r="Q125" s="2324"/>
    </row>
    <row r="126" spans="1:17">
      <c r="A126" s="2056" t="s">
        <v>3704</v>
      </c>
      <c r="B126" s="1603"/>
      <c r="C126" s="1603"/>
      <c r="D126" s="1603"/>
      <c r="E126" s="1603"/>
      <c r="F126" s="1603"/>
      <c r="G126" s="2298"/>
      <c r="H126" s="2298"/>
      <c r="I126" s="2597" t="s">
        <v>3705</v>
      </c>
      <c r="J126" s="2591"/>
      <c r="K126" s="1603"/>
      <c r="L126" s="1603"/>
      <c r="M126" s="1603"/>
      <c r="N126" s="1603"/>
      <c r="O126" s="1603"/>
      <c r="P126" s="1603"/>
      <c r="Q126" s="1569"/>
    </row>
    <row r="127" spans="1:17">
      <c r="A127" s="2056" t="s">
        <v>3706</v>
      </c>
      <c r="B127" s="1603"/>
      <c r="C127" s="1603"/>
      <c r="D127" s="1603"/>
      <c r="E127" s="1603"/>
      <c r="F127" s="1603"/>
      <c r="G127" s="2298"/>
      <c r="H127" s="2298"/>
      <c r="I127" s="2597" t="s">
        <v>3707</v>
      </c>
      <c r="J127" s="2591"/>
      <c r="K127" s="1603"/>
      <c r="L127" s="1603"/>
      <c r="M127" s="1603"/>
      <c r="N127" s="1603"/>
      <c r="O127" s="1603"/>
      <c r="P127" s="1603"/>
      <c r="Q127" s="1569"/>
    </row>
    <row r="128" spans="1:17">
      <c r="A128" s="2325"/>
      <c r="B128" s="2294"/>
      <c r="C128" s="2294"/>
      <c r="D128" s="2294"/>
      <c r="E128" s="2294"/>
      <c r="F128" s="2294"/>
      <c r="G128" s="2294"/>
      <c r="H128" s="2321"/>
      <c r="I128" s="2749"/>
      <c r="J128" s="2527"/>
      <c r="K128" s="2294"/>
      <c r="L128" s="2294"/>
      <c r="M128" s="2294"/>
      <c r="N128" s="2294"/>
      <c r="O128" s="2294"/>
      <c r="P128" s="2294"/>
      <c r="Q128" s="2326"/>
    </row>
    <row r="129" spans="1:17">
      <c r="A129" s="2206"/>
      <c r="B129" s="1604"/>
      <c r="C129" s="2199"/>
      <c r="D129" s="1942"/>
      <c r="E129" s="1942"/>
      <c r="F129" s="3380" t="s">
        <v>4633</v>
      </c>
      <c r="G129" s="3381"/>
      <c r="H129" s="2535" t="s">
        <v>3600</v>
      </c>
      <c r="I129" s="2597" t="s">
        <v>3600</v>
      </c>
      <c r="J129" s="2750"/>
      <c r="K129" s="1842" t="s">
        <v>1962</v>
      </c>
      <c r="L129" s="2305"/>
      <c r="M129" s="1842" t="s">
        <v>1963</v>
      </c>
      <c r="N129" s="1842"/>
      <c r="O129" s="1842"/>
      <c r="P129" s="1842"/>
      <c r="Q129" s="1998"/>
    </row>
    <row r="130" spans="1:17">
      <c r="A130" s="2207"/>
      <c r="B130" s="2019" t="s">
        <v>1964</v>
      </c>
      <c r="C130" s="1568"/>
      <c r="D130" s="2019" t="s">
        <v>1965</v>
      </c>
      <c r="E130" s="2019" t="s">
        <v>3594</v>
      </c>
      <c r="F130" s="2019" t="s">
        <v>3594</v>
      </c>
      <c r="G130" s="2306" t="s">
        <v>3594</v>
      </c>
      <c r="H130" s="2745" t="s">
        <v>4238</v>
      </c>
      <c r="I130" s="2597" t="s">
        <v>4238</v>
      </c>
      <c r="J130" s="2750"/>
      <c r="K130" s="1568" t="s">
        <v>1789</v>
      </c>
      <c r="L130" s="1568"/>
      <c r="M130" s="2019" t="s">
        <v>1966</v>
      </c>
      <c r="N130" s="2019" t="s">
        <v>1967</v>
      </c>
      <c r="O130" s="1583" t="s">
        <v>2331</v>
      </c>
      <c r="P130" s="1837"/>
      <c r="Q130" s="1994"/>
    </row>
    <row r="131" spans="1:17">
      <c r="A131" s="2207"/>
      <c r="B131" s="2019" t="s">
        <v>1968</v>
      </c>
      <c r="C131" s="2019" t="s">
        <v>3596</v>
      </c>
      <c r="D131" s="2019" t="s">
        <v>3597</v>
      </c>
      <c r="E131" s="2019" t="s">
        <v>3598</v>
      </c>
      <c r="F131" s="2019" t="s">
        <v>3599</v>
      </c>
      <c r="G131" s="2306" t="s">
        <v>3599</v>
      </c>
      <c r="H131" s="2745" t="s">
        <v>4240</v>
      </c>
      <c r="I131" s="2597" t="s">
        <v>4242</v>
      </c>
      <c r="J131" s="2750"/>
      <c r="K131" s="2019" t="s">
        <v>3600</v>
      </c>
      <c r="L131" s="2019" t="s">
        <v>3600</v>
      </c>
      <c r="M131" s="2019" t="s">
        <v>530</v>
      </c>
      <c r="N131" s="2019" t="s">
        <v>530</v>
      </c>
      <c r="O131" s="1583" t="s">
        <v>530</v>
      </c>
      <c r="P131" s="1856" t="s">
        <v>1969</v>
      </c>
      <c r="Q131" s="1943" t="s">
        <v>1970</v>
      </c>
    </row>
    <row r="132" spans="1:17">
      <c r="A132" s="2207" t="s">
        <v>1729</v>
      </c>
      <c r="B132" s="2019" t="s">
        <v>1971</v>
      </c>
      <c r="C132" s="2019" t="s">
        <v>3606</v>
      </c>
      <c r="D132" s="2019" t="s">
        <v>3607</v>
      </c>
      <c r="E132" s="2019" t="s">
        <v>1966</v>
      </c>
      <c r="F132" s="2019" t="s">
        <v>3609</v>
      </c>
      <c r="G132" s="2306" t="s">
        <v>3610</v>
      </c>
      <c r="H132" s="2745" t="s">
        <v>4239</v>
      </c>
      <c r="I132" s="2597" t="s">
        <v>4243</v>
      </c>
      <c r="J132" s="2750"/>
      <c r="K132" s="2019" t="s">
        <v>1397</v>
      </c>
      <c r="L132" s="2019" t="s">
        <v>1973</v>
      </c>
      <c r="M132" s="2019" t="s">
        <v>3612</v>
      </c>
      <c r="N132" s="2019" t="s">
        <v>3612</v>
      </c>
      <c r="O132" s="1583" t="s">
        <v>3612</v>
      </c>
      <c r="P132" s="1856" t="s">
        <v>1974</v>
      </c>
      <c r="Q132" s="1943" t="s">
        <v>1732</v>
      </c>
    </row>
    <row r="133" spans="1:17">
      <c r="A133" s="2209" t="s">
        <v>1732</v>
      </c>
      <c r="B133" s="1585" t="s">
        <v>3024</v>
      </c>
      <c r="C133" s="1585" t="s">
        <v>3025</v>
      </c>
      <c r="D133" s="1585" t="s">
        <v>3026</v>
      </c>
      <c r="E133" s="1585" t="s">
        <v>3027</v>
      </c>
      <c r="F133" s="1585" t="s">
        <v>2347</v>
      </c>
      <c r="G133" s="2308" t="s">
        <v>2348</v>
      </c>
      <c r="H133" s="2746" t="s">
        <v>2349</v>
      </c>
      <c r="I133" s="2751"/>
      <c r="J133" s="2642" t="s">
        <v>4241</v>
      </c>
      <c r="K133" s="1585" t="s">
        <v>2350</v>
      </c>
      <c r="L133" s="1585" t="s">
        <v>2351</v>
      </c>
      <c r="M133" s="1585" t="s">
        <v>2352</v>
      </c>
      <c r="N133" s="1585" t="s">
        <v>2353</v>
      </c>
      <c r="O133" s="1586" t="s">
        <v>2354</v>
      </c>
      <c r="P133" s="1945" t="s">
        <v>181</v>
      </c>
      <c r="Q133" s="1946"/>
    </row>
    <row r="134" spans="1:17">
      <c r="A134" s="2209">
        <v>1</v>
      </c>
      <c r="B134" s="1571" t="s">
        <v>1789</v>
      </c>
      <c r="C134" s="1571" t="s">
        <v>1789</v>
      </c>
      <c r="D134" s="1571" t="s">
        <v>1789</v>
      </c>
      <c r="E134" s="1571" t="s">
        <v>1789</v>
      </c>
      <c r="F134" s="1571" t="s">
        <v>1789</v>
      </c>
      <c r="G134" s="2309" t="s">
        <v>1789</v>
      </c>
      <c r="H134" s="1732"/>
      <c r="I134" s="2752" t="s">
        <v>1789</v>
      </c>
      <c r="J134" s="1914"/>
      <c r="K134" s="1906" t="s">
        <v>1789</v>
      </c>
      <c r="L134" s="1906"/>
      <c r="M134" s="1885" t="s">
        <v>1789</v>
      </c>
      <c r="N134" s="1885" t="s">
        <v>1789</v>
      </c>
      <c r="O134" s="1885" t="s">
        <v>1789</v>
      </c>
      <c r="P134" s="2310">
        <f t="shared" ref="P134:P182" si="4">SUM(M134:O134)</f>
        <v>0</v>
      </c>
      <c r="Q134" s="1946">
        <v>1</v>
      </c>
    </row>
    <row r="135" spans="1:17">
      <c r="A135" s="2209">
        <v>2</v>
      </c>
      <c r="B135" s="1571"/>
      <c r="C135" s="1571"/>
      <c r="D135" s="1571"/>
      <c r="E135" s="1571"/>
      <c r="F135" s="1571"/>
      <c r="G135" s="2309"/>
      <c r="H135" s="1732"/>
      <c r="I135" s="2752"/>
      <c r="J135" s="1914"/>
      <c r="K135" s="1906"/>
      <c r="L135" s="1906"/>
      <c r="M135" s="1906" t="s">
        <v>1789</v>
      </c>
      <c r="N135" s="1906"/>
      <c r="O135" s="1906"/>
      <c r="P135" s="2311">
        <f t="shared" si="4"/>
        <v>0</v>
      </c>
      <c r="Q135" s="1946">
        <v>2</v>
      </c>
    </row>
    <row r="136" spans="1:17">
      <c r="A136" s="2209">
        <v>3</v>
      </c>
      <c r="B136" s="1571"/>
      <c r="C136" s="1571"/>
      <c r="D136" s="1571"/>
      <c r="E136" s="1571"/>
      <c r="F136" s="1571"/>
      <c r="G136" s="2309"/>
      <c r="H136" s="1732"/>
      <c r="I136" s="2752"/>
      <c r="J136" s="1914"/>
      <c r="K136" s="1906"/>
      <c r="L136" s="1906"/>
      <c r="M136" s="1906"/>
      <c r="N136" s="1906"/>
      <c r="O136" s="1906"/>
      <c r="P136" s="2311">
        <f t="shared" si="4"/>
        <v>0</v>
      </c>
      <c r="Q136" s="1946">
        <v>3</v>
      </c>
    </row>
    <row r="137" spans="1:17">
      <c r="A137" s="2209">
        <v>4</v>
      </c>
      <c r="B137" s="1571"/>
      <c r="C137" s="1571"/>
      <c r="D137" s="1571"/>
      <c r="E137" s="1571"/>
      <c r="F137" s="1571"/>
      <c r="G137" s="2309"/>
      <c r="H137" s="1732"/>
      <c r="I137" s="2752"/>
      <c r="J137" s="1914"/>
      <c r="K137" s="1906"/>
      <c r="L137" s="1906"/>
      <c r="M137" s="1906"/>
      <c r="N137" s="1906"/>
      <c r="O137" s="1906"/>
      <c r="P137" s="2311">
        <f t="shared" si="4"/>
        <v>0</v>
      </c>
      <c r="Q137" s="1946">
        <v>4</v>
      </c>
    </row>
    <row r="138" spans="1:17">
      <c r="A138" s="2209">
        <v>5</v>
      </c>
      <c r="B138" s="1571"/>
      <c r="C138" s="1571"/>
      <c r="D138" s="1571"/>
      <c r="E138" s="1571"/>
      <c r="F138" s="1571"/>
      <c r="G138" s="2309"/>
      <c r="H138" s="1732"/>
      <c r="I138" s="2752"/>
      <c r="J138" s="1914"/>
      <c r="K138" s="1906"/>
      <c r="L138" s="1906"/>
      <c r="M138" s="1906"/>
      <c r="N138" s="1906"/>
      <c r="O138" s="1906"/>
      <c r="P138" s="2311">
        <f t="shared" si="4"/>
        <v>0</v>
      </c>
      <c r="Q138" s="1946">
        <v>5</v>
      </c>
    </row>
    <row r="139" spans="1:17">
      <c r="A139" s="2209">
        <v>6</v>
      </c>
      <c r="B139" s="1571"/>
      <c r="C139" s="1571"/>
      <c r="D139" s="1571"/>
      <c r="E139" s="1571"/>
      <c r="F139" s="1571"/>
      <c r="G139" s="2309"/>
      <c r="H139" s="1732"/>
      <c r="I139" s="2752"/>
      <c r="J139" s="1914"/>
      <c r="K139" s="1906"/>
      <c r="L139" s="1906"/>
      <c r="M139" s="1906"/>
      <c r="N139" s="1906"/>
      <c r="O139" s="1906"/>
      <c r="P139" s="2311">
        <f t="shared" si="4"/>
        <v>0</v>
      </c>
      <c r="Q139" s="1946">
        <v>6</v>
      </c>
    </row>
    <row r="140" spans="1:17">
      <c r="A140" s="2209">
        <v>7</v>
      </c>
      <c r="B140" s="1571"/>
      <c r="C140" s="1571"/>
      <c r="D140" s="1571"/>
      <c r="E140" s="1571"/>
      <c r="F140" s="1571"/>
      <c r="G140" s="2309"/>
      <c r="H140" s="1732"/>
      <c r="I140" s="2752"/>
      <c r="J140" s="1914"/>
      <c r="K140" s="1906"/>
      <c r="L140" s="1906"/>
      <c r="M140" s="1906"/>
      <c r="N140" s="1906"/>
      <c r="O140" s="1906"/>
      <c r="P140" s="2311">
        <f t="shared" si="4"/>
        <v>0</v>
      </c>
      <c r="Q140" s="1946">
        <v>7</v>
      </c>
    </row>
    <row r="141" spans="1:17">
      <c r="A141" s="2209">
        <v>8</v>
      </c>
      <c r="B141" s="1571"/>
      <c r="C141" s="1571"/>
      <c r="D141" s="1571"/>
      <c r="E141" s="1571"/>
      <c r="F141" s="1571"/>
      <c r="G141" s="2309"/>
      <c r="H141" s="1732"/>
      <c r="I141" s="2752"/>
      <c r="J141" s="1914"/>
      <c r="K141" s="1906"/>
      <c r="L141" s="1906"/>
      <c r="M141" s="1906"/>
      <c r="N141" s="1906"/>
      <c r="O141" s="1906"/>
      <c r="P141" s="2311">
        <f t="shared" si="4"/>
        <v>0</v>
      </c>
      <c r="Q141" s="1946">
        <v>8</v>
      </c>
    </row>
    <row r="142" spans="1:17">
      <c r="A142" s="2209">
        <v>9</v>
      </c>
      <c r="B142" s="1571"/>
      <c r="C142" s="1571"/>
      <c r="D142" s="1571"/>
      <c r="E142" s="1571"/>
      <c r="F142" s="1571"/>
      <c r="G142" s="2309"/>
      <c r="H142" s="1732"/>
      <c r="I142" s="2752"/>
      <c r="J142" s="1914"/>
      <c r="K142" s="1906"/>
      <c r="L142" s="1906"/>
      <c r="M142" s="1906"/>
      <c r="N142" s="1906"/>
      <c r="O142" s="1906"/>
      <c r="P142" s="2311">
        <f t="shared" si="4"/>
        <v>0</v>
      </c>
      <c r="Q142" s="1946">
        <v>9</v>
      </c>
    </row>
    <row r="143" spans="1:17">
      <c r="A143" s="2209">
        <v>10</v>
      </c>
      <c r="B143" s="1571"/>
      <c r="C143" s="1571"/>
      <c r="D143" s="1571"/>
      <c r="E143" s="1571"/>
      <c r="F143" s="1571"/>
      <c r="G143" s="2309"/>
      <c r="H143" s="1732"/>
      <c r="I143" s="2752"/>
      <c r="J143" s="1914"/>
      <c r="K143" s="1906"/>
      <c r="L143" s="1906"/>
      <c r="M143" s="1906"/>
      <c r="N143" s="1906"/>
      <c r="O143" s="1906"/>
      <c r="P143" s="2311">
        <f t="shared" si="4"/>
        <v>0</v>
      </c>
      <c r="Q143" s="1946">
        <v>10</v>
      </c>
    </row>
    <row r="144" spans="1:17">
      <c r="A144" s="2209">
        <v>11</v>
      </c>
      <c r="B144" s="1571"/>
      <c r="C144" s="1571"/>
      <c r="D144" s="1571"/>
      <c r="E144" s="1571"/>
      <c r="F144" s="1571"/>
      <c r="G144" s="2309"/>
      <c r="H144" s="1732"/>
      <c r="I144" s="2752"/>
      <c r="J144" s="1914"/>
      <c r="K144" s="1906"/>
      <c r="L144" s="1906"/>
      <c r="M144" s="1906"/>
      <c r="N144" s="1906"/>
      <c r="O144" s="1906"/>
      <c r="P144" s="2311">
        <f t="shared" si="4"/>
        <v>0</v>
      </c>
      <c r="Q144" s="1946">
        <v>11</v>
      </c>
    </row>
    <row r="145" spans="1:17">
      <c r="A145" s="2209">
        <v>12</v>
      </c>
      <c r="B145" s="1571"/>
      <c r="C145" s="1571"/>
      <c r="D145" s="1571"/>
      <c r="E145" s="1571"/>
      <c r="F145" s="1571"/>
      <c r="G145" s="2309"/>
      <c r="H145" s="1732"/>
      <c r="I145" s="2752"/>
      <c r="J145" s="1914"/>
      <c r="K145" s="1906"/>
      <c r="L145" s="1906"/>
      <c r="M145" s="1906"/>
      <c r="N145" s="1906"/>
      <c r="O145" s="1906"/>
      <c r="P145" s="2311">
        <f t="shared" si="4"/>
        <v>0</v>
      </c>
      <c r="Q145" s="1946">
        <v>12</v>
      </c>
    </row>
    <row r="146" spans="1:17">
      <c r="A146" s="2209">
        <v>13</v>
      </c>
      <c r="B146" s="1571"/>
      <c r="C146" s="1571"/>
      <c r="D146" s="1571"/>
      <c r="E146" s="1571"/>
      <c r="F146" s="1571"/>
      <c r="G146" s="2309"/>
      <c r="H146" s="1732"/>
      <c r="I146" s="2752"/>
      <c r="J146" s="1914"/>
      <c r="K146" s="1906"/>
      <c r="L146" s="1906"/>
      <c r="M146" s="1906"/>
      <c r="N146" s="1906"/>
      <c r="O146" s="1906"/>
      <c r="P146" s="2311">
        <f t="shared" si="4"/>
        <v>0</v>
      </c>
      <c r="Q146" s="1946">
        <v>13</v>
      </c>
    </row>
    <row r="147" spans="1:17">
      <c r="A147" s="2209">
        <v>14</v>
      </c>
      <c r="B147" s="1571"/>
      <c r="C147" s="1571"/>
      <c r="D147" s="1571"/>
      <c r="E147" s="1571"/>
      <c r="F147" s="1571"/>
      <c r="G147" s="2309"/>
      <c r="H147" s="1732"/>
      <c r="I147" s="2752"/>
      <c r="J147" s="1914"/>
      <c r="K147" s="1906"/>
      <c r="L147" s="1906"/>
      <c r="M147" s="1906"/>
      <c r="N147" s="1906"/>
      <c r="O147" s="1906"/>
      <c r="P147" s="2311">
        <f t="shared" si="4"/>
        <v>0</v>
      </c>
      <c r="Q147" s="1946">
        <v>14</v>
      </c>
    </row>
    <row r="148" spans="1:17">
      <c r="A148" s="2209">
        <v>15</v>
      </c>
      <c r="B148" s="1571"/>
      <c r="C148" s="1571"/>
      <c r="D148" s="1571"/>
      <c r="E148" s="1571"/>
      <c r="F148" s="1571"/>
      <c r="G148" s="2309"/>
      <c r="H148" s="1732"/>
      <c r="I148" s="2752"/>
      <c r="J148" s="1914"/>
      <c r="K148" s="1906"/>
      <c r="L148" s="1906"/>
      <c r="M148" s="1906"/>
      <c r="N148" s="1906"/>
      <c r="O148" s="1906"/>
      <c r="P148" s="2311">
        <f t="shared" si="4"/>
        <v>0</v>
      </c>
      <c r="Q148" s="1946">
        <v>15</v>
      </c>
    </row>
    <row r="149" spans="1:17">
      <c r="A149" s="2209">
        <v>16</v>
      </c>
      <c r="B149" s="1571"/>
      <c r="C149" s="1571"/>
      <c r="D149" s="1571"/>
      <c r="E149" s="1571"/>
      <c r="F149" s="1571"/>
      <c r="G149" s="2309"/>
      <c r="H149" s="1732"/>
      <c r="I149" s="2752"/>
      <c r="J149" s="1914"/>
      <c r="K149" s="1906"/>
      <c r="L149" s="1906"/>
      <c r="M149" s="1906"/>
      <c r="N149" s="1906"/>
      <c r="O149" s="1906"/>
      <c r="P149" s="2311">
        <f t="shared" si="4"/>
        <v>0</v>
      </c>
      <c r="Q149" s="1946">
        <v>16</v>
      </c>
    </row>
    <row r="150" spans="1:17">
      <c r="A150" s="2209">
        <v>17</v>
      </c>
      <c r="B150" s="1571"/>
      <c r="C150" s="1571"/>
      <c r="D150" s="1571"/>
      <c r="E150" s="1571"/>
      <c r="F150" s="1571"/>
      <c r="G150" s="2309"/>
      <c r="H150" s="1732"/>
      <c r="I150" s="2752"/>
      <c r="J150" s="1914"/>
      <c r="K150" s="1906"/>
      <c r="L150" s="1906"/>
      <c r="M150" s="1906"/>
      <c r="N150" s="1906"/>
      <c r="O150" s="1906"/>
      <c r="P150" s="2311">
        <f t="shared" si="4"/>
        <v>0</v>
      </c>
      <c r="Q150" s="1946">
        <v>17</v>
      </c>
    </row>
    <row r="151" spans="1:17">
      <c r="A151" s="2209">
        <v>18</v>
      </c>
      <c r="B151" s="1571"/>
      <c r="C151" s="1571"/>
      <c r="D151" s="1571"/>
      <c r="E151" s="1571"/>
      <c r="F151" s="1571"/>
      <c r="G151" s="2309"/>
      <c r="H151" s="1732"/>
      <c r="I151" s="2752"/>
      <c r="J151" s="1914"/>
      <c r="K151" s="1906"/>
      <c r="L151" s="1906"/>
      <c r="M151" s="1906"/>
      <c r="N151" s="1906"/>
      <c r="O151" s="1906"/>
      <c r="P151" s="2311">
        <f t="shared" si="4"/>
        <v>0</v>
      </c>
      <c r="Q151" s="1946">
        <v>18</v>
      </c>
    </row>
    <row r="152" spans="1:17">
      <c r="A152" s="2209">
        <v>19</v>
      </c>
      <c r="B152" s="1571"/>
      <c r="C152" s="1571"/>
      <c r="D152" s="1571"/>
      <c r="E152" s="1571"/>
      <c r="F152" s="1571"/>
      <c r="G152" s="2309"/>
      <c r="H152" s="1732"/>
      <c r="I152" s="2752"/>
      <c r="J152" s="1914"/>
      <c r="K152" s="1906"/>
      <c r="L152" s="1906"/>
      <c r="M152" s="1906"/>
      <c r="N152" s="1906"/>
      <c r="O152" s="1906"/>
      <c r="P152" s="2311">
        <f t="shared" si="4"/>
        <v>0</v>
      </c>
      <c r="Q152" s="1946">
        <v>19</v>
      </c>
    </row>
    <row r="153" spans="1:17">
      <c r="A153" s="2209">
        <v>20</v>
      </c>
      <c r="B153" s="1571"/>
      <c r="C153" s="1571"/>
      <c r="D153" s="1571"/>
      <c r="E153" s="1571"/>
      <c r="F153" s="1571"/>
      <c r="G153" s="2309"/>
      <c r="H153" s="1732"/>
      <c r="I153" s="2752"/>
      <c r="J153" s="1914"/>
      <c r="K153" s="1906"/>
      <c r="L153" s="1906"/>
      <c r="M153" s="1906"/>
      <c r="N153" s="1906"/>
      <c r="O153" s="1906"/>
      <c r="P153" s="2311">
        <f t="shared" si="4"/>
        <v>0</v>
      </c>
      <c r="Q153" s="1946">
        <v>20</v>
      </c>
    </row>
    <row r="154" spans="1:17">
      <c r="A154" s="2209">
        <v>21</v>
      </c>
      <c r="B154" s="1571"/>
      <c r="C154" s="1571"/>
      <c r="D154" s="1571"/>
      <c r="E154" s="1571"/>
      <c r="F154" s="1571"/>
      <c r="G154" s="2309"/>
      <c r="H154" s="1732"/>
      <c r="I154" s="2752"/>
      <c r="J154" s="1914"/>
      <c r="K154" s="1906"/>
      <c r="L154" s="1906"/>
      <c r="M154" s="1906"/>
      <c r="N154" s="1906"/>
      <c r="O154" s="1906"/>
      <c r="P154" s="2311">
        <f t="shared" si="4"/>
        <v>0</v>
      </c>
      <c r="Q154" s="1946">
        <v>21</v>
      </c>
    </row>
    <row r="155" spans="1:17">
      <c r="A155" s="2209">
        <v>22</v>
      </c>
      <c r="B155" s="1571"/>
      <c r="C155" s="1571"/>
      <c r="D155" s="1571"/>
      <c r="E155" s="1571"/>
      <c r="F155" s="1571"/>
      <c r="G155" s="2309"/>
      <c r="H155" s="1732"/>
      <c r="I155" s="2752"/>
      <c r="J155" s="1914"/>
      <c r="K155" s="1906"/>
      <c r="L155" s="1906"/>
      <c r="M155" s="1906"/>
      <c r="N155" s="1906"/>
      <c r="O155" s="1906"/>
      <c r="P155" s="2311">
        <f t="shared" si="4"/>
        <v>0</v>
      </c>
      <c r="Q155" s="1946">
        <v>22</v>
      </c>
    </row>
    <row r="156" spans="1:17">
      <c r="A156" s="2209">
        <v>23</v>
      </c>
      <c r="B156" s="1571"/>
      <c r="C156" s="1571"/>
      <c r="D156" s="1571"/>
      <c r="E156" s="1571"/>
      <c r="F156" s="1571"/>
      <c r="G156" s="2309"/>
      <c r="H156" s="1732"/>
      <c r="I156" s="2752"/>
      <c r="J156" s="1914"/>
      <c r="K156" s="1906"/>
      <c r="L156" s="1906"/>
      <c r="M156" s="1906"/>
      <c r="N156" s="1906"/>
      <c r="O156" s="1906"/>
      <c r="P156" s="2311">
        <f t="shared" si="4"/>
        <v>0</v>
      </c>
      <c r="Q156" s="1946">
        <v>23</v>
      </c>
    </row>
    <row r="157" spans="1:17">
      <c r="A157" s="2209">
        <v>24</v>
      </c>
      <c r="B157" s="1571"/>
      <c r="C157" s="1571"/>
      <c r="D157" s="1571"/>
      <c r="E157" s="1571"/>
      <c r="F157" s="1571"/>
      <c r="G157" s="2309"/>
      <c r="H157" s="1732"/>
      <c r="I157" s="2752"/>
      <c r="J157" s="1914"/>
      <c r="K157" s="1906"/>
      <c r="L157" s="1906"/>
      <c r="M157" s="1906"/>
      <c r="N157" s="1906"/>
      <c r="O157" s="1906"/>
      <c r="P157" s="2311">
        <f t="shared" si="4"/>
        <v>0</v>
      </c>
      <c r="Q157" s="1946">
        <v>24</v>
      </c>
    </row>
    <row r="158" spans="1:17">
      <c r="A158" s="2209">
        <v>25</v>
      </c>
      <c r="B158" s="1571"/>
      <c r="C158" s="1571"/>
      <c r="D158" s="1571"/>
      <c r="E158" s="1571"/>
      <c r="F158" s="1571"/>
      <c r="G158" s="2309"/>
      <c r="H158" s="1732"/>
      <c r="I158" s="2752"/>
      <c r="J158" s="1914"/>
      <c r="K158" s="1906"/>
      <c r="L158" s="1906"/>
      <c r="M158" s="1906"/>
      <c r="N158" s="1906"/>
      <c r="O158" s="1906"/>
      <c r="P158" s="2311">
        <f t="shared" si="4"/>
        <v>0</v>
      </c>
      <c r="Q158" s="1946">
        <v>25</v>
      </c>
    </row>
    <row r="159" spans="1:17">
      <c r="A159" s="2209">
        <v>26</v>
      </c>
      <c r="B159" s="1571"/>
      <c r="C159" s="1571"/>
      <c r="D159" s="1571"/>
      <c r="E159" s="1571"/>
      <c r="F159" s="1571"/>
      <c r="G159" s="2309"/>
      <c r="H159" s="1732"/>
      <c r="I159" s="2752"/>
      <c r="J159" s="1914"/>
      <c r="K159" s="1906"/>
      <c r="L159" s="1906"/>
      <c r="M159" s="1906"/>
      <c r="N159" s="1906"/>
      <c r="O159" s="1906"/>
      <c r="P159" s="2311">
        <f t="shared" si="4"/>
        <v>0</v>
      </c>
      <c r="Q159" s="1946">
        <v>26</v>
      </c>
    </row>
    <row r="160" spans="1:17">
      <c r="A160" s="2209">
        <v>27</v>
      </c>
      <c r="B160" s="1571"/>
      <c r="C160" s="1571"/>
      <c r="D160" s="1571"/>
      <c r="E160" s="1571"/>
      <c r="F160" s="1571"/>
      <c r="G160" s="2309"/>
      <c r="H160" s="1732"/>
      <c r="I160" s="2752"/>
      <c r="J160" s="1914"/>
      <c r="K160" s="1906"/>
      <c r="L160" s="1906"/>
      <c r="M160" s="1906"/>
      <c r="N160" s="1906"/>
      <c r="O160" s="1906"/>
      <c r="P160" s="2311">
        <f t="shared" si="4"/>
        <v>0</v>
      </c>
      <c r="Q160" s="1946">
        <v>27</v>
      </c>
    </row>
    <row r="161" spans="1:17">
      <c r="A161" s="2209">
        <v>28</v>
      </c>
      <c r="B161" s="1571"/>
      <c r="C161" s="1571"/>
      <c r="D161" s="1571"/>
      <c r="E161" s="1571"/>
      <c r="F161" s="1571"/>
      <c r="G161" s="2309"/>
      <c r="H161" s="1732"/>
      <c r="I161" s="2752"/>
      <c r="J161" s="1914"/>
      <c r="K161" s="1906"/>
      <c r="L161" s="1906"/>
      <c r="M161" s="1906"/>
      <c r="N161" s="1906"/>
      <c r="O161" s="1906"/>
      <c r="P161" s="2311">
        <f t="shared" si="4"/>
        <v>0</v>
      </c>
      <c r="Q161" s="1946">
        <v>28</v>
      </c>
    </row>
    <row r="162" spans="1:17">
      <c r="A162" s="2209">
        <v>29</v>
      </c>
      <c r="B162" s="1571"/>
      <c r="C162" s="1571"/>
      <c r="D162" s="1571"/>
      <c r="E162" s="1571"/>
      <c r="F162" s="1571"/>
      <c r="G162" s="2309"/>
      <c r="H162" s="1732"/>
      <c r="I162" s="2752"/>
      <c r="J162" s="1914"/>
      <c r="K162" s="1906"/>
      <c r="L162" s="1906"/>
      <c r="M162" s="1906"/>
      <c r="N162" s="1906"/>
      <c r="O162" s="1906"/>
      <c r="P162" s="2311">
        <f t="shared" si="4"/>
        <v>0</v>
      </c>
      <c r="Q162" s="1946">
        <v>29</v>
      </c>
    </row>
    <row r="163" spans="1:17">
      <c r="A163" s="2209">
        <v>30</v>
      </c>
      <c r="B163" s="1571"/>
      <c r="C163" s="1571"/>
      <c r="D163" s="1571"/>
      <c r="E163" s="1571"/>
      <c r="F163" s="1571"/>
      <c r="G163" s="2309"/>
      <c r="H163" s="1732"/>
      <c r="I163" s="2752"/>
      <c r="J163" s="1914"/>
      <c r="K163" s="1906"/>
      <c r="L163" s="1906"/>
      <c r="M163" s="1906"/>
      <c r="N163" s="1906"/>
      <c r="O163" s="1906"/>
      <c r="P163" s="2311">
        <f t="shared" si="4"/>
        <v>0</v>
      </c>
      <c r="Q163" s="1946">
        <v>30</v>
      </c>
    </row>
    <row r="164" spans="1:17">
      <c r="A164" s="2209">
        <v>31</v>
      </c>
      <c r="B164" s="1571"/>
      <c r="C164" s="1571"/>
      <c r="D164" s="1571"/>
      <c r="E164" s="1571"/>
      <c r="F164" s="1571"/>
      <c r="G164" s="2309"/>
      <c r="H164" s="1732"/>
      <c r="I164" s="2752"/>
      <c r="J164" s="1914"/>
      <c r="K164" s="1906"/>
      <c r="L164" s="1906"/>
      <c r="M164" s="1906"/>
      <c r="N164" s="1906"/>
      <c r="O164" s="1906"/>
      <c r="P164" s="2311">
        <f t="shared" si="4"/>
        <v>0</v>
      </c>
      <c r="Q164" s="1946">
        <v>31</v>
      </c>
    </row>
    <row r="165" spans="1:17">
      <c r="A165" s="2209">
        <v>32</v>
      </c>
      <c r="B165" s="1571"/>
      <c r="C165" s="1571"/>
      <c r="D165" s="1571"/>
      <c r="E165" s="1571"/>
      <c r="F165" s="1571"/>
      <c r="G165" s="2309"/>
      <c r="H165" s="1732"/>
      <c r="I165" s="2752"/>
      <c r="J165" s="1914"/>
      <c r="K165" s="1906"/>
      <c r="L165" s="1906"/>
      <c r="M165" s="1906"/>
      <c r="N165" s="1906"/>
      <c r="O165" s="1906"/>
      <c r="P165" s="2311">
        <f t="shared" si="4"/>
        <v>0</v>
      </c>
      <c r="Q165" s="1946">
        <v>32</v>
      </c>
    </row>
    <row r="166" spans="1:17">
      <c r="A166" s="2209">
        <v>33</v>
      </c>
      <c r="B166" s="1571"/>
      <c r="C166" s="1571"/>
      <c r="D166" s="1571"/>
      <c r="E166" s="1571"/>
      <c r="F166" s="1571"/>
      <c r="G166" s="2309"/>
      <c r="H166" s="1732"/>
      <c r="I166" s="2752"/>
      <c r="J166" s="1914"/>
      <c r="K166" s="1906"/>
      <c r="L166" s="1906"/>
      <c r="M166" s="1906"/>
      <c r="N166" s="1906"/>
      <c r="O166" s="1906"/>
      <c r="P166" s="2311">
        <f t="shared" si="4"/>
        <v>0</v>
      </c>
      <c r="Q166" s="1946">
        <v>33</v>
      </c>
    </row>
    <row r="167" spans="1:17">
      <c r="A167" s="2209">
        <v>34</v>
      </c>
      <c r="B167" s="1571"/>
      <c r="C167" s="1571"/>
      <c r="D167" s="1571"/>
      <c r="E167" s="1571"/>
      <c r="F167" s="1571"/>
      <c r="G167" s="2309"/>
      <c r="H167" s="1732"/>
      <c r="I167" s="2752"/>
      <c r="J167" s="1914"/>
      <c r="K167" s="1906"/>
      <c r="L167" s="1906"/>
      <c r="M167" s="1906"/>
      <c r="N167" s="1906"/>
      <c r="O167" s="1906"/>
      <c r="P167" s="2311">
        <f t="shared" si="4"/>
        <v>0</v>
      </c>
      <c r="Q167" s="1946">
        <v>34</v>
      </c>
    </row>
    <row r="168" spans="1:17">
      <c r="A168" s="2209">
        <v>35</v>
      </c>
      <c r="B168" s="1571"/>
      <c r="C168" s="1571"/>
      <c r="D168" s="1571"/>
      <c r="E168" s="1571"/>
      <c r="F168" s="1571"/>
      <c r="G168" s="2309"/>
      <c r="H168" s="1732"/>
      <c r="I168" s="2752"/>
      <c r="J168" s="1914"/>
      <c r="K168" s="1906"/>
      <c r="L168" s="1906"/>
      <c r="M168" s="1906"/>
      <c r="N168" s="1906"/>
      <c r="O168" s="1906"/>
      <c r="P168" s="2311">
        <f t="shared" si="4"/>
        <v>0</v>
      </c>
      <c r="Q168" s="1946">
        <v>35</v>
      </c>
    </row>
    <row r="169" spans="1:17">
      <c r="A169" s="2209">
        <v>36</v>
      </c>
      <c r="B169" s="1571"/>
      <c r="C169" s="1571"/>
      <c r="D169" s="1571"/>
      <c r="E169" s="1571"/>
      <c r="F169" s="1571"/>
      <c r="G169" s="2309"/>
      <c r="H169" s="1732"/>
      <c r="I169" s="2752"/>
      <c r="J169" s="1914"/>
      <c r="K169" s="1906"/>
      <c r="L169" s="1906"/>
      <c r="M169" s="1906"/>
      <c r="N169" s="1906"/>
      <c r="O169" s="1906"/>
      <c r="P169" s="2311">
        <f t="shared" si="4"/>
        <v>0</v>
      </c>
      <c r="Q169" s="1946">
        <v>36</v>
      </c>
    </row>
    <row r="170" spans="1:17">
      <c r="A170" s="2209">
        <v>37</v>
      </c>
      <c r="B170" s="1571"/>
      <c r="C170" s="1571"/>
      <c r="D170" s="1571"/>
      <c r="E170" s="1571"/>
      <c r="F170" s="1571"/>
      <c r="G170" s="2309"/>
      <c r="H170" s="1732"/>
      <c r="I170" s="2752"/>
      <c r="J170" s="1914"/>
      <c r="K170" s="1906"/>
      <c r="L170" s="1906"/>
      <c r="M170" s="1906"/>
      <c r="N170" s="1906"/>
      <c r="O170" s="1906"/>
      <c r="P170" s="2311">
        <f t="shared" si="4"/>
        <v>0</v>
      </c>
      <c r="Q170" s="1946">
        <v>37</v>
      </c>
    </row>
    <row r="171" spans="1:17">
      <c r="A171" s="2209">
        <v>38</v>
      </c>
      <c r="B171" s="1571"/>
      <c r="C171" s="1571"/>
      <c r="D171" s="1571"/>
      <c r="E171" s="1571"/>
      <c r="F171" s="1571"/>
      <c r="G171" s="2309"/>
      <c r="H171" s="1732"/>
      <c r="I171" s="2752"/>
      <c r="J171" s="1914"/>
      <c r="K171" s="1906"/>
      <c r="L171" s="1906"/>
      <c r="M171" s="1906"/>
      <c r="N171" s="1906"/>
      <c r="O171" s="1906"/>
      <c r="P171" s="2311">
        <f t="shared" si="4"/>
        <v>0</v>
      </c>
      <c r="Q171" s="1946">
        <v>38</v>
      </c>
    </row>
    <row r="172" spans="1:17">
      <c r="A172" s="2209">
        <v>39</v>
      </c>
      <c r="B172" s="1571"/>
      <c r="C172" s="1571"/>
      <c r="D172" s="1571"/>
      <c r="E172" s="1571"/>
      <c r="F172" s="1571"/>
      <c r="G172" s="2309"/>
      <c r="H172" s="1732"/>
      <c r="I172" s="2752"/>
      <c r="J172" s="1914"/>
      <c r="K172" s="1906"/>
      <c r="L172" s="1906"/>
      <c r="M172" s="1906"/>
      <c r="N172" s="1906"/>
      <c r="O172" s="1906"/>
      <c r="P172" s="2311">
        <f t="shared" si="4"/>
        <v>0</v>
      </c>
      <c r="Q172" s="1946">
        <v>39</v>
      </c>
    </row>
    <row r="173" spans="1:17">
      <c r="A173" s="2209">
        <v>40</v>
      </c>
      <c r="B173" s="1571"/>
      <c r="C173" s="1571"/>
      <c r="D173" s="1571"/>
      <c r="E173" s="1571"/>
      <c r="F173" s="1571"/>
      <c r="G173" s="2309"/>
      <c r="H173" s="1732"/>
      <c r="I173" s="2752"/>
      <c r="J173" s="1914"/>
      <c r="K173" s="1906"/>
      <c r="L173" s="1906"/>
      <c r="M173" s="1906"/>
      <c r="N173" s="1906"/>
      <c r="O173" s="1906"/>
      <c r="P173" s="2311">
        <f t="shared" si="4"/>
        <v>0</v>
      </c>
      <c r="Q173" s="1946">
        <v>40</v>
      </c>
    </row>
    <row r="174" spans="1:17">
      <c r="A174" s="2209">
        <v>41</v>
      </c>
      <c r="B174" s="1571"/>
      <c r="C174" s="1571"/>
      <c r="D174" s="1571"/>
      <c r="E174" s="1571"/>
      <c r="F174" s="1571"/>
      <c r="G174" s="2309"/>
      <c r="H174" s="1732"/>
      <c r="I174" s="2752"/>
      <c r="J174" s="1914"/>
      <c r="K174" s="1906"/>
      <c r="L174" s="1906"/>
      <c r="M174" s="1906"/>
      <c r="N174" s="1906"/>
      <c r="O174" s="1906"/>
      <c r="P174" s="2311">
        <f t="shared" si="4"/>
        <v>0</v>
      </c>
      <c r="Q174" s="1946">
        <v>41</v>
      </c>
    </row>
    <row r="175" spans="1:17">
      <c r="A175" s="2209">
        <v>42</v>
      </c>
      <c r="B175" s="1571"/>
      <c r="C175" s="1571"/>
      <c r="D175" s="1571"/>
      <c r="E175" s="1571"/>
      <c r="F175" s="1571"/>
      <c r="G175" s="2309"/>
      <c r="H175" s="1732"/>
      <c r="I175" s="2752"/>
      <c r="J175" s="1914"/>
      <c r="K175" s="1906"/>
      <c r="L175" s="1906"/>
      <c r="M175" s="1906"/>
      <c r="N175" s="1906"/>
      <c r="O175" s="1906"/>
      <c r="P175" s="2311">
        <f t="shared" si="4"/>
        <v>0</v>
      </c>
      <c r="Q175" s="1946">
        <v>42</v>
      </c>
    </row>
    <row r="176" spans="1:17">
      <c r="A176" s="2209">
        <v>43</v>
      </c>
      <c r="B176" s="1571"/>
      <c r="C176" s="1571"/>
      <c r="D176" s="1571"/>
      <c r="E176" s="1571"/>
      <c r="F176" s="1571"/>
      <c r="G176" s="2309"/>
      <c r="H176" s="1732"/>
      <c r="I176" s="2752"/>
      <c r="J176" s="1914"/>
      <c r="K176" s="1906"/>
      <c r="L176" s="1906"/>
      <c r="M176" s="1906"/>
      <c r="N176" s="1906"/>
      <c r="O176" s="1906"/>
      <c r="P176" s="2311">
        <f t="shared" si="4"/>
        <v>0</v>
      </c>
      <c r="Q176" s="1946">
        <v>43</v>
      </c>
    </row>
    <row r="177" spans="1:17">
      <c r="A177" s="2209">
        <v>44</v>
      </c>
      <c r="B177" s="1571"/>
      <c r="C177" s="1571"/>
      <c r="D177" s="1571"/>
      <c r="E177" s="1571"/>
      <c r="F177" s="1571"/>
      <c r="G177" s="2309"/>
      <c r="H177" s="1732"/>
      <c r="I177" s="2752"/>
      <c r="J177" s="1914"/>
      <c r="K177" s="1906"/>
      <c r="L177" s="1906"/>
      <c r="M177" s="1906"/>
      <c r="N177" s="1906"/>
      <c r="O177" s="1906"/>
      <c r="P177" s="2311">
        <f t="shared" si="4"/>
        <v>0</v>
      </c>
      <c r="Q177" s="1946">
        <v>44</v>
      </c>
    </row>
    <row r="178" spans="1:17">
      <c r="A178" s="2209">
        <v>45</v>
      </c>
      <c r="B178" s="1571"/>
      <c r="C178" s="1571"/>
      <c r="D178" s="1571"/>
      <c r="E178" s="1571"/>
      <c r="F178" s="1571"/>
      <c r="G178" s="2309"/>
      <c r="H178" s="1732"/>
      <c r="I178" s="2752"/>
      <c r="J178" s="1914"/>
      <c r="K178" s="1906"/>
      <c r="L178" s="1906"/>
      <c r="M178" s="1906"/>
      <c r="N178" s="1906"/>
      <c r="O178" s="1906"/>
      <c r="P178" s="2311">
        <f t="shared" si="4"/>
        <v>0</v>
      </c>
      <c r="Q178" s="1946">
        <v>45</v>
      </c>
    </row>
    <row r="179" spans="1:17">
      <c r="A179" s="2209">
        <v>46</v>
      </c>
      <c r="B179" s="1571"/>
      <c r="C179" s="1571"/>
      <c r="D179" s="1571"/>
      <c r="E179" s="1571"/>
      <c r="F179" s="1571"/>
      <c r="G179" s="2309"/>
      <c r="H179" s="1732"/>
      <c r="I179" s="2752"/>
      <c r="J179" s="1914"/>
      <c r="K179" s="1906"/>
      <c r="L179" s="1906"/>
      <c r="M179" s="1906"/>
      <c r="N179" s="1906"/>
      <c r="O179" s="1906"/>
      <c r="P179" s="2311">
        <f t="shared" si="4"/>
        <v>0</v>
      </c>
      <c r="Q179" s="1946">
        <v>46</v>
      </c>
    </row>
    <row r="180" spans="1:17">
      <c r="A180" s="2209">
        <v>47</v>
      </c>
      <c r="B180" s="1571"/>
      <c r="C180" s="1571"/>
      <c r="D180" s="1571"/>
      <c r="E180" s="1571"/>
      <c r="F180" s="1571"/>
      <c r="G180" s="2309"/>
      <c r="H180" s="1732"/>
      <c r="I180" s="2752"/>
      <c r="J180" s="1914"/>
      <c r="K180" s="1906"/>
      <c r="L180" s="1906"/>
      <c r="M180" s="1906"/>
      <c r="N180" s="1906"/>
      <c r="O180" s="1906"/>
      <c r="P180" s="2311">
        <f t="shared" si="4"/>
        <v>0</v>
      </c>
      <c r="Q180" s="1946">
        <v>47</v>
      </c>
    </row>
    <row r="181" spans="1:17">
      <c r="A181" s="2209">
        <v>48</v>
      </c>
      <c r="B181" s="1571"/>
      <c r="C181" s="1571"/>
      <c r="D181" s="1571"/>
      <c r="E181" s="1571"/>
      <c r="F181" s="1571"/>
      <c r="G181" s="2309"/>
      <c r="H181" s="1732"/>
      <c r="I181" s="2752"/>
      <c r="J181" s="1914"/>
      <c r="K181" s="1906"/>
      <c r="L181" s="1906"/>
      <c r="M181" s="1906"/>
      <c r="N181" s="1906"/>
      <c r="O181" s="1906"/>
      <c r="P181" s="2311">
        <f t="shared" si="4"/>
        <v>0</v>
      </c>
      <c r="Q181" s="1946">
        <v>48</v>
      </c>
    </row>
    <row r="182" spans="1:17">
      <c r="A182" s="2209">
        <v>49</v>
      </c>
      <c r="B182" s="1571"/>
      <c r="C182" s="1571"/>
      <c r="D182" s="1571"/>
      <c r="E182" s="1571"/>
      <c r="F182" s="1571"/>
      <c r="G182" s="2309"/>
      <c r="H182" s="1732"/>
      <c r="I182" s="2752"/>
      <c r="J182" s="1914"/>
      <c r="K182" s="1906"/>
      <c r="L182" s="1906"/>
      <c r="M182" s="1906"/>
      <c r="N182" s="1906"/>
      <c r="O182" s="1906"/>
      <c r="P182" s="2311">
        <f t="shared" si="4"/>
        <v>0</v>
      </c>
      <c r="Q182" s="1946">
        <v>49</v>
      </c>
    </row>
    <row r="183" spans="1:17" ht="15.75" thickBot="1">
      <c r="A183" s="2205">
        <v>50</v>
      </c>
      <c r="B183" s="2312" t="s">
        <v>2332</v>
      </c>
      <c r="C183" s="2327"/>
      <c r="D183" s="2327"/>
      <c r="E183" s="2327"/>
      <c r="F183" s="2327"/>
      <c r="G183" s="2328"/>
      <c r="H183" s="2329"/>
      <c r="I183" s="2753"/>
      <c r="J183" s="2754">
        <f t="shared" ref="J183:P183" si="5">SUM(J134:J182)</f>
        <v>0</v>
      </c>
      <c r="K183" s="2315">
        <f t="shared" si="5"/>
        <v>0</v>
      </c>
      <c r="L183" s="2315">
        <f t="shared" si="5"/>
        <v>0</v>
      </c>
      <c r="M183" s="2316">
        <f t="shared" si="5"/>
        <v>0</v>
      </c>
      <c r="N183" s="2316">
        <f t="shared" si="5"/>
        <v>0</v>
      </c>
      <c r="O183" s="2316">
        <f t="shared" si="5"/>
        <v>0</v>
      </c>
      <c r="P183" s="2316">
        <f t="shared" si="5"/>
        <v>0</v>
      </c>
      <c r="Q183" s="2317">
        <v>50</v>
      </c>
    </row>
    <row r="184" spans="1:17">
      <c r="A184" s="1855"/>
      <c r="B184" s="1855"/>
      <c r="I184" s="2274"/>
      <c r="J184" s="2274"/>
      <c r="K184" s="1925"/>
      <c r="L184" s="1925"/>
      <c r="M184" s="2331"/>
      <c r="N184" s="2331"/>
      <c r="O184" s="2331"/>
      <c r="P184" s="2331"/>
      <c r="Q184" s="1855"/>
    </row>
    <row r="185" spans="1:17">
      <c r="A185" s="2821" t="s">
        <v>4683</v>
      </c>
      <c r="B185" s="2679"/>
      <c r="C185" s="2591"/>
      <c r="D185" s="2591"/>
      <c r="E185" s="2282"/>
      <c r="F185" s="2282"/>
      <c r="G185" s="2282"/>
      <c r="H185" s="2282"/>
      <c r="I185" s="2821" t="s">
        <v>4683</v>
      </c>
      <c r="J185" s="2679"/>
      <c r="K185" s="2591"/>
      <c r="L185" s="2591"/>
      <c r="M185" s="2282"/>
      <c r="N185" s="2332"/>
    </row>
    <row r="186" spans="1:17">
      <c r="A186" s="1603" t="s">
        <v>1979</v>
      </c>
      <c r="B186" s="1603"/>
      <c r="C186" s="1603"/>
      <c r="D186" s="1603"/>
      <c r="E186" s="1603"/>
      <c r="F186" s="1603"/>
      <c r="G186" s="1603"/>
      <c r="H186" s="1603"/>
      <c r="I186" s="2591" t="s">
        <v>1980</v>
      </c>
      <c r="J186" s="2591"/>
      <c r="K186" s="1603"/>
      <c r="L186" s="1603"/>
      <c r="M186" s="1603"/>
      <c r="N186" s="1603"/>
      <c r="O186" s="1603"/>
      <c r="P186" s="1603"/>
      <c r="Q186" s="1603"/>
    </row>
    <row r="187" spans="1:17" ht="16.5" thickBot="1">
      <c r="A187" s="2319" t="str">
        <f>'Data Sheet'!$C$25</f>
        <v xml:space="preserve">The Brooklyn Union Gas Company d/b/a National Grid New York </v>
      </c>
      <c r="B187" s="2282"/>
      <c r="C187" s="2282"/>
      <c r="D187" s="2282"/>
      <c r="E187" s="2320" t="str">
        <f>'Data Sheet'!$C$40</f>
        <v xml:space="preserve"> March 29, 2017</v>
      </c>
      <c r="F187" s="2282"/>
      <c r="G187" s="2282" t="str">
        <f>'Data Sheet'!$C$38</f>
        <v xml:space="preserve"> December 31, 2016</v>
      </c>
      <c r="H187" s="2282"/>
      <c r="I187" s="2747" t="str">
        <f>'Data Sheet'!$C$25</f>
        <v xml:space="preserve">The Brooklyn Union Gas Company d/b/a National Grid New York </v>
      </c>
      <c r="J187" s="2522"/>
      <c r="K187" s="2282"/>
      <c r="L187" s="2282"/>
      <c r="M187" s="2282"/>
      <c r="N187" s="2282"/>
      <c r="O187" s="2320" t="str">
        <f>'Data Sheet'!$C$40</f>
        <v xml:space="preserve"> March 29, 2017</v>
      </c>
      <c r="P187" s="1610" t="str">
        <f>'Data Sheet'!$C$38</f>
        <v xml:space="preserve"> December 31, 2016</v>
      </c>
    </row>
    <row r="188" spans="1:17">
      <c r="A188" s="2322"/>
      <c r="B188" s="2323"/>
      <c r="C188" s="2323"/>
      <c r="D188" s="2323"/>
      <c r="E188" s="2323"/>
      <c r="F188" s="2323"/>
      <c r="G188" s="2323"/>
      <c r="H188" s="2323"/>
      <c r="I188" s="2516"/>
      <c r="J188" s="2517"/>
      <c r="K188" s="2323"/>
      <c r="L188" s="2323"/>
      <c r="M188" s="2323"/>
      <c r="N188" s="2323"/>
      <c r="O188" s="2323"/>
      <c r="P188" s="2323"/>
      <c r="Q188" s="2324"/>
    </row>
    <row r="189" spans="1:17">
      <c r="A189" s="2056" t="s">
        <v>3704</v>
      </c>
      <c r="B189" s="1603"/>
      <c r="C189" s="1603"/>
      <c r="D189" s="1603"/>
      <c r="E189" s="1603"/>
      <c r="F189" s="1603"/>
      <c r="G189" s="2298"/>
      <c r="H189" s="2298"/>
      <c r="I189" s="2597" t="s">
        <v>3705</v>
      </c>
      <c r="J189" s="2591"/>
      <c r="K189" s="1603"/>
      <c r="L189" s="1603"/>
      <c r="M189" s="1603"/>
      <c r="N189" s="1603"/>
      <c r="O189" s="1603"/>
      <c r="P189" s="1603"/>
      <c r="Q189" s="1569"/>
    </row>
    <row r="190" spans="1:17">
      <c r="A190" s="2056" t="s">
        <v>3706</v>
      </c>
      <c r="B190" s="1603"/>
      <c r="C190" s="1603"/>
      <c r="D190" s="1603"/>
      <c r="E190" s="1603"/>
      <c r="F190" s="1603"/>
      <c r="G190" s="2298"/>
      <c r="H190" s="2298"/>
      <c r="I190" s="2597" t="s">
        <v>3707</v>
      </c>
      <c r="J190" s="2591"/>
      <c r="K190" s="1603"/>
      <c r="L190" s="1603"/>
      <c r="M190" s="1603"/>
      <c r="N190" s="1603"/>
      <c r="O190" s="1603"/>
      <c r="P190" s="1603"/>
      <c r="Q190" s="1569"/>
    </row>
    <row r="191" spans="1:17">
      <c r="A191" s="2325"/>
      <c r="B191" s="2294"/>
      <c r="C191" s="2294"/>
      <c r="D191" s="2294"/>
      <c r="E191" s="2294"/>
      <c r="F191" s="2294"/>
      <c r="G191" s="2294"/>
      <c r="H191" s="2321"/>
      <c r="I191" s="2749"/>
      <c r="J191" s="2527"/>
      <c r="K191" s="2294"/>
      <c r="L191" s="2294"/>
      <c r="M191" s="2294"/>
      <c r="N191" s="2294"/>
      <c r="O191" s="2294"/>
      <c r="P191" s="2294"/>
      <c r="Q191" s="2326"/>
    </row>
    <row r="192" spans="1:17">
      <c r="A192" s="2206"/>
      <c r="B192" s="1604"/>
      <c r="C192" s="2199"/>
      <c r="D192" s="1942"/>
      <c r="E192" s="1942"/>
      <c r="F192" s="3380" t="s">
        <v>4633</v>
      </c>
      <c r="G192" s="3381"/>
      <c r="H192" s="2535" t="s">
        <v>3600</v>
      </c>
      <c r="I192" s="2597" t="s">
        <v>3600</v>
      </c>
      <c r="J192" s="2750"/>
      <c r="K192" s="1842" t="s">
        <v>1962</v>
      </c>
      <c r="L192" s="2305"/>
      <c r="M192" s="1842" t="s">
        <v>1963</v>
      </c>
      <c r="N192" s="1842"/>
      <c r="O192" s="1842"/>
      <c r="P192" s="1842"/>
      <c r="Q192" s="1998"/>
    </row>
    <row r="193" spans="1:17">
      <c r="A193" s="2207"/>
      <c r="B193" s="2019" t="s">
        <v>1964</v>
      </c>
      <c r="C193" s="1568"/>
      <c r="D193" s="2019" t="s">
        <v>1965</v>
      </c>
      <c r="E193" s="2019" t="s">
        <v>3594</v>
      </c>
      <c r="F193" s="2019" t="s">
        <v>3594</v>
      </c>
      <c r="G193" s="2306" t="s">
        <v>3594</v>
      </c>
      <c r="H193" s="2745" t="s">
        <v>4238</v>
      </c>
      <c r="I193" s="2597" t="s">
        <v>4238</v>
      </c>
      <c r="J193" s="2750"/>
      <c r="K193" s="1568" t="s">
        <v>1789</v>
      </c>
      <c r="L193" s="1568"/>
      <c r="M193" s="2019" t="s">
        <v>1966</v>
      </c>
      <c r="N193" s="2019" t="s">
        <v>1967</v>
      </c>
      <c r="O193" s="1583" t="s">
        <v>2331</v>
      </c>
      <c r="P193" s="1837"/>
      <c r="Q193" s="1994"/>
    </row>
    <row r="194" spans="1:17">
      <c r="A194" s="2207"/>
      <c r="B194" s="2019" t="s">
        <v>1968</v>
      </c>
      <c r="C194" s="2019" t="s">
        <v>3596</v>
      </c>
      <c r="D194" s="2019" t="s">
        <v>3597</v>
      </c>
      <c r="E194" s="2019" t="s">
        <v>3598</v>
      </c>
      <c r="F194" s="2019" t="s">
        <v>3599</v>
      </c>
      <c r="G194" s="2306" t="s">
        <v>3599</v>
      </c>
      <c r="H194" s="2745" t="s">
        <v>4240</v>
      </c>
      <c r="I194" s="2597" t="s">
        <v>4242</v>
      </c>
      <c r="J194" s="2750"/>
      <c r="K194" s="2019" t="s">
        <v>3600</v>
      </c>
      <c r="L194" s="2019" t="s">
        <v>3600</v>
      </c>
      <c r="M194" s="2019" t="s">
        <v>530</v>
      </c>
      <c r="N194" s="2019" t="s">
        <v>530</v>
      </c>
      <c r="O194" s="1583" t="s">
        <v>530</v>
      </c>
      <c r="P194" s="1856" t="s">
        <v>1969</v>
      </c>
      <c r="Q194" s="1943" t="s">
        <v>1970</v>
      </c>
    </row>
    <row r="195" spans="1:17">
      <c r="A195" s="2207" t="s">
        <v>1729</v>
      </c>
      <c r="B195" s="2019" t="s">
        <v>1971</v>
      </c>
      <c r="C195" s="2019" t="s">
        <v>3606</v>
      </c>
      <c r="D195" s="2019" t="s">
        <v>3607</v>
      </c>
      <c r="E195" s="2019" t="s">
        <v>1966</v>
      </c>
      <c r="F195" s="2019" t="s">
        <v>3609</v>
      </c>
      <c r="G195" s="2306" t="s">
        <v>3610</v>
      </c>
      <c r="H195" s="2745" t="s">
        <v>4239</v>
      </c>
      <c r="I195" s="2597" t="s">
        <v>4243</v>
      </c>
      <c r="J195" s="2750"/>
      <c r="K195" s="2019" t="s">
        <v>1397</v>
      </c>
      <c r="L195" s="2019" t="s">
        <v>1973</v>
      </c>
      <c r="M195" s="2019" t="s">
        <v>3612</v>
      </c>
      <c r="N195" s="2019" t="s">
        <v>3612</v>
      </c>
      <c r="O195" s="1583" t="s">
        <v>3612</v>
      </c>
      <c r="P195" s="1856" t="s">
        <v>1974</v>
      </c>
      <c r="Q195" s="1943" t="s">
        <v>1732</v>
      </c>
    </row>
    <row r="196" spans="1:17">
      <c r="A196" s="2209" t="s">
        <v>1732</v>
      </c>
      <c r="B196" s="1585" t="s">
        <v>3024</v>
      </c>
      <c r="C196" s="1585" t="s">
        <v>3025</v>
      </c>
      <c r="D196" s="1585" t="s">
        <v>3026</v>
      </c>
      <c r="E196" s="1585" t="s">
        <v>3027</v>
      </c>
      <c r="F196" s="1585" t="s">
        <v>2347</v>
      </c>
      <c r="G196" s="2308" t="s">
        <v>2348</v>
      </c>
      <c r="H196" s="2746" t="s">
        <v>2349</v>
      </c>
      <c r="I196" s="2751"/>
      <c r="J196" s="2642" t="s">
        <v>4241</v>
      </c>
      <c r="K196" s="1585" t="s">
        <v>2350</v>
      </c>
      <c r="L196" s="1585" t="s">
        <v>2351</v>
      </c>
      <c r="M196" s="1585" t="s">
        <v>2352</v>
      </c>
      <c r="N196" s="1585" t="s">
        <v>2353</v>
      </c>
      <c r="O196" s="1586" t="s">
        <v>2354</v>
      </c>
      <c r="P196" s="1945" t="s">
        <v>181</v>
      </c>
      <c r="Q196" s="1946"/>
    </row>
    <row r="197" spans="1:17">
      <c r="A197" s="2209">
        <v>1</v>
      </c>
      <c r="B197" s="1571" t="s">
        <v>1789</v>
      </c>
      <c r="C197" s="1571" t="s">
        <v>1789</v>
      </c>
      <c r="D197" s="1571" t="s">
        <v>1789</v>
      </c>
      <c r="E197" s="1571" t="s">
        <v>1789</v>
      </c>
      <c r="F197" s="1571" t="s">
        <v>1789</v>
      </c>
      <c r="G197" s="2309" t="s">
        <v>1789</v>
      </c>
      <c r="H197" s="1732"/>
      <c r="I197" s="2752" t="s">
        <v>1789</v>
      </c>
      <c r="J197" s="1914"/>
      <c r="K197" s="1906" t="s">
        <v>1789</v>
      </c>
      <c r="L197" s="1906"/>
      <c r="M197" s="1885" t="s">
        <v>1789</v>
      </c>
      <c r="N197" s="1885" t="s">
        <v>1789</v>
      </c>
      <c r="O197" s="1885" t="s">
        <v>1789</v>
      </c>
      <c r="P197" s="2310">
        <f t="shared" ref="P197:P245" si="6">SUM(M197:O197)</f>
        <v>0</v>
      </c>
      <c r="Q197" s="1946">
        <v>1</v>
      </c>
    </row>
    <row r="198" spans="1:17">
      <c r="A198" s="2209">
        <v>2</v>
      </c>
      <c r="B198" s="1571"/>
      <c r="C198" s="1571"/>
      <c r="D198" s="1571"/>
      <c r="E198" s="1571"/>
      <c r="F198" s="1571"/>
      <c r="G198" s="2309"/>
      <c r="H198" s="1732"/>
      <c r="I198" s="2752"/>
      <c r="J198" s="1914"/>
      <c r="K198" s="1906"/>
      <c r="L198" s="1906"/>
      <c r="M198" s="1906" t="s">
        <v>1789</v>
      </c>
      <c r="N198" s="1906"/>
      <c r="O198" s="1906"/>
      <c r="P198" s="2311">
        <f t="shared" si="6"/>
        <v>0</v>
      </c>
      <c r="Q198" s="1946">
        <v>2</v>
      </c>
    </row>
    <row r="199" spans="1:17">
      <c r="A199" s="2209">
        <v>3</v>
      </c>
      <c r="B199" s="1571"/>
      <c r="C199" s="1571"/>
      <c r="D199" s="1571"/>
      <c r="E199" s="1571"/>
      <c r="F199" s="1571"/>
      <c r="G199" s="2309"/>
      <c r="H199" s="1732"/>
      <c r="I199" s="2752"/>
      <c r="J199" s="1914"/>
      <c r="K199" s="1906"/>
      <c r="L199" s="1906"/>
      <c r="M199" s="1906"/>
      <c r="N199" s="1906"/>
      <c r="O199" s="1906"/>
      <c r="P199" s="2311">
        <f t="shared" si="6"/>
        <v>0</v>
      </c>
      <c r="Q199" s="1946">
        <v>3</v>
      </c>
    </row>
    <row r="200" spans="1:17">
      <c r="A200" s="2209">
        <v>4</v>
      </c>
      <c r="B200" s="1571"/>
      <c r="C200" s="1571"/>
      <c r="D200" s="1571"/>
      <c r="E200" s="1571"/>
      <c r="F200" s="1571"/>
      <c r="G200" s="2309"/>
      <c r="H200" s="1732"/>
      <c r="I200" s="2752"/>
      <c r="J200" s="1914"/>
      <c r="K200" s="1906"/>
      <c r="L200" s="1906"/>
      <c r="M200" s="1906"/>
      <c r="N200" s="1906"/>
      <c r="O200" s="1906"/>
      <c r="P200" s="2311">
        <f t="shared" si="6"/>
        <v>0</v>
      </c>
      <c r="Q200" s="1946">
        <v>4</v>
      </c>
    </row>
    <row r="201" spans="1:17">
      <c r="A201" s="2209">
        <v>5</v>
      </c>
      <c r="B201" s="1571"/>
      <c r="C201" s="1571"/>
      <c r="D201" s="1571"/>
      <c r="E201" s="1571"/>
      <c r="F201" s="1571"/>
      <c r="G201" s="2309"/>
      <c r="H201" s="1732"/>
      <c r="I201" s="2752"/>
      <c r="J201" s="1914"/>
      <c r="K201" s="1906"/>
      <c r="L201" s="1906"/>
      <c r="M201" s="1906"/>
      <c r="N201" s="1906"/>
      <c r="O201" s="1906"/>
      <c r="P201" s="2311">
        <f t="shared" si="6"/>
        <v>0</v>
      </c>
      <c r="Q201" s="1946">
        <v>5</v>
      </c>
    </row>
    <row r="202" spans="1:17">
      <c r="A202" s="2209">
        <v>6</v>
      </c>
      <c r="B202" s="1571"/>
      <c r="C202" s="1571"/>
      <c r="D202" s="1571"/>
      <c r="E202" s="1571"/>
      <c r="F202" s="1571"/>
      <c r="G202" s="2309"/>
      <c r="H202" s="1732"/>
      <c r="I202" s="2752"/>
      <c r="J202" s="1914"/>
      <c r="K202" s="1906"/>
      <c r="L202" s="1906"/>
      <c r="M202" s="1906"/>
      <c r="N202" s="1906"/>
      <c r="O202" s="1906"/>
      <c r="P202" s="2311">
        <f t="shared" si="6"/>
        <v>0</v>
      </c>
      <c r="Q202" s="1946">
        <v>6</v>
      </c>
    </row>
    <row r="203" spans="1:17">
      <c r="A203" s="2209">
        <v>7</v>
      </c>
      <c r="B203" s="1571"/>
      <c r="C203" s="1571"/>
      <c r="D203" s="1571"/>
      <c r="E203" s="1571"/>
      <c r="F203" s="1571"/>
      <c r="G203" s="2309"/>
      <c r="H203" s="1732"/>
      <c r="I203" s="2752"/>
      <c r="J203" s="1914"/>
      <c r="K203" s="1906"/>
      <c r="L203" s="1906"/>
      <c r="M203" s="1906"/>
      <c r="N203" s="1906"/>
      <c r="O203" s="1906"/>
      <c r="P203" s="2311">
        <f t="shared" si="6"/>
        <v>0</v>
      </c>
      <c r="Q203" s="1946">
        <v>7</v>
      </c>
    </row>
    <row r="204" spans="1:17">
      <c r="A204" s="2209">
        <v>8</v>
      </c>
      <c r="B204" s="1571"/>
      <c r="C204" s="1571"/>
      <c r="D204" s="1571"/>
      <c r="E204" s="1571"/>
      <c r="F204" s="1571"/>
      <c r="G204" s="2309"/>
      <c r="H204" s="1732"/>
      <c r="I204" s="2752"/>
      <c r="J204" s="1914"/>
      <c r="K204" s="1906"/>
      <c r="L204" s="1906"/>
      <c r="M204" s="1906"/>
      <c r="N204" s="1906"/>
      <c r="O204" s="1906"/>
      <c r="P204" s="2311">
        <f t="shared" si="6"/>
        <v>0</v>
      </c>
      <c r="Q204" s="1946">
        <v>8</v>
      </c>
    </row>
    <row r="205" spans="1:17">
      <c r="A205" s="2209">
        <v>9</v>
      </c>
      <c r="B205" s="1571"/>
      <c r="C205" s="1571"/>
      <c r="D205" s="1571"/>
      <c r="E205" s="1571"/>
      <c r="F205" s="1571"/>
      <c r="G205" s="2309"/>
      <c r="H205" s="1732"/>
      <c r="I205" s="2752"/>
      <c r="J205" s="1914"/>
      <c r="K205" s="1906"/>
      <c r="L205" s="1906"/>
      <c r="M205" s="1906"/>
      <c r="N205" s="1906"/>
      <c r="O205" s="1906"/>
      <c r="P205" s="2311">
        <f t="shared" si="6"/>
        <v>0</v>
      </c>
      <c r="Q205" s="1946">
        <v>9</v>
      </c>
    </row>
    <row r="206" spans="1:17">
      <c r="A206" s="2209">
        <v>10</v>
      </c>
      <c r="B206" s="1571"/>
      <c r="C206" s="1571"/>
      <c r="D206" s="1571"/>
      <c r="E206" s="1571"/>
      <c r="F206" s="1571"/>
      <c r="G206" s="2309"/>
      <c r="H206" s="1732"/>
      <c r="I206" s="2752"/>
      <c r="J206" s="1914"/>
      <c r="K206" s="1906"/>
      <c r="L206" s="1906"/>
      <c r="M206" s="1906"/>
      <c r="N206" s="1906"/>
      <c r="O206" s="1906"/>
      <c r="P206" s="2311">
        <f t="shared" si="6"/>
        <v>0</v>
      </c>
      <c r="Q206" s="1946">
        <v>10</v>
      </c>
    </row>
    <row r="207" spans="1:17">
      <c r="A207" s="2209">
        <v>11</v>
      </c>
      <c r="B207" s="1571"/>
      <c r="C207" s="1571"/>
      <c r="D207" s="1571"/>
      <c r="E207" s="1571"/>
      <c r="F207" s="1571"/>
      <c r="G207" s="2309"/>
      <c r="H207" s="1732"/>
      <c r="I207" s="2752"/>
      <c r="J207" s="1914"/>
      <c r="K207" s="1906"/>
      <c r="L207" s="1906"/>
      <c r="M207" s="1906"/>
      <c r="N207" s="1906"/>
      <c r="O207" s="1906"/>
      <c r="P207" s="2311">
        <f t="shared" si="6"/>
        <v>0</v>
      </c>
      <c r="Q207" s="1946">
        <v>11</v>
      </c>
    </row>
    <row r="208" spans="1:17">
      <c r="A208" s="2209">
        <v>12</v>
      </c>
      <c r="B208" s="1571"/>
      <c r="C208" s="1571"/>
      <c r="D208" s="1571"/>
      <c r="E208" s="1571"/>
      <c r="F208" s="1571"/>
      <c r="G208" s="2309"/>
      <c r="H208" s="1732"/>
      <c r="I208" s="2752"/>
      <c r="J208" s="1914"/>
      <c r="K208" s="1906"/>
      <c r="L208" s="1906"/>
      <c r="M208" s="1906"/>
      <c r="N208" s="1906"/>
      <c r="O208" s="1906"/>
      <c r="P208" s="2311">
        <f t="shared" si="6"/>
        <v>0</v>
      </c>
      <c r="Q208" s="1946">
        <v>12</v>
      </c>
    </row>
    <row r="209" spans="1:17">
      <c r="A209" s="2209">
        <v>13</v>
      </c>
      <c r="B209" s="1571"/>
      <c r="C209" s="1571"/>
      <c r="D209" s="1571"/>
      <c r="E209" s="1571"/>
      <c r="F209" s="1571"/>
      <c r="G209" s="2309"/>
      <c r="H209" s="1732"/>
      <c r="I209" s="2752"/>
      <c r="J209" s="1914"/>
      <c r="K209" s="1906"/>
      <c r="L209" s="1906"/>
      <c r="M209" s="1906"/>
      <c r="N209" s="1906"/>
      <c r="O209" s="1906"/>
      <c r="P209" s="2311">
        <f t="shared" si="6"/>
        <v>0</v>
      </c>
      <c r="Q209" s="1946">
        <v>13</v>
      </c>
    </row>
    <row r="210" spans="1:17">
      <c r="A210" s="2209">
        <v>14</v>
      </c>
      <c r="B210" s="1571"/>
      <c r="C210" s="1571"/>
      <c r="D210" s="1571"/>
      <c r="E210" s="1571"/>
      <c r="F210" s="1571"/>
      <c r="G210" s="2309"/>
      <c r="H210" s="1732"/>
      <c r="I210" s="2752"/>
      <c r="J210" s="1914"/>
      <c r="K210" s="1906"/>
      <c r="L210" s="1906"/>
      <c r="M210" s="1906"/>
      <c r="N210" s="1906"/>
      <c r="O210" s="1906"/>
      <c r="P210" s="2311">
        <f t="shared" si="6"/>
        <v>0</v>
      </c>
      <c r="Q210" s="1946">
        <v>14</v>
      </c>
    </row>
    <row r="211" spans="1:17">
      <c r="A211" s="2209">
        <v>15</v>
      </c>
      <c r="B211" s="1571"/>
      <c r="C211" s="1571"/>
      <c r="D211" s="1571"/>
      <c r="E211" s="1571"/>
      <c r="F211" s="1571"/>
      <c r="G211" s="2309"/>
      <c r="H211" s="1732"/>
      <c r="I211" s="2752"/>
      <c r="J211" s="1914"/>
      <c r="K211" s="1906"/>
      <c r="L211" s="1906"/>
      <c r="M211" s="1906"/>
      <c r="N211" s="1906"/>
      <c r="O211" s="1906"/>
      <c r="P211" s="2311">
        <f t="shared" si="6"/>
        <v>0</v>
      </c>
      <c r="Q211" s="1946">
        <v>15</v>
      </c>
    </row>
    <row r="212" spans="1:17">
      <c r="A212" s="2209">
        <v>16</v>
      </c>
      <c r="B212" s="1571"/>
      <c r="C212" s="1571"/>
      <c r="D212" s="1571"/>
      <c r="E212" s="1571"/>
      <c r="F212" s="1571"/>
      <c r="G212" s="2309"/>
      <c r="H212" s="1732"/>
      <c r="I212" s="2752"/>
      <c r="J212" s="1914"/>
      <c r="K212" s="1906"/>
      <c r="L212" s="1906"/>
      <c r="M212" s="1906"/>
      <c r="N212" s="1906"/>
      <c r="O212" s="1906"/>
      <c r="P212" s="2311">
        <f t="shared" si="6"/>
        <v>0</v>
      </c>
      <c r="Q212" s="1946">
        <v>16</v>
      </c>
    </row>
    <row r="213" spans="1:17">
      <c r="A213" s="2209">
        <v>17</v>
      </c>
      <c r="B213" s="1571"/>
      <c r="C213" s="1571"/>
      <c r="D213" s="1571"/>
      <c r="E213" s="1571"/>
      <c r="F213" s="1571"/>
      <c r="G213" s="2309"/>
      <c r="H213" s="1732"/>
      <c r="I213" s="2752"/>
      <c r="J213" s="1914"/>
      <c r="K213" s="1906"/>
      <c r="L213" s="1906"/>
      <c r="M213" s="1906"/>
      <c r="N213" s="1906"/>
      <c r="O213" s="1906"/>
      <c r="P213" s="2311">
        <f t="shared" si="6"/>
        <v>0</v>
      </c>
      <c r="Q213" s="1946">
        <v>17</v>
      </c>
    </row>
    <row r="214" spans="1:17">
      <c r="A214" s="2209">
        <v>18</v>
      </c>
      <c r="B214" s="1571"/>
      <c r="C214" s="1571"/>
      <c r="D214" s="1571"/>
      <c r="E214" s="1571"/>
      <c r="F214" s="1571"/>
      <c r="G214" s="2309"/>
      <c r="H214" s="1732"/>
      <c r="I214" s="2752"/>
      <c r="J214" s="1914"/>
      <c r="K214" s="1906"/>
      <c r="L214" s="1906"/>
      <c r="M214" s="1906"/>
      <c r="N214" s="1906"/>
      <c r="O214" s="1906"/>
      <c r="P214" s="2311">
        <f t="shared" si="6"/>
        <v>0</v>
      </c>
      <c r="Q214" s="1946">
        <v>18</v>
      </c>
    </row>
    <row r="215" spans="1:17">
      <c r="A215" s="2209">
        <v>19</v>
      </c>
      <c r="B215" s="1571"/>
      <c r="C215" s="1571"/>
      <c r="D215" s="1571"/>
      <c r="E215" s="1571"/>
      <c r="F215" s="1571"/>
      <c r="G215" s="2309"/>
      <c r="H215" s="1732"/>
      <c r="I215" s="2752"/>
      <c r="J215" s="1914"/>
      <c r="K215" s="1906"/>
      <c r="L215" s="1906"/>
      <c r="M215" s="1906"/>
      <c r="N215" s="1906"/>
      <c r="O215" s="1906"/>
      <c r="P215" s="2311">
        <f t="shared" si="6"/>
        <v>0</v>
      </c>
      <c r="Q215" s="1946">
        <v>19</v>
      </c>
    </row>
    <row r="216" spans="1:17">
      <c r="A216" s="2209">
        <v>20</v>
      </c>
      <c r="B216" s="1571"/>
      <c r="C216" s="1571"/>
      <c r="D216" s="1571"/>
      <c r="E216" s="1571"/>
      <c r="F216" s="1571"/>
      <c r="G216" s="2309"/>
      <c r="H216" s="1732"/>
      <c r="I216" s="2752"/>
      <c r="J216" s="1914"/>
      <c r="K216" s="1906"/>
      <c r="L216" s="1906"/>
      <c r="M216" s="1906"/>
      <c r="N216" s="1906"/>
      <c r="O216" s="1906"/>
      <c r="P216" s="2311">
        <f t="shared" si="6"/>
        <v>0</v>
      </c>
      <c r="Q216" s="1946">
        <v>20</v>
      </c>
    </row>
    <row r="217" spans="1:17">
      <c r="A217" s="2209">
        <v>21</v>
      </c>
      <c r="B217" s="1571"/>
      <c r="C217" s="1571"/>
      <c r="D217" s="1571"/>
      <c r="E217" s="1571"/>
      <c r="F217" s="1571"/>
      <c r="G217" s="2309"/>
      <c r="H217" s="1732"/>
      <c r="I217" s="2752"/>
      <c r="J217" s="1914"/>
      <c r="K217" s="1906"/>
      <c r="L217" s="1906"/>
      <c r="M217" s="1906"/>
      <c r="N217" s="1906"/>
      <c r="O217" s="1906"/>
      <c r="P217" s="2311">
        <f t="shared" si="6"/>
        <v>0</v>
      </c>
      <c r="Q217" s="1946">
        <v>21</v>
      </c>
    </row>
    <row r="218" spans="1:17">
      <c r="A218" s="2209">
        <v>22</v>
      </c>
      <c r="B218" s="1571"/>
      <c r="C218" s="1571"/>
      <c r="D218" s="1571"/>
      <c r="E218" s="1571"/>
      <c r="F218" s="1571"/>
      <c r="G218" s="2309"/>
      <c r="H218" s="1732"/>
      <c r="I218" s="2752"/>
      <c r="J218" s="1914"/>
      <c r="K218" s="1906"/>
      <c r="L218" s="1906"/>
      <c r="M218" s="1906"/>
      <c r="N218" s="1906"/>
      <c r="O218" s="1906"/>
      <c r="P218" s="2311">
        <f t="shared" si="6"/>
        <v>0</v>
      </c>
      <c r="Q218" s="1946">
        <v>22</v>
      </c>
    </row>
    <row r="219" spans="1:17">
      <c r="A219" s="2209">
        <v>23</v>
      </c>
      <c r="B219" s="1571"/>
      <c r="C219" s="1571"/>
      <c r="D219" s="1571"/>
      <c r="E219" s="1571"/>
      <c r="F219" s="1571"/>
      <c r="G219" s="2309"/>
      <c r="H219" s="1732"/>
      <c r="I219" s="2752"/>
      <c r="J219" s="1914"/>
      <c r="K219" s="1906"/>
      <c r="L219" s="1906"/>
      <c r="M219" s="1906"/>
      <c r="N219" s="1906"/>
      <c r="O219" s="1906"/>
      <c r="P219" s="2311">
        <f t="shared" si="6"/>
        <v>0</v>
      </c>
      <c r="Q219" s="1946">
        <v>23</v>
      </c>
    </row>
    <row r="220" spans="1:17">
      <c r="A220" s="2209">
        <v>24</v>
      </c>
      <c r="B220" s="1571"/>
      <c r="C220" s="1571"/>
      <c r="D220" s="1571"/>
      <c r="E220" s="1571"/>
      <c r="F220" s="1571"/>
      <c r="G220" s="2309"/>
      <c r="H220" s="1732"/>
      <c r="I220" s="2752"/>
      <c r="J220" s="1914"/>
      <c r="K220" s="1906"/>
      <c r="L220" s="1906"/>
      <c r="M220" s="1906"/>
      <c r="N220" s="1906"/>
      <c r="O220" s="1906"/>
      <c r="P220" s="2311">
        <f t="shared" si="6"/>
        <v>0</v>
      </c>
      <c r="Q220" s="1946">
        <v>24</v>
      </c>
    </row>
    <row r="221" spans="1:17">
      <c r="A221" s="2209">
        <v>25</v>
      </c>
      <c r="B221" s="1571"/>
      <c r="C221" s="1571"/>
      <c r="D221" s="1571"/>
      <c r="E221" s="1571"/>
      <c r="F221" s="1571"/>
      <c r="G221" s="2309"/>
      <c r="H221" s="1732"/>
      <c r="I221" s="2752"/>
      <c r="J221" s="1914"/>
      <c r="K221" s="1906"/>
      <c r="L221" s="1906"/>
      <c r="M221" s="1906"/>
      <c r="N221" s="1906"/>
      <c r="O221" s="1906"/>
      <c r="P221" s="2311">
        <f t="shared" si="6"/>
        <v>0</v>
      </c>
      <c r="Q221" s="1946">
        <v>25</v>
      </c>
    </row>
    <row r="222" spans="1:17">
      <c r="A222" s="2209">
        <v>26</v>
      </c>
      <c r="B222" s="1571"/>
      <c r="C222" s="1571"/>
      <c r="D222" s="1571"/>
      <c r="E222" s="1571"/>
      <c r="F222" s="1571"/>
      <c r="G222" s="2309"/>
      <c r="H222" s="1732"/>
      <c r="I222" s="2752"/>
      <c r="J222" s="1914"/>
      <c r="K222" s="1906"/>
      <c r="L222" s="1906"/>
      <c r="M222" s="1906"/>
      <c r="N222" s="1906"/>
      <c r="O222" s="1906"/>
      <c r="P222" s="2311">
        <f t="shared" si="6"/>
        <v>0</v>
      </c>
      <c r="Q222" s="1946">
        <v>26</v>
      </c>
    </row>
    <row r="223" spans="1:17">
      <c r="A223" s="2209">
        <v>27</v>
      </c>
      <c r="B223" s="1571"/>
      <c r="C223" s="1571"/>
      <c r="D223" s="1571"/>
      <c r="E223" s="1571"/>
      <c r="F223" s="1571"/>
      <c r="G223" s="2309"/>
      <c r="H223" s="1732"/>
      <c r="I223" s="2752"/>
      <c r="J223" s="1914"/>
      <c r="K223" s="1906"/>
      <c r="L223" s="1906"/>
      <c r="M223" s="1906"/>
      <c r="N223" s="1906"/>
      <c r="O223" s="1906"/>
      <c r="P223" s="2311">
        <f t="shared" si="6"/>
        <v>0</v>
      </c>
      <c r="Q223" s="1946">
        <v>27</v>
      </c>
    </row>
    <row r="224" spans="1:17">
      <c r="A224" s="2209">
        <v>28</v>
      </c>
      <c r="B224" s="1571"/>
      <c r="C224" s="1571"/>
      <c r="D224" s="1571"/>
      <c r="E224" s="1571"/>
      <c r="F224" s="1571"/>
      <c r="G224" s="2309"/>
      <c r="H224" s="1732"/>
      <c r="I224" s="2752"/>
      <c r="J224" s="1914"/>
      <c r="K224" s="1906"/>
      <c r="L224" s="1906"/>
      <c r="M224" s="1906"/>
      <c r="N224" s="1906"/>
      <c r="O224" s="1906"/>
      <c r="P224" s="2311">
        <f t="shared" si="6"/>
        <v>0</v>
      </c>
      <c r="Q224" s="1946">
        <v>28</v>
      </c>
    </row>
    <row r="225" spans="1:17">
      <c r="A225" s="2209">
        <v>29</v>
      </c>
      <c r="B225" s="1571"/>
      <c r="C225" s="1571"/>
      <c r="D225" s="1571"/>
      <c r="E225" s="1571"/>
      <c r="F225" s="1571"/>
      <c r="G225" s="2309"/>
      <c r="H225" s="1732"/>
      <c r="I225" s="2752"/>
      <c r="J225" s="1914"/>
      <c r="K225" s="1906"/>
      <c r="L225" s="1906"/>
      <c r="M225" s="1906"/>
      <c r="N225" s="1906"/>
      <c r="O225" s="1906"/>
      <c r="P225" s="2311">
        <f t="shared" si="6"/>
        <v>0</v>
      </c>
      <c r="Q225" s="1946">
        <v>29</v>
      </c>
    </row>
    <row r="226" spans="1:17">
      <c r="A226" s="2209">
        <v>30</v>
      </c>
      <c r="B226" s="1571"/>
      <c r="C226" s="1571"/>
      <c r="D226" s="1571"/>
      <c r="E226" s="1571"/>
      <c r="F226" s="1571"/>
      <c r="G226" s="2309"/>
      <c r="H226" s="1732"/>
      <c r="I226" s="2752"/>
      <c r="J226" s="1914"/>
      <c r="K226" s="1906"/>
      <c r="L226" s="1906"/>
      <c r="M226" s="1906"/>
      <c r="N226" s="1906"/>
      <c r="O226" s="1906"/>
      <c r="P226" s="2311">
        <f t="shared" si="6"/>
        <v>0</v>
      </c>
      <c r="Q226" s="1946">
        <v>30</v>
      </c>
    </row>
    <row r="227" spans="1:17">
      <c r="A227" s="2209">
        <v>31</v>
      </c>
      <c r="B227" s="1571"/>
      <c r="C227" s="1571"/>
      <c r="D227" s="1571"/>
      <c r="E227" s="1571"/>
      <c r="F227" s="1571"/>
      <c r="G227" s="2309"/>
      <c r="H227" s="1732"/>
      <c r="I227" s="2752"/>
      <c r="J227" s="1914"/>
      <c r="K227" s="1906"/>
      <c r="L227" s="1906"/>
      <c r="M227" s="1906"/>
      <c r="N227" s="1906"/>
      <c r="O227" s="1906"/>
      <c r="P227" s="2311">
        <f t="shared" si="6"/>
        <v>0</v>
      </c>
      <c r="Q227" s="1946">
        <v>31</v>
      </c>
    </row>
    <row r="228" spans="1:17">
      <c r="A228" s="2209">
        <v>32</v>
      </c>
      <c r="B228" s="1571"/>
      <c r="C228" s="1571"/>
      <c r="D228" s="1571"/>
      <c r="E228" s="1571"/>
      <c r="F228" s="1571"/>
      <c r="G228" s="2309"/>
      <c r="H228" s="1732"/>
      <c r="I228" s="2752"/>
      <c r="J228" s="1914"/>
      <c r="K228" s="1906"/>
      <c r="L228" s="1906"/>
      <c r="M228" s="1906"/>
      <c r="N228" s="1906"/>
      <c r="O228" s="1906"/>
      <c r="P228" s="2311">
        <f t="shared" si="6"/>
        <v>0</v>
      </c>
      <c r="Q228" s="1946">
        <v>32</v>
      </c>
    </row>
    <row r="229" spans="1:17">
      <c r="A229" s="2209">
        <v>33</v>
      </c>
      <c r="B229" s="1571"/>
      <c r="C229" s="1571"/>
      <c r="D229" s="1571"/>
      <c r="E229" s="1571"/>
      <c r="F229" s="1571"/>
      <c r="G229" s="2309"/>
      <c r="H229" s="1732"/>
      <c r="I229" s="2752"/>
      <c r="J229" s="1914"/>
      <c r="K229" s="1906"/>
      <c r="L229" s="1906"/>
      <c r="M229" s="1906"/>
      <c r="N229" s="1906"/>
      <c r="O229" s="1906"/>
      <c r="P229" s="2311">
        <f t="shared" si="6"/>
        <v>0</v>
      </c>
      <c r="Q229" s="1946">
        <v>33</v>
      </c>
    </row>
    <row r="230" spans="1:17">
      <c r="A230" s="2209">
        <v>34</v>
      </c>
      <c r="B230" s="1571"/>
      <c r="C230" s="1571"/>
      <c r="D230" s="1571"/>
      <c r="E230" s="1571"/>
      <c r="F230" s="1571"/>
      <c r="G230" s="2309"/>
      <c r="H230" s="1732"/>
      <c r="I230" s="2752"/>
      <c r="J230" s="1914"/>
      <c r="K230" s="1906"/>
      <c r="L230" s="1906"/>
      <c r="M230" s="1906"/>
      <c r="N230" s="1906"/>
      <c r="O230" s="1906"/>
      <c r="P230" s="2311">
        <f t="shared" si="6"/>
        <v>0</v>
      </c>
      <c r="Q230" s="1946">
        <v>34</v>
      </c>
    </row>
    <row r="231" spans="1:17">
      <c r="A231" s="2209">
        <v>35</v>
      </c>
      <c r="B231" s="1571"/>
      <c r="C231" s="1571"/>
      <c r="D231" s="1571"/>
      <c r="E231" s="1571"/>
      <c r="F231" s="1571"/>
      <c r="G231" s="2309"/>
      <c r="H231" s="1732"/>
      <c r="I231" s="2752"/>
      <c r="J231" s="1914"/>
      <c r="K231" s="1906"/>
      <c r="L231" s="1906"/>
      <c r="M231" s="1906"/>
      <c r="N231" s="1906"/>
      <c r="O231" s="1906"/>
      <c r="P231" s="2311">
        <f t="shared" si="6"/>
        <v>0</v>
      </c>
      <c r="Q231" s="1946">
        <v>35</v>
      </c>
    </row>
    <row r="232" spans="1:17">
      <c r="A232" s="2209">
        <v>36</v>
      </c>
      <c r="B232" s="1571"/>
      <c r="C232" s="1571"/>
      <c r="D232" s="1571"/>
      <c r="E232" s="1571"/>
      <c r="F232" s="1571"/>
      <c r="G232" s="2309"/>
      <c r="H232" s="1732"/>
      <c r="I232" s="2752"/>
      <c r="J232" s="1914"/>
      <c r="K232" s="1906"/>
      <c r="L232" s="1906"/>
      <c r="M232" s="1906"/>
      <c r="N232" s="1906"/>
      <c r="O232" s="1906"/>
      <c r="P232" s="2311">
        <f t="shared" si="6"/>
        <v>0</v>
      </c>
      <c r="Q232" s="1946">
        <v>36</v>
      </c>
    </row>
    <row r="233" spans="1:17">
      <c r="A233" s="2209">
        <v>37</v>
      </c>
      <c r="B233" s="1571"/>
      <c r="C233" s="1571"/>
      <c r="D233" s="1571"/>
      <c r="E233" s="1571"/>
      <c r="F233" s="1571"/>
      <c r="G233" s="2309"/>
      <c r="H233" s="1732"/>
      <c r="I233" s="2752"/>
      <c r="J233" s="1914"/>
      <c r="K233" s="1906"/>
      <c r="L233" s="1906"/>
      <c r="M233" s="1906"/>
      <c r="N233" s="1906"/>
      <c r="O233" s="1906"/>
      <c r="P233" s="2311">
        <f t="shared" si="6"/>
        <v>0</v>
      </c>
      <c r="Q233" s="1946">
        <v>37</v>
      </c>
    </row>
    <row r="234" spans="1:17">
      <c r="A234" s="2209">
        <v>38</v>
      </c>
      <c r="B234" s="1571"/>
      <c r="C234" s="1571"/>
      <c r="D234" s="1571"/>
      <c r="E234" s="1571"/>
      <c r="F234" s="1571"/>
      <c r="G234" s="2309"/>
      <c r="H234" s="1732"/>
      <c r="I234" s="2752"/>
      <c r="J234" s="1914"/>
      <c r="K234" s="1906"/>
      <c r="L234" s="1906"/>
      <c r="M234" s="1906"/>
      <c r="N234" s="1906"/>
      <c r="O234" s="1906"/>
      <c r="P234" s="2311">
        <f t="shared" si="6"/>
        <v>0</v>
      </c>
      <c r="Q234" s="1946">
        <v>38</v>
      </c>
    </row>
    <row r="235" spans="1:17">
      <c r="A235" s="2209">
        <v>39</v>
      </c>
      <c r="B235" s="1571"/>
      <c r="C235" s="1571"/>
      <c r="D235" s="1571"/>
      <c r="E235" s="1571"/>
      <c r="F235" s="1571"/>
      <c r="G235" s="2309"/>
      <c r="H235" s="1732"/>
      <c r="I235" s="2752"/>
      <c r="J235" s="1914"/>
      <c r="K235" s="1906"/>
      <c r="L235" s="1906"/>
      <c r="M235" s="1906"/>
      <c r="N235" s="1906"/>
      <c r="O235" s="1906"/>
      <c r="P235" s="2311">
        <f t="shared" si="6"/>
        <v>0</v>
      </c>
      <c r="Q235" s="1946">
        <v>39</v>
      </c>
    </row>
    <row r="236" spans="1:17">
      <c r="A236" s="2209">
        <v>40</v>
      </c>
      <c r="B236" s="1571"/>
      <c r="C236" s="1571"/>
      <c r="D236" s="1571"/>
      <c r="E236" s="1571"/>
      <c r="F236" s="1571"/>
      <c r="G236" s="2309"/>
      <c r="H236" s="1732"/>
      <c r="I236" s="2752"/>
      <c r="J236" s="1914"/>
      <c r="K236" s="1906"/>
      <c r="L236" s="1906"/>
      <c r="M236" s="1906"/>
      <c r="N236" s="1906"/>
      <c r="O236" s="1906"/>
      <c r="P236" s="2311">
        <f t="shared" si="6"/>
        <v>0</v>
      </c>
      <c r="Q236" s="1946">
        <v>40</v>
      </c>
    </row>
    <row r="237" spans="1:17">
      <c r="A237" s="2209">
        <v>41</v>
      </c>
      <c r="B237" s="1571"/>
      <c r="C237" s="1571"/>
      <c r="D237" s="1571"/>
      <c r="E237" s="1571"/>
      <c r="F237" s="1571"/>
      <c r="G237" s="2309"/>
      <c r="H237" s="1732"/>
      <c r="I237" s="2752"/>
      <c r="J237" s="1914"/>
      <c r="K237" s="1906"/>
      <c r="L237" s="1906"/>
      <c r="M237" s="1906"/>
      <c r="N237" s="1906"/>
      <c r="O237" s="1906"/>
      <c r="P237" s="2311">
        <f t="shared" si="6"/>
        <v>0</v>
      </c>
      <c r="Q237" s="1946">
        <v>41</v>
      </c>
    </row>
    <row r="238" spans="1:17">
      <c r="A238" s="2209">
        <v>42</v>
      </c>
      <c r="B238" s="1571"/>
      <c r="C238" s="1571"/>
      <c r="D238" s="1571"/>
      <c r="E238" s="1571"/>
      <c r="F238" s="1571"/>
      <c r="G238" s="2309"/>
      <c r="H238" s="1732"/>
      <c r="I238" s="2752"/>
      <c r="J238" s="1914"/>
      <c r="K238" s="1906"/>
      <c r="L238" s="1906"/>
      <c r="M238" s="1906"/>
      <c r="N238" s="1906"/>
      <c r="O238" s="1906"/>
      <c r="P238" s="2311">
        <f t="shared" si="6"/>
        <v>0</v>
      </c>
      <c r="Q238" s="1946">
        <v>42</v>
      </c>
    </row>
    <row r="239" spans="1:17">
      <c r="A239" s="2209">
        <v>43</v>
      </c>
      <c r="B239" s="1571"/>
      <c r="C239" s="1571"/>
      <c r="D239" s="1571"/>
      <c r="E239" s="1571"/>
      <c r="F239" s="1571"/>
      <c r="G239" s="2309"/>
      <c r="H239" s="1732"/>
      <c r="I239" s="2752"/>
      <c r="J239" s="1914"/>
      <c r="K239" s="1906"/>
      <c r="L239" s="1906"/>
      <c r="M239" s="1906"/>
      <c r="N239" s="1906"/>
      <c r="O239" s="1906"/>
      <c r="P239" s="2311">
        <f t="shared" si="6"/>
        <v>0</v>
      </c>
      <c r="Q239" s="1946">
        <v>43</v>
      </c>
    </row>
    <row r="240" spans="1:17">
      <c r="A240" s="2209">
        <v>44</v>
      </c>
      <c r="B240" s="1571"/>
      <c r="C240" s="1571"/>
      <c r="D240" s="1571"/>
      <c r="E240" s="1571"/>
      <c r="F240" s="1571"/>
      <c r="G240" s="2309"/>
      <c r="H240" s="1732"/>
      <c r="I240" s="2752"/>
      <c r="J240" s="1914"/>
      <c r="K240" s="1906"/>
      <c r="L240" s="1906"/>
      <c r="M240" s="1906"/>
      <c r="N240" s="1906"/>
      <c r="O240" s="1906"/>
      <c r="P240" s="2311">
        <f t="shared" si="6"/>
        <v>0</v>
      </c>
      <c r="Q240" s="1946">
        <v>44</v>
      </c>
    </row>
    <row r="241" spans="1:17">
      <c r="A241" s="2209">
        <v>45</v>
      </c>
      <c r="B241" s="1571"/>
      <c r="C241" s="1571"/>
      <c r="D241" s="1571"/>
      <c r="E241" s="1571"/>
      <c r="F241" s="1571"/>
      <c r="G241" s="2309"/>
      <c r="H241" s="1732"/>
      <c r="I241" s="2752"/>
      <c r="J241" s="1914"/>
      <c r="K241" s="1906"/>
      <c r="L241" s="1906"/>
      <c r="M241" s="1906"/>
      <c r="N241" s="1906"/>
      <c r="O241" s="1906"/>
      <c r="P241" s="2311">
        <f t="shared" si="6"/>
        <v>0</v>
      </c>
      <c r="Q241" s="1946">
        <v>45</v>
      </c>
    </row>
    <row r="242" spans="1:17">
      <c r="A242" s="2209">
        <v>46</v>
      </c>
      <c r="B242" s="1571"/>
      <c r="C242" s="1571"/>
      <c r="D242" s="1571"/>
      <c r="E242" s="1571"/>
      <c r="F242" s="1571"/>
      <c r="G242" s="2309"/>
      <c r="H242" s="1732"/>
      <c r="I242" s="2752"/>
      <c r="J242" s="1914"/>
      <c r="K242" s="1906"/>
      <c r="L242" s="1906"/>
      <c r="M242" s="1906"/>
      <c r="N242" s="1906"/>
      <c r="O242" s="1906"/>
      <c r="P242" s="2311">
        <f t="shared" si="6"/>
        <v>0</v>
      </c>
      <c r="Q242" s="1946">
        <v>46</v>
      </c>
    </row>
    <row r="243" spans="1:17">
      <c r="A243" s="2209">
        <v>47</v>
      </c>
      <c r="B243" s="1571"/>
      <c r="C243" s="1571"/>
      <c r="D243" s="1571"/>
      <c r="E243" s="1571"/>
      <c r="F243" s="1571"/>
      <c r="G243" s="2309"/>
      <c r="H243" s="1732"/>
      <c r="I243" s="2752"/>
      <c r="J243" s="1914"/>
      <c r="K243" s="1906"/>
      <c r="L243" s="1906"/>
      <c r="M243" s="1906"/>
      <c r="N243" s="1906"/>
      <c r="O243" s="1906"/>
      <c r="P243" s="2311">
        <f t="shared" si="6"/>
        <v>0</v>
      </c>
      <c r="Q243" s="1946">
        <v>47</v>
      </c>
    </row>
    <row r="244" spans="1:17">
      <c r="A244" s="2209">
        <v>48</v>
      </c>
      <c r="B244" s="1571"/>
      <c r="C244" s="1571"/>
      <c r="D244" s="1571"/>
      <c r="E244" s="1571"/>
      <c r="F244" s="1571"/>
      <c r="G244" s="2309"/>
      <c r="H244" s="1732"/>
      <c r="I244" s="2752"/>
      <c r="J244" s="1914"/>
      <c r="K244" s="1906"/>
      <c r="L244" s="1906"/>
      <c r="M244" s="1906"/>
      <c r="N244" s="1906"/>
      <c r="O244" s="1906"/>
      <c r="P244" s="2311">
        <f t="shared" si="6"/>
        <v>0</v>
      </c>
      <c r="Q244" s="1946">
        <v>48</v>
      </c>
    </row>
    <row r="245" spans="1:17">
      <c r="A245" s="2209">
        <v>49</v>
      </c>
      <c r="B245" s="1571"/>
      <c r="C245" s="1571"/>
      <c r="D245" s="1571"/>
      <c r="E245" s="1571"/>
      <c r="F245" s="1571"/>
      <c r="G245" s="2309"/>
      <c r="H245" s="1732"/>
      <c r="I245" s="2752"/>
      <c r="J245" s="1914"/>
      <c r="K245" s="1906"/>
      <c r="L245" s="1906"/>
      <c r="M245" s="1906"/>
      <c r="N245" s="1906"/>
      <c r="O245" s="1906"/>
      <c r="P245" s="2311">
        <f t="shared" si="6"/>
        <v>0</v>
      </c>
      <c r="Q245" s="1946">
        <v>49</v>
      </c>
    </row>
    <row r="246" spans="1:17" ht="15.75" thickBot="1">
      <c r="A246" s="2205">
        <v>50</v>
      </c>
      <c r="B246" s="2312" t="s">
        <v>2332</v>
      </c>
      <c r="C246" s="2327"/>
      <c r="D246" s="2327"/>
      <c r="E246" s="2327"/>
      <c r="F246" s="2327"/>
      <c r="G246" s="2328"/>
      <c r="H246" s="2329"/>
      <c r="I246" s="2753"/>
      <c r="J246" s="2754">
        <f t="shared" ref="J246:P246" si="7">SUM(J197:J245)</f>
        <v>0</v>
      </c>
      <c r="K246" s="2315">
        <f t="shared" si="7"/>
        <v>0</v>
      </c>
      <c r="L246" s="2315">
        <f t="shared" si="7"/>
        <v>0</v>
      </c>
      <c r="M246" s="2316">
        <f t="shared" si="7"/>
        <v>0</v>
      </c>
      <c r="N246" s="2316">
        <f t="shared" si="7"/>
        <v>0</v>
      </c>
      <c r="O246" s="2316">
        <f t="shared" si="7"/>
        <v>0</v>
      </c>
      <c r="P246" s="2316">
        <f t="shared" si="7"/>
        <v>0</v>
      </c>
      <c r="Q246" s="2317">
        <v>50</v>
      </c>
    </row>
    <row r="247" spans="1:17">
      <c r="A247" s="1855"/>
      <c r="B247" s="1855"/>
      <c r="I247" s="1925"/>
      <c r="J247" s="1925"/>
      <c r="K247" s="1925"/>
      <c r="L247" s="1925"/>
      <c r="M247" s="2331"/>
      <c r="N247" s="2331"/>
      <c r="O247" s="2331"/>
      <c r="P247" s="2331"/>
      <c r="Q247" s="1855"/>
    </row>
    <row r="248" spans="1:17">
      <c r="A248" s="2821" t="s">
        <v>4683</v>
      </c>
      <c r="B248" s="2679"/>
      <c r="C248" s="2591"/>
      <c r="D248" s="2591"/>
      <c r="E248" s="2282"/>
      <c r="F248" s="2282"/>
      <c r="G248" s="2282"/>
      <c r="H248" s="2282"/>
      <c r="I248" s="2821" t="s">
        <v>4683</v>
      </c>
      <c r="J248" s="2679"/>
      <c r="K248" s="2591"/>
      <c r="L248" s="2591"/>
      <c r="M248" s="2282"/>
      <c r="N248" s="2332"/>
    </row>
    <row r="249" spans="1:17">
      <c r="A249" s="1603" t="s">
        <v>1981</v>
      </c>
      <c r="B249" s="1603"/>
      <c r="C249" s="1603"/>
      <c r="D249" s="1603"/>
      <c r="E249" s="1603"/>
      <c r="F249" s="1603"/>
      <c r="G249" s="1603"/>
      <c r="H249" s="1603"/>
      <c r="I249" s="1603" t="s">
        <v>1982</v>
      </c>
      <c r="J249" s="1603"/>
      <c r="K249" s="1603"/>
      <c r="L249" s="1603"/>
      <c r="M249" s="1603"/>
      <c r="N249" s="1603"/>
      <c r="O249" s="1603"/>
      <c r="P249" s="1603"/>
      <c r="Q249" s="1603"/>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r:id="rId1"/>
  <headerFooter alignWithMargins="0"/>
  <rowBreaks count="2" manualBreakCount="2">
    <brk id="123" max="16383" man="1"/>
    <brk id="186" max="16383" man="1"/>
  </rowBreaks>
  <colBreaks count="1" manualBreakCount="1">
    <brk id="8"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IU231"/>
  <sheetViews>
    <sheetView defaultGridColor="0" view="pageBreakPreview" colorId="22" zoomScale="30" zoomScaleNormal="60" zoomScaleSheetLayoutView="30" workbookViewId="0">
      <selection activeCell="K149" sqref="K149"/>
    </sheetView>
  </sheetViews>
  <sheetFormatPr defaultColWidth="9.6640625" defaultRowHeight="15"/>
  <cols>
    <col min="1" max="1" width="6.109375" style="1566" customWidth="1"/>
    <col min="2" max="2" width="26.77734375" style="1566" customWidth="1"/>
    <col min="3" max="3" width="25.6640625" style="1566" customWidth="1"/>
    <col min="4" max="4" width="26.33203125" style="1566" customWidth="1"/>
    <col min="5" max="5" width="15.6640625" style="1566" customWidth="1"/>
    <col min="6" max="7" width="6.6640625" style="1566" customWidth="1"/>
    <col min="8" max="8" width="25.21875" style="1566" customWidth="1"/>
    <col min="9" max="9" width="24.6640625" style="1566" customWidth="1"/>
    <col min="10" max="10" width="12.6640625" style="1566" customWidth="1"/>
    <col min="11" max="12" width="13.6640625" style="1566" customWidth="1"/>
    <col min="13" max="13" width="4.6640625" style="1566" customWidth="1"/>
    <col min="14" max="14" width="5.109375" style="1566" customWidth="1"/>
    <col min="15" max="15" width="22.88671875" style="1566" customWidth="1"/>
    <col min="16" max="16" width="19.6640625" style="1566" customWidth="1"/>
    <col min="17" max="17" width="23" style="1566" customWidth="1"/>
    <col min="18" max="18" width="24" style="1566" customWidth="1"/>
    <col min="19" max="19" width="5" style="1566" customWidth="1"/>
    <col min="20" max="16384" width="9.6640625" style="1566"/>
  </cols>
  <sheetData>
    <row r="1" spans="1:255">
      <c r="A1" s="1563" t="s">
        <v>1800</v>
      </c>
      <c r="B1" s="1718"/>
      <c r="C1" s="1932" t="s">
        <v>1344</v>
      </c>
      <c r="D1" s="2333" t="s">
        <v>1802</v>
      </c>
      <c r="E1" s="2334" t="s">
        <v>1803</v>
      </c>
      <c r="F1" s="1563" t="s">
        <v>1800</v>
      </c>
      <c r="G1" s="1718"/>
      <c r="H1" s="1718"/>
      <c r="I1" s="1932" t="s">
        <v>1344</v>
      </c>
      <c r="J1" s="2333" t="s">
        <v>1802</v>
      </c>
      <c r="K1" s="2323"/>
      <c r="L1" s="1932" t="s">
        <v>1803</v>
      </c>
      <c r="M1" s="2335"/>
      <c r="N1" s="1563" t="s">
        <v>1800</v>
      </c>
      <c r="O1" s="1718"/>
      <c r="P1" s="1932" t="s">
        <v>1344</v>
      </c>
      <c r="Q1" s="2333" t="s">
        <v>1802</v>
      </c>
      <c r="R1" s="1932" t="s">
        <v>1803</v>
      </c>
      <c r="S1" s="1931"/>
    </row>
    <row r="2" spans="1:255">
      <c r="A2" s="1567" t="str">
        <f>'Data Sheet'!$C$25</f>
        <v xml:space="preserve">The Brooklyn Union Gas Company d/b/a National Grid New York </v>
      </c>
      <c r="B2" s="1589"/>
      <c r="C2" s="1837" t="s">
        <v>1631</v>
      </c>
      <c r="D2" s="1856" t="s">
        <v>1805</v>
      </c>
      <c r="E2" s="2336"/>
      <c r="F2" s="1567" t="str">
        <f>'Data Sheet'!$C$25</f>
        <v xml:space="preserve">The Brooklyn Union Gas Company d/b/a National Grid New York </v>
      </c>
      <c r="G2" s="1589"/>
      <c r="H2" s="1589"/>
      <c r="I2" s="1837" t="s">
        <v>1631</v>
      </c>
      <c r="J2" s="1856" t="s">
        <v>1805</v>
      </c>
      <c r="K2" s="2282"/>
      <c r="L2" s="1837"/>
      <c r="M2" s="2337"/>
      <c r="N2" s="1567" t="str">
        <f>'Data Sheet'!$C$25</f>
        <v xml:space="preserve">The Brooklyn Union Gas Company d/b/a National Grid New York </v>
      </c>
      <c r="O2" s="1589"/>
      <c r="P2" s="1837" t="s">
        <v>1631</v>
      </c>
      <c r="Q2" s="1856" t="s">
        <v>1805</v>
      </c>
      <c r="R2" s="2338"/>
      <c r="S2" s="1569"/>
    </row>
    <row r="3" spans="1:255" ht="15" customHeight="1">
      <c r="A3" s="1567"/>
      <c r="B3" s="1589"/>
      <c r="C3" s="1837" t="s">
        <v>1632</v>
      </c>
      <c r="D3" s="2339" t="str">
        <f>'Data Sheet'!$C$40</f>
        <v xml:space="preserve"> March 29, 2017</v>
      </c>
      <c r="E3" s="2340" t="str">
        <f>'Data Sheet'!$C$38</f>
        <v xml:space="preserve"> December 31, 2016</v>
      </c>
      <c r="F3" s="1567"/>
      <c r="G3" s="1732"/>
      <c r="H3" s="1732"/>
      <c r="I3" s="1934" t="s">
        <v>1632</v>
      </c>
      <c r="J3" s="2339" t="str">
        <f>'Data Sheet'!$C$40</f>
        <v xml:space="preserve"> March 29, 2017</v>
      </c>
      <c r="K3" s="2294"/>
      <c r="L3" s="2262" t="str">
        <f>'Data Sheet'!$C$38</f>
        <v xml:space="preserve"> December 31, 2016</v>
      </c>
      <c r="M3" s="2341"/>
      <c r="N3" s="1567"/>
      <c r="O3" s="1732"/>
      <c r="P3" s="1934" t="s">
        <v>1632</v>
      </c>
      <c r="Q3" s="2245" t="str">
        <f>'Data Sheet'!$C$40</f>
        <v xml:space="preserve"> March 29, 2017</v>
      </c>
      <c r="R3" s="2262" t="str">
        <f>'Data Sheet'!$C$38</f>
        <v xml:space="preserve"> December 31, 2016</v>
      </c>
      <c r="S3" s="1935"/>
      <c r="T3" s="1589"/>
      <c r="U3" s="1589"/>
      <c r="V3" s="1589"/>
      <c r="W3" s="1589"/>
      <c r="X3" s="1589"/>
      <c r="Y3" s="1589"/>
      <c r="Z3" s="1589"/>
      <c r="AA3" s="1589"/>
      <c r="AB3" s="1589"/>
      <c r="AC3" s="1589"/>
      <c r="AD3" s="1589"/>
      <c r="AE3" s="1589"/>
      <c r="AF3" s="1589"/>
      <c r="AG3" s="1589"/>
      <c r="AH3" s="1589"/>
      <c r="AI3" s="1589"/>
      <c r="AJ3" s="1589"/>
      <c r="AK3" s="1589"/>
      <c r="AL3" s="1589"/>
      <c r="AM3" s="1589"/>
      <c r="AN3" s="1589"/>
      <c r="AO3" s="1589"/>
      <c r="AP3" s="1589"/>
      <c r="AQ3" s="1589"/>
      <c r="AR3" s="1589"/>
      <c r="AS3" s="1589"/>
      <c r="AT3" s="1589"/>
      <c r="AU3" s="1589"/>
      <c r="AV3" s="1589"/>
      <c r="AW3" s="1589"/>
      <c r="AX3" s="1589"/>
      <c r="AY3" s="1589"/>
      <c r="AZ3" s="1589"/>
      <c r="BA3" s="1589"/>
      <c r="BB3" s="1589"/>
      <c r="BC3" s="1589"/>
      <c r="BD3" s="1589"/>
      <c r="BE3" s="1589"/>
      <c r="BF3" s="1589"/>
      <c r="BG3" s="1589"/>
      <c r="BH3" s="1589"/>
      <c r="BI3" s="1589"/>
      <c r="BJ3" s="1589"/>
      <c r="BK3" s="1589"/>
      <c r="BL3" s="1589"/>
      <c r="BM3" s="1589"/>
      <c r="BN3" s="1589"/>
      <c r="BO3" s="1589"/>
      <c r="BP3" s="1589"/>
      <c r="BQ3" s="1589"/>
      <c r="BR3" s="1589"/>
      <c r="BS3" s="1589"/>
      <c r="BT3" s="1589"/>
      <c r="BU3" s="1589"/>
      <c r="BV3" s="1589"/>
      <c r="BW3" s="1589"/>
      <c r="BX3" s="1589"/>
      <c r="BY3" s="1589"/>
      <c r="BZ3" s="1589"/>
      <c r="CA3" s="1589"/>
      <c r="CB3" s="1589"/>
      <c r="CC3" s="1589"/>
      <c r="CD3" s="1589"/>
      <c r="CE3" s="1589"/>
      <c r="CF3" s="1589"/>
      <c r="CG3" s="1589"/>
      <c r="CH3" s="1589"/>
      <c r="CI3" s="1589"/>
      <c r="CJ3" s="1589"/>
      <c r="CK3" s="1589"/>
      <c r="CL3" s="1589"/>
      <c r="CM3" s="1589"/>
      <c r="CN3" s="1589"/>
      <c r="CO3" s="1589"/>
      <c r="CP3" s="1589"/>
      <c r="CQ3" s="1589"/>
      <c r="CR3" s="1589"/>
      <c r="CS3" s="1589"/>
      <c r="CT3" s="1589"/>
      <c r="CU3" s="1589"/>
      <c r="CV3" s="1589"/>
      <c r="CW3" s="1589"/>
      <c r="CX3" s="1589"/>
      <c r="CY3" s="1589"/>
      <c r="CZ3" s="1589"/>
      <c r="DA3" s="1589"/>
      <c r="DB3" s="1589"/>
      <c r="DC3" s="1589"/>
      <c r="DD3" s="1589"/>
      <c r="DE3" s="1589"/>
      <c r="DF3" s="1589"/>
      <c r="DG3" s="1589"/>
      <c r="DH3" s="1589"/>
      <c r="DI3" s="1589"/>
      <c r="DJ3" s="1589"/>
      <c r="DK3" s="1589"/>
      <c r="DL3" s="1589"/>
      <c r="DM3" s="1589"/>
      <c r="DN3" s="1589"/>
      <c r="DO3" s="1589"/>
      <c r="DP3" s="1589"/>
      <c r="DQ3" s="1589"/>
      <c r="DR3" s="1589"/>
      <c r="DS3" s="1589"/>
      <c r="DT3" s="1589"/>
      <c r="DU3" s="1589"/>
      <c r="DV3" s="1589"/>
      <c r="DW3" s="1589"/>
      <c r="DX3" s="1589"/>
      <c r="DY3" s="1589"/>
      <c r="DZ3" s="1589"/>
      <c r="EA3" s="1589"/>
      <c r="EB3" s="1589"/>
      <c r="EC3" s="1589"/>
      <c r="ED3" s="1589"/>
      <c r="EE3" s="1589"/>
      <c r="EF3" s="1589"/>
      <c r="EG3" s="1589"/>
      <c r="EH3" s="1589"/>
      <c r="EI3" s="1589"/>
      <c r="EJ3" s="1589"/>
      <c r="EK3" s="1589"/>
      <c r="EL3" s="1589"/>
      <c r="EM3" s="1589"/>
      <c r="EN3" s="1589"/>
      <c r="EO3" s="1589"/>
      <c r="EP3" s="1589"/>
      <c r="EQ3" s="1589"/>
      <c r="ER3" s="1589"/>
      <c r="ES3" s="1589"/>
      <c r="ET3" s="1589"/>
      <c r="EU3" s="1589"/>
      <c r="EV3" s="1589"/>
      <c r="EW3" s="1589"/>
      <c r="EX3" s="1589"/>
      <c r="EY3" s="1589"/>
      <c r="EZ3" s="1589"/>
      <c r="FA3" s="1589"/>
      <c r="FB3" s="1589"/>
      <c r="FC3" s="1589"/>
      <c r="FD3" s="1589"/>
      <c r="FE3" s="1589"/>
      <c r="FF3" s="1589"/>
      <c r="FG3" s="1589"/>
      <c r="FH3" s="1589"/>
      <c r="FI3" s="1589"/>
      <c r="FJ3" s="1589"/>
      <c r="FK3" s="1589"/>
      <c r="FL3" s="1589"/>
      <c r="FM3" s="1589"/>
      <c r="FN3" s="1589"/>
      <c r="FO3" s="1589"/>
      <c r="FP3" s="1589"/>
      <c r="FQ3" s="1589"/>
      <c r="FR3" s="1589"/>
      <c r="FS3" s="1589"/>
      <c r="FT3" s="1589"/>
      <c r="FU3" s="1589"/>
      <c r="FV3" s="1589"/>
      <c r="FW3" s="1589"/>
      <c r="FX3" s="1589"/>
      <c r="FY3" s="1589"/>
      <c r="FZ3" s="1589"/>
      <c r="GA3" s="1589"/>
      <c r="GB3" s="1589"/>
      <c r="GC3" s="1589"/>
      <c r="GD3" s="1589"/>
      <c r="GE3" s="1589"/>
      <c r="GF3" s="1589"/>
      <c r="GG3" s="1589"/>
      <c r="GH3" s="1589"/>
      <c r="GI3" s="1589"/>
      <c r="GJ3" s="1589"/>
      <c r="GK3" s="1589"/>
      <c r="GL3" s="1589"/>
      <c r="GM3" s="1589"/>
      <c r="GN3" s="1589"/>
      <c r="GO3" s="1589"/>
      <c r="GP3" s="1589"/>
      <c r="GQ3" s="1589"/>
      <c r="GR3" s="1589"/>
      <c r="GS3" s="1589"/>
      <c r="GT3" s="1589"/>
      <c r="GU3" s="1589"/>
      <c r="GV3" s="1589"/>
      <c r="GW3" s="1589"/>
      <c r="GX3" s="1589"/>
      <c r="GY3" s="1589"/>
      <c r="GZ3" s="1589"/>
      <c r="HA3" s="1589"/>
      <c r="HB3" s="1589"/>
      <c r="HC3" s="1589"/>
      <c r="HD3" s="1589"/>
      <c r="HE3" s="1589"/>
      <c r="HF3" s="1589"/>
      <c r="HG3" s="1589"/>
      <c r="HH3" s="1589"/>
      <c r="HI3" s="1589"/>
      <c r="HJ3" s="1589"/>
      <c r="HK3" s="1589"/>
      <c r="HL3" s="1589"/>
      <c r="HM3" s="1589"/>
      <c r="HN3" s="1589"/>
      <c r="HO3" s="1589"/>
      <c r="HP3" s="1589"/>
      <c r="HQ3" s="1589"/>
      <c r="HR3" s="1589"/>
      <c r="HS3" s="1589"/>
      <c r="HT3" s="1589"/>
      <c r="HU3" s="1589"/>
      <c r="HV3" s="1589"/>
      <c r="HW3" s="1589"/>
      <c r="HX3" s="1589"/>
      <c r="HY3" s="1589"/>
      <c r="HZ3" s="1589"/>
      <c r="IA3" s="1589"/>
      <c r="IB3" s="1589"/>
      <c r="IC3" s="1589"/>
      <c r="ID3" s="1589"/>
      <c r="IE3" s="1589"/>
      <c r="IF3" s="1589"/>
      <c r="IG3" s="1589"/>
      <c r="IH3" s="1589"/>
      <c r="II3" s="1589"/>
      <c r="IJ3" s="1589"/>
      <c r="IK3" s="1589"/>
      <c r="IL3" s="1589"/>
      <c r="IM3" s="1589"/>
      <c r="IN3" s="1589"/>
      <c r="IO3" s="1589"/>
      <c r="IP3" s="1589"/>
      <c r="IQ3" s="1589"/>
      <c r="IR3" s="1589"/>
      <c r="IS3" s="1589"/>
      <c r="IT3" s="1589"/>
      <c r="IU3" s="1589"/>
    </row>
    <row r="4" spans="1:255" ht="15" customHeight="1">
      <c r="A4" s="3387" t="s">
        <v>4634</v>
      </c>
      <c r="B4" s="3385"/>
      <c r="C4" s="3385"/>
      <c r="D4" s="3385"/>
      <c r="E4" s="3388"/>
      <c r="F4" s="3384" t="s">
        <v>4634</v>
      </c>
      <c r="G4" s="3385"/>
      <c r="H4" s="3385"/>
      <c r="I4" s="3385"/>
      <c r="J4" s="3385"/>
      <c r="K4" s="3385"/>
      <c r="L4" s="3385"/>
      <c r="M4" s="3386"/>
      <c r="N4" s="3387" t="s">
        <v>4634</v>
      </c>
      <c r="O4" s="3385"/>
      <c r="P4" s="3385"/>
      <c r="Q4" s="3385"/>
      <c r="R4" s="3385"/>
      <c r="S4" s="3386"/>
      <c r="T4" s="1589"/>
      <c r="U4" s="1589"/>
      <c r="V4" s="1589"/>
      <c r="W4" s="1589"/>
      <c r="X4" s="1589"/>
      <c r="Y4" s="1589"/>
      <c r="Z4" s="1589"/>
      <c r="AA4" s="1589"/>
      <c r="AB4" s="1589"/>
      <c r="AC4" s="1589"/>
      <c r="AD4" s="1589"/>
      <c r="AE4" s="1589"/>
      <c r="AF4" s="1589"/>
      <c r="AG4" s="1589"/>
      <c r="AH4" s="1589"/>
      <c r="AI4" s="1589"/>
      <c r="AJ4" s="1589"/>
      <c r="AK4" s="1589"/>
      <c r="AL4" s="1589"/>
      <c r="AM4" s="1589"/>
      <c r="AN4" s="1589"/>
      <c r="AO4" s="1589"/>
      <c r="AP4" s="1589"/>
      <c r="AQ4" s="1589"/>
      <c r="AR4" s="1589"/>
      <c r="AS4" s="1589"/>
      <c r="AT4" s="1589"/>
      <c r="AU4" s="1589"/>
      <c r="AV4" s="1589"/>
      <c r="AW4" s="1589"/>
      <c r="AX4" s="1589"/>
      <c r="AY4" s="1589"/>
      <c r="AZ4" s="1589"/>
      <c r="BA4" s="1589"/>
      <c r="BB4" s="1589"/>
      <c r="BC4" s="1589"/>
      <c r="BD4" s="1589"/>
      <c r="BE4" s="1589"/>
      <c r="BF4" s="1589"/>
      <c r="BG4" s="1589"/>
      <c r="BH4" s="1589"/>
      <c r="BI4" s="1589"/>
      <c r="BJ4" s="1589"/>
      <c r="BK4" s="1589"/>
      <c r="BL4" s="1589"/>
      <c r="BM4" s="1589"/>
      <c r="BN4" s="1589"/>
      <c r="BO4" s="1589"/>
      <c r="BP4" s="1589"/>
      <c r="BQ4" s="1589"/>
      <c r="BR4" s="1589"/>
      <c r="BS4" s="1589"/>
      <c r="BT4" s="1589"/>
      <c r="BU4" s="1589"/>
      <c r="BV4" s="1589"/>
      <c r="BW4" s="1589"/>
      <c r="BX4" s="1589"/>
      <c r="BY4" s="1589"/>
      <c r="BZ4" s="1589"/>
      <c r="CA4" s="1589"/>
      <c r="CB4" s="1589"/>
      <c r="CC4" s="1589"/>
      <c r="CD4" s="1589"/>
      <c r="CE4" s="1589"/>
      <c r="CF4" s="1589"/>
      <c r="CG4" s="1589"/>
      <c r="CH4" s="1589"/>
      <c r="CI4" s="1589"/>
      <c r="CJ4" s="1589"/>
      <c r="CK4" s="1589"/>
      <c r="CL4" s="1589"/>
      <c r="CM4" s="1589"/>
      <c r="CN4" s="1589"/>
      <c r="CO4" s="1589"/>
      <c r="CP4" s="1589"/>
      <c r="CQ4" s="1589"/>
      <c r="CR4" s="1589"/>
      <c r="CS4" s="1589"/>
      <c r="CT4" s="1589"/>
      <c r="CU4" s="1589"/>
      <c r="CV4" s="1589"/>
      <c r="CW4" s="1589"/>
      <c r="CX4" s="1589"/>
      <c r="CY4" s="1589"/>
      <c r="CZ4" s="1589"/>
      <c r="DA4" s="1589"/>
      <c r="DB4" s="1589"/>
      <c r="DC4" s="1589"/>
      <c r="DD4" s="1589"/>
      <c r="DE4" s="1589"/>
      <c r="DF4" s="1589"/>
      <c r="DG4" s="1589"/>
      <c r="DH4" s="1589"/>
      <c r="DI4" s="1589"/>
      <c r="DJ4" s="1589"/>
      <c r="DK4" s="1589"/>
      <c r="DL4" s="1589"/>
      <c r="DM4" s="1589"/>
      <c r="DN4" s="1589"/>
      <c r="DO4" s="1589"/>
      <c r="DP4" s="1589"/>
      <c r="DQ4" s="1589"/>
      <c r="DR4" s="1589"/>
      <c r="DS4" s="1589"/>
      <c r="DT4" s="1589"/>
      <c r="DU4" s="1589"/>
      <c r="DV4" s="1589"/>
      <c r="DW4" s="1589"/>
      <c r="DX4" s="1589"/>
      <c r="DY4" s="1589"/>
      <c r="DZ4" s="1589"/>
      <c r="EA4" s="1589"/>
      <c r="EB4" s="1589"/>
      <c r="EC4" s="1589"/>
      <c r="ED4" s="1589"/>
      <c r="EE4" s="1589"/>
      <c r="EF4" s="1589"/>
      <c r="EG4" s="1589"/>
      <c r="EH4" s="1589"/>
      <c r="EI4" s="1589"/>
      <c r="EJ4" s="1589"/>
      <c r="EK4" s="1589"/>
      <c r="EL4" s="1589"/>
      <c r="EM4" s="1589"/>
      <c r="EN4" s="1589"/>
      <c r="EO4" s="1589"/>
      <c r="EP4" s="1589"/>
      <c r="EQ4" s="1589"/>
      <c r="ER4" s="1589"/>
      <c r="ES4" s="1589"/>
      <c r="ET4" s="1589"/>
      <c r="EU4" s="1589"/>
      <c r="EV4" s="1589"/>
      <c r="EW4" s="1589"/>
      <c r="EX4" s="1589"/>
      <c r="EY4" s="1589"/>
      <c r="EZ4" s="1589"/>
      <c r="FA4" s="1589"/>
      <c r="FB4" s="1589"/>
      <c r="FC4" s="1589"/>
      <c r="FD4" s="1589"/>
      <c r="FE4" s="1589"/>
      <c r="FF4" s="1589"/>
      <c r="FG4" s="1589"/>
      <c r="FH4" s="1589"/>
      <c r="FI4" s="1589"/>
      <c r="FJ4" s="1589"/>
      <c r="FK4" s="1589"/>
      <c r="FL4" s="1589"/>
      <c r="FM4" s="1589"/>
      <c r="FN4" s="1589"/>
      <c r="FO4" s="1589"/>
      <c r="FP4" s="1589"/>
      <c r="FQ4" s="1589"/>
      <c r="FR4" s="1589"/>
      <c r="FS4" s="1589"/>
      <c r="FT4" s="1589"/>
      <c r="FU4" s="1589"/>
      <c r="FV4" s="1589"/>
      <c r="FW4" s="1589"/>
      <c r="FX4" s="1589"/>
      <c r="FY4" s="1589"/>
      <c r="FZ4" s="1589"/>
      <c r="GA4" s="1589"/>
      <c r="GB4" s="1589"/>
      <c r="GC4" s="1589"/>
      <c r="GD4" s="1589"/>
      <c r="GE4" s="1589"/>
      <c r="GF4" s="1589"/>
      <c r="GG4" s="1589"/>
      <c r="GH4" s="1589"/>
      <c r="GI4" s="1589"/>
      <c r="GJ4" s="1589"/>
      <c r="GK4" s="1589"/>
      <c r="GL4" s="1589"/>
      <c r="GM4" s="1589"/>
      <c r="GN4" s="1589"/>
      <c r="GO4" s="1589"/>
      <c r="GP4" s="1589"/>
      <c r="GQ4" s="1589"/>
      <c r="GR4" s="1589"/>
      <c r="GS4" s="1589"/>
      <c r="GT4" s="1589"/>
      <c r="GU4" s="1589"/>
      <c r="GV4" s="1589"/>
      <c r="GW4" s="1589"/>
      <c r="GX4" s="1589"/>
      <c r="GY4" s="1589"/>
      <c r="GZ4" s="1589"/>
      <c r="HA4" s="1589"/>
      <c r="HB4" s="1589"/>
      <c r="HC4" s="1589"/>
      <c r="HD4" s="1589"/>
      <c r="HE4" s="1589"/>
      <c r="HF4" s="1589"/>
      <c r="HG4" s="1589"/>
      <c r="HH4" s="1589"/>
      <c r="HI4" s="1589"/>
      <c r="HJ4" s="1589"/>
      <c r="HK4" s="1589"/>
      <c r="HL4" s="1589"/>
      <c r="HM4" s="1589"/>
      <c r="HN4" s="1589"/>
      <c r="HO4" s="1589"/>
      <c r="HP4" s="1589"/>
      <c r="HQ4" s="1589"/>
      <c r="HR4" s="1589"/>
      <c r="HS4" s="1589"/>
      <c r="HT4" s="1589"/>
      <c r="HU4" s="1589"/>
      <c r="HV4" s="1589"/>
      <c r="HW4" s="1589"/>
      <c r="HX4" s="1589"/>
      <c r="HY4" s="1589"/>
      <c r="HZ4" s="1589"/>
      <c r="IA4" s="1589"/>
      <c r="IB4" s="1589"/>
      <c r="IC4" s="1589"/>
      <c r="ID4" s="1589"/>
      <c r="IE4" s="1589"/>
      <c r="IF4" s="1589"/>
      <c r="IG4" s="1589"/>
      <c r="IH4" s="1589"/>
      <c r="II4" s="1589"/>
      <c r="IJ4" s="1589"/>
      <c r="IK4" s="1589"/>
      <c r="IL4" s="1589"/>
      <c r="IM4" s="1589"/>
      <c r="IN4" s="1589"/>
      <c r="IO4" s="1589"/>
      <c r="IP4" s="1589"/>
      <c r="IQ4" s="1589"/>
      <c r="IR4" s="1589"/>
      <c r="IS4" s="1589"/>
      <c r="IT4" s="1589"/>
      <c r="IU4" s="1589"/>
    </row>
    <row r="5" spans="1:255">
      <c r="A5" s="3389" t="s">
        <v>1985</v>
      </c>
      <c r="B5" s="3368"/>
      <c r="C5" s="3368"/>
      <c r="D5" s="3368"/>
      <c r="E5" s="3390"/>
      <c r="F5" s="3389" t="s">
        <v>1985</v>
      </c>
      <c r="G5" s="3368"/>
      <c r="H5" s="3368"/>
      <c r="I5" s="3368"/>
      <c r="J5" s="3368"/>
      <c r="K5" s="3368"/>
      <c r="L5" s="3368"/>
      <c r="M5" s="3390"/>
      <c r="N5" s="3389" t="s">
        <v>1985</v>
      </c>
      <c r="O5" s="3368"/>
      <c r="P5" s="3368"/>
      <c r="Q5" s="3368"/>
      <c r="R5" s="3368"/>
      <c r="S5" s="3390"/>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c r="CD5" s="1589"/>
      <c r="CE5" s="1589"/>
      <c r="CF5" s="1589"/>
      <c r="CG5" s="1589"/>
      <c r="CH5" s="1589"/>
      <c r="CI5" s="1589"/>
      <c r="CJ5" s="1589"/>
      <c r="CK5" s="1589"/>
      <c r="CL5" s="1589"/>
      <c r="CM5" s="1589"/>
      <c r="CN5" s="1589"/>
      <c r="CO5" s="1589"/>
      <c r="CP5" s="1589"/>
      <c r="CQ5" s="1589"/>
      <c r="CR5" s="1589"/>
      <c r="CS5" s="1589"/>
      <c r="CT5" s="1589"/>
      <c r="CU5" s="1589"/>
      <c r="CV5" s="1589"/>
      <c r="CW5" s="1589"/>
      <c r="CX5" s="1589"/>
      <c r="CY5" s="1589"/>
      <c r="CZ5" s="1589"/>
      <c r="DA5" s="1589"/>
      <c r="DB5" s="1589"/>
      <c r="DC5" s="1589"/>
      <c r="DD5" s="1589"/>
      <c r="DE5" s="1589"/>
      <c r="DF5" s="1589"/>
      <c r="DG5" s="1589"/>
      <c r="DH5" s="1589"/>
      <c r="DI5" s="1589"/>
      <c r="DJ5" s="1589"/>
      <c r="DK5" s="1589"/>
      <c r="DL5" s="1589"/>
      <c r="DM5" s="1589"/>
      <c r="DN5" s="1589"/>
      <c r="DO5" s="1589"/>
      <c r="DP5" s="1589"/>
      <c r="DQ5" s="1589"/>
      <c r="DR5" s="1589"/>
      <c r="DS5" s="1589"/>
      <c r="DT5" s="1589"/>
      <c r="DU5" s="1589"/>
      <c r="DV5" s="1589"/>
      <c r="DW5" s="1589"/>
      <c r="DX5" s="1589"/>
      <c r="DY5" s="1589"/>
      <c r="DZ5" s="1589"/>
      <c r="EA5" s="1589"/>
      <c r="EB5" s="1589"/>
      <c r="EC5" s="1589"/>
      <c r="ED5" s="1589"/>
      <c r="EE5" s="1589"/>
      <c r="EF5" s="1589"/>
      <c r="EG5" s="1589"/>
      <c r="EH5" s="1589"/>
      <c r="EI5" s="1589"/>
      <c r="EJ5" s="1589"/>
      <c r="EK5" s="1589"/>
      <c r="EL5" s="1589"/>
      <c r="EM5" s="1589"/>
      <c r="EN5" s="1589"/>
      <c r="EO5" s="1589"/>
      <c r="EP5" s="1589"/>
      <c r="EQ5" s="1589"/>
      <c r="ER5" s="1589"/>
      <c r="ES5" s="1589"/>
      <c r="ET5" s="1589"/>
      <c r="EU5" s="1589"/>
      <c r="EV5" s="1589"/>
      <c r="EW5" s="1589"/>
      <c r="EX5" s="1589"/>
      <c r="EY5" s="1589"/>
      <c r="EZ5" s="1589"/>
      <c r="FA5" s="1589"/>
      <c r="FB5" s="1589"/>
      <c r="FC5" s="1589"/>
      <c r="FD5" s="1589"/>
      <c r="FE5" s="1589"/>
      <c r="FF5" s="1589"/>
      <c r="FG5" s="1589"/>
      <c r="FH5" s="1589"/>
      <c r="FI5" s="1589"/>
      <c r="FJ5" s="1589"/>
      <c r="FK5" s="1589"/>
      <c r="FL5" s="1589"/>
      <c r="FM5" s="1589"/>
      <c r="FN5" s="1589"/>
      <c r="FO5" s="1589"/>
      <c r="FP5" s="1589"/>
      <c r="FQ5" s="1589"/>
      <c r="FR5" s="1589"/>
      <c r="FS5" s="1589"/>
      <c r="FT5" s="1589"/>
      <c r="FU5" s="1589"/>
      <c r="FV5" s="1589"/>
      <c r="FW5" s="1589"/>
      <c r="FX5" s="1589"/>
      <c r="FY5" s="1589"/>
      <c r="FZ5" s="1589"/>
      <c r="GA5" s="1589"/>
      <c r="GB5" s="1589"/>
      <c r="GC5" s="1589"/>
      <c r="GD5" s="1589"/>
      <c r="GE5" s="1589"/>
      <c r="GF5" s="1589"/>
      <c r="GG5" s="1589"/>
      <c r="GH5" s="1589"/>
      <c r="GI5" s="1589"/>
      <c r="GJ5" s="1589"/>
      <c r="GK5" s="1589"/>
      <c r="GL5" s="1589"/>
      <c r="GM5" s="1589"/>
      <c r="GN5" s="1589"/>
      <c r="GO5" s="1589"/>
      <c r="GP5" s="1589"/>
      <c r="GQ5" s="1589"/>
      <c r="GR5" s="1589"/>
      <c r="GS5" s="1589"/>
      <c r="GT5" s="1589"/>
      <c r="GU5" s="1589"/>
      <c r="GV5" s="1589"/>
      <c r="GW5" s="1589"/>
      <c r="GX5" s="1589"/>
      <c r="GY5" s="1589"/>
      <c r="GZ5" s="1589"/>
      <c r="HA5" s="1589"/>
      <c r="HB5" s="1589"/>
      <c r="HC5" s="1589"/>
      <c r="HD5" s="1589"/>
      <c r="HE5" s="1589"/>
      <c r="HF5" s="1589"/>
      <c r="HG5" s="1589"/>
      <c r="HH5" s="1589"/>
      <c r="HI5" s="1589"/>
      <c r="HJ5" s="1589"/>
      <c r="HK5" s="1589"/>
      <c r="HL5" s="1589"/>
      <c r="HM5" s="1589"/>
      <c r="HN5" s="1589"/>
      <c r="HO5" s="1589"/>
      <c r="HP5" s="1589"/>
      <c r="HQ5" s="1589"/>
      <c r="HR5" s="1589"/>
      <c r="HS5" s="1589"/>
      <c r="HT5" s="1589"/>
      <c r="HU5" s="1589"/>
      <c r="HV5" s="1589"/>
      <c r="HW5" s="1589"/>
      <c r="HX5" s="1589"/>
      <c r="HY5" s="1589"/>
      <c r="HZ5" s="1589"/>
      <c r="IA5" s="1589"/>
      <c r="IB5" s="1589"/>
      <c r="IC5" s="1589"/>
      <c r="ID5" s="1589"/>
      <c r="IE5" s="1589"/>
      <c r="IF5" s="1589"/>
      <c r="IG5" s="1589"/>
      <c r="IH5" s="1589"/>
      <c r="II5" s="1589"/>
      <c r="IJ5" s="1589"/>
      <c r="IK5" s="1589"/>
      <c r="IL5" s="1589"/>
      <c r="IM5" s="1589"/>
      <c r="IN5" s="1589"/>
      <c r="IO5" s="1589"/>
      <c r="IP5" s="1589"/>
      <c r="IQ5" s="1589"/>
      <c r="IR5" s="1589"/>
      <c r="IS5" s="1589"/>
      <c r="IT5" s="1589"/>
      <c r="IU5" s="1589"/>
    </row>
    <row r="6" spans="1:255">
      <c r="A6" s="2342" t="s">
        <v>2399</v>
      </c>
      <c r="B6" s="2343" t="s">
        <v>1037</v>
      </c>
      <c r="C6" s="2343"/>
      <c r="D6" s="2343"/>
      <c r="E6" s="2344"/>
      <c r="F6" s="2755"/>
      <c r="G6" s="2761" t="s">
        <v>4048</v>
      </c>
      <c r="H6" s="2761"/>
      <c r="I6" s="2761"/>
      <c r="J6" s="2756"/>
      <c r="K6" s="1976"/>
      <c r="L6" s="1976"/>
      <c r="M6" s="2757"/>
      <c r="N6" s="2342" t="s">
        <v>3721</v>
      </c>
      <c r="O6" s="2343" t="s">
        <v>1126</v>
      </c>
      <c r="P6" s="2343"/>
      <c r="S6" s="2345"/>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c r="CD6" s="1589"/>
      <c r="CE6" s="1589"/>
      <c r="CF6" s="1589"/>
      <c r="CG6" s="1589"/>
      <c r="CH6" s="1589"/>
      <c r="CI6" s="1589"/>
      <c r="CJ6" s="1589"/>
      <c r="CK6" s="1589"/>
      <c r="CL6" s="1589"/>
      <c r="CM6" s="1589"/>
      <c r="CN6" s="1589"/>
      <c r="CO6" s="1589"/>
      <c r="CP6" s="1589"/>
      <c r="CQ6" s="1589"/>
      <c r="CR6" s="1589"/>
      <c r="CS6" s="1589"/>
      <c r="CT6" s="1589"/>
      <c r="CU6" s="1589"/>
      <c r="CV6" s="1589"/>
      <c r="CW6" s="1589"/>
      <c r="CX6" s="1589"/>
      <c r="CY6" s="1589"/>
      <c r="CZ6" s="1589"/>
      <c r="DA6" s="1589"/>
      <c r="DB6" s="1589"/>
      <c r="DC6" s="1589"/>
      <c r="DD6" s="1589"/>
      <c r="DE6" s="1589"/>
      <c r="DF6" s="1589"/>
      <c r="DG6" s="1589"/>
      <c r="DH6" s="1589"/>
      <c r="DI6" s="1589"/>
      <c r="DJ6" s="1589"/>
      <c r="DK6" s="1589"/>
      <c r="DL6" s="1589"/>
      <c r="DM6" s="1589"/>
      <c r="DN6" s="1589"/>
      <c r="DO6" s="1589"/>
      <c r="DP6" s="1589"/>
      <c r="DQ6" s="1589"/>
      <c r="DR6" s="1589"/>
      <c r="DS6" s="1589"/>
      <c r="DT6" s="1589"/>
      <c r="DU6" s="1589"/>
      <c r="DV6" s="1589"/>
      <c r="DW6" s="1589"/>
      <c r="DX6" s="1589"/>
      <c r="DY6" s="1589"/>
      <c r="DZ6" s="1589"/>
      <c r="EA6" s="1589"/>
      <c r="EB6" s="1589"/>
      <c r="EC6" s="1589"/>
      <c r="ED6" s="1589"/>
      <c r="EE6" s="1589"/>
      <c r="EF6" s="1589"/>
      <c r="EG6" s="1589"/>
      <c r="EH6" s="1589"/>
      <c r="EI6" s="1589"/>
      <c r="EJ6" s="1589"/>
      <c r="EK6" s="1589"/>
      <c r="EL6" s="1589"/>
      <c r="EM6" s="1589"/>
      <c r="EN6" s="1589"/>
      <c r="EO6" s="1589"/>
      <c r="EP6" s="1589"/>
      <c r="EQ6" s="1589"/>
      <c r="ER6" s="1589"/>
      <c r="ES6" s="1589"/>
      <c r="ET6" s="1589"/>
      <c r="EU6" s="1589"/>
      <c r="EV6" s="1589"/>
      <c r="EW6" s="1589"/>
      <c r="EX6" s="1589"/>
      <c r="EY6" s="1589"/>
      <c r="EZ6" s="1589"/>
      <c r="FA6" s="1589"/>
      <c r="FB6" s="1589"/>
      <c r="FC6" s="1589"/>
      <c r="FD6" s="1589"/>
      <c r="FE6" s="1589"/>
      <c r="FF6" s="1589"/>
      <c r="FG6" s="1589"/>
      <c r="FH6" s="1589"/>
      <c r="FI6" s="1589"/>
      <c r="FJ6" s="1589"/>
      <c r="FK6" s="1589"/>
      <c r="FL6" s="1589"/>
      <c r="FM6" s="1589"/>
      <c r="FN6" s="1589"/>
      <c r="FO6" s="1589"/>
      <c r="FP6" s="1589"/>
      <c r="FQ6" s="1589"/>
      <c r="FR6" s="1589"/>
      <c r="FS6" s="1589"/>
      <c r="FT6" s="1589"/>
      <c r="FU6" s="1589"/>
      <c r="FV6" s="1589"/>
      <c r="FW6" s="1589"/>
      <c r="FX6" s="1589"/>
      <c r="FY6" s="1589"/>
      <c r="FZ6" s="1589"/>
      <c r="GA6" s="1589"/>
      <c r="GB6" s="1589"/>
      <c r="GC6" s="1589"/>
      <c r="GD6" s="1589"/>
      <c r="GE6" s="1589"/>
      <c r="GF6" s="1589"/>
      <c r="GG6" s="1589"/>
      <c r="GH6" s="1589"/>
      <c r="GI6" s="1589"/>
      <c r="GJ6" s="1589"/>
      <c r="GK6" s="1589"/>
      <c r="GL6" s="1589"/>
      <c r="GM6" s="1589"/>
      <c r="GN6" s="1589"/>
      <c r="GO6" s="1589"/>
      <c r="GP6" s="1589"/>
      <c r="GQ6" s="1589"/>
      <c r="GR6" s="1589"/>
      <c r="GS6" s="1589"/>
      <c r="GT6" s="1589"/>
      <c r="GU6" s="1589"/>
      <c r="GV6" s="1589"/>
      <c r="GW6" s="1589"/>
      <c r="GX6" s="1589"/>
      <c r="GY6" s="1589"/>
      <c r="GZ6" s="1589"/>
      <c r="HA6" s="1589"/>
      <c r="HB6" s="1589"/>
      <c r="HC6" s="1589"/>
      <c r="HD6" s="1589"/>
      <c r="HE6" s="1589"/>
      <c r="HF6" s="1589"/>
      <c r="HG6" s="1589"/>
      <c r="HH6" s="1589"/>
      <c r="HI6" s="1589"/>
      <c r="HJ6" s="1589"/>
      <c r="HK6" s="1589"/>
      <c r="HL6" s="1589"/>
      <c r="HM6" s="1589"/>
      <c r="HN6" s="1589"/>
      <c r="HO6" s="1589"/>
      <c r="HP6" s="1589"/>
      <c r="HQ6" s="1589"/>
      <c r="HR6" s="1589"/>
      <c r="HS6" s="1589"/>
      <c r="HT6" s="1589"/>
      <c r="HU6" s="1589"/>
      <c r="HV6" s="1589"/>
      <c r="HW6" s="1589"/>
      <c r="HX6" s="1589"/>
      <c r="HY6" s="1589"/>
      <c r="HZ6" s="1589"/>
      <c r="IA6" s="1589"/>
      <c r="IB6" s="1589"/>
      <c r="IC6" s="1589"/>
      <c r="ID6" s="1589"/>
      <c r="IE6" s="1589"/>
      <c r="IF6" s="1589"/>
      <c r="IG6" s="1589"/>
      <c r="IH6" s="1589"/>
      <c r="II6" s="1589"/>
      <c r="IJ6" s="1589"/>
      <c r="IK6" s="1589"/>
      <c r="IL6" s="1589"/>
      <c r="IM6" s="1589"/>
      <c r="IN6" s="1589"/>
      <c r="IO6" s="1589"/>
      <c r="IP6" s="1589"/>
      <c r="IQ6" s="1589"/>
      <c r="IR6" s="1589"/>
      <c r="IS6" s="1589"/>
      <c r="IT6" s="1589"/>
      <c r="IU6" s="1589"/>
    </row>
    <row r="7" spans="1:255">
      <c r="A7" s="2346" t="s">
        <v>1789</v>
      </c>
      <c r="B7" s="2343" t="s">
        <v>1040</v>
      </c>
      <c r="C7" s="2343"/>
      <c r="D7" s="2343"/>
      <c r="E7" s="2344"/>
      <c r="F7" s="2758"/>
      <c r="G7" s="2761" t="s">
        <v>4049</v>
      </c>
      <c r="H7" s="2761"/>
      <c r="I7" s="2761"/>
      <c r="J7" s="2756"/>
      <c r="K7" s="1976"/>
      <c r="L7" s="1976"/>
      <c r="M7" s="2757"/>
      <c r="N7" s="2342"/>
      <c r="O7" s="2343" t="s">
        <v>1129</v>
      </c>
      <c r="P7" s="2343"/>
      <c r="S7" s="2344"/>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589"/>
      <c r="AU7" s="1589"/>
      <c r="AV7" s="1589"/>
      <c r="AW7" s="1589"/>
      <c r="AX7" s="1589"/>
      <c r="AY7" s="1589"/>
      <c r="AZ7" s="1589"/>
      <c r="BA7" s="1589"/>
      <c r="BB7" s="1589"/>
      <c r="BC7" s="1589"/>
      <c r="BD7" s="1589"/>
      <c r="BE7" s="1589"/>
      <c r="BF7" s="1589"/>
      <c r="BG7" s="1589"/>
      <c r="BH7" s="1589"/>
      <c r="BI7" s="1589"/>
      <c r="BJ7" s="1589"/>
      <c r="BK7" s="1589"/>
      <c r="BL7" s="1589"/>
      <c r="BM7" s="1589"/>
      <c r="BN7" s="1589"/>
      <c r="BO7" s="1589"/>
      <c r="BP7" s="1589"/>
      <c r="BQ7" s="1589"/>
      <c r="BR7" s="1589"/>
      <c r="BS7" s="1589"/>
      <c r="BT7" s="1589"/>
      <c r="BU7" s="1589"/>
      <c r="BV7" s="1589"/>
      <c r="BW7" s="1589"/>
      <c r="BX7" s="1589"/>
      <c r="BY7" s="1589"/>
      <c r="BZ7" s="1589"/>
      <c r="CA7" s="1589"/>
      <c r="CB7" s="1589"/>
      <c r="CC7" s="1589"/>
      <c r="CD7" s="1589"/>
      <c r="CE7" s="1589"/>
      <c r="CF7" s="1589"/>
      <c r="CG7" s="1589"/>
      <c r="CH7" s="1589"/>
      <c r="CI7" s="1589"/>
      <c r="CJ7" s="1589"/>
      <c r="CK7" s="1589"/>
      <c r="CL7" s="1589"/>
      <c r="CM7" s="1589"/>
      <c r="CN7" s="1589"/>
      <c r="CO7" s="1589"/>
      <c r="CP7" s="1589"/>
      <c r="CQ7" s="1589"/>
      <c r="CR7" s="1589"/>
      <c r="CS7" s="1589"/>
      <c r="CT7" s="1589"/>
      <c r="CU7" s="1589"/>
      <c r="CV7" s="1589"/>
      <c r="CW7" s="1589"/>
      <c r="CX7" s="1589"/>
      <c r="CY7" s="1589"/>
      <c r="CZ7" s="1589"/>
      <c r="DA7" s="1589"/>
      <c r="DB7" s="1589"/>
      <c r="DC7" s="1589"/>
      <c r="DD7" s="1589"/>
      <c r="DE7" s="1589"/>
      <c r="DF7" s="1589"/>
      <c r="DG7" s="1589"/>
      <c r="DH7" s="1589"/>
      <c r="DI7" s="1589"/>
      <c r="DJ7" s="1589"/>
      <c r="DK7" s="1589"/>
      <c r="DL7" s="1589"/>
      <c r="DM7" s="1589"/>
      <c r="DN7" s="1589"/>
      <c r="DO7" s="1589"/>
      <c r="DP7" s="1589"/>
      <c r="DQ7" s="1589"/>
      <c r="DR7" s="1589"/>
      <c r="DS7" s="1589"/>
      <c r="DT7" s="1589"/>
      <c r="DU7" s="1589"/>
      <c r="DV7" s="1589"/>
      <c r="DW7" s="1589"/>
      <c r="DX7" s="1589"/>
      <c r="DY7" s="1589"/>
      <c r="DZ7" s="1589"/>
      <c r="EA7" s="1589"/>
      <c r="EB7" s="1589"/>
      <c r="EC7" s="1589"/>
      <c r="ED7" s="1589"/>
      <c r="EE7" s="1589"/>
      <c r="EF7" s="1589"/>
      <c r="EG7" s="1589"/>
      <c r="EH7" s="1589"/>
      <c r="EI7" s="1589"/>
      <c r="EJ7" s="1589"/>
      <c r="EK7" s="1589"/>
      <c r="EL7" s="1589"/>
      <c r="EM7" s="1589"/>
      <c r="EN7" s="1589"/>
      <c r="EO7" s="1589"/>
      <c r="EP7" s="1589"/>
      <c r="EQ7" s="1589"/>
      <c r="ER7" s="1589"/>
      <c r="ES7" s="1589"/>
      <c r="ET7" s="1589"/>
      <c r="EU7" s="1589"/>
      <c r="EV7" s="1589"/>
      <c r="EW7" s="1589"/>
      <c r="EX7" s="1589"/>
      <c r="EY7" s="1589"/>
      <c r="EZ7" s="1589"/>
      <c r="FA7" s="1589"/>
      <c r="FB7" s="1589"/>
      <c r="FC7" s="1589"/>
      <c r="FD7" s="1589"/>
      <c r="FE7" s="1589"/>
      <c r="FF7" s="1589"/>
      <c r="FG7" s="1589"/>
      <c r="FH7" s="1589"/>
      <c r="FI7" s="1589"/>
      <c r="FJ7" s="1589"/>
      <c r="FK7" s="1589"/>
      <c r="FL7" s="1589"/>
      <c r="FM7" s="1589"/>
      <c r="FN7" s="1589"/>
      <c r="FO7" s="1589"/>
      <c r="FP7" s="1589"/>
      <c r="FQ7" s="1589"/>
      <c r="FR7" s="1589"/>
      <c r="FS7" s="1589"/>
      <c r="FT7" s="1589"/>
      <c r="FU7" s="1589"/>
      <c r="FV7" s="1589"/>
      <c r="FW7" s="1589"/>
      <c r="FX7" s="1589"/>
      <c r="FY7" s="1589"/>
      <c r="FZ7" s="1589"/>
      <c r="GA7" s="1589"/>
      <c r="GB7" s="1589"/>
      <c r="GC7" s="1589"/>
      <c r="GD7" s="1589"/>
      <c r="GE7" s="1589"/>
      <c r="GF7" s="1589"/>
      <c r="GG7" s="1589"/>
      <c r="GH7" s="1589"/>
      <c r="GI7" s="1589"/>
      <c r="GJ7" s="1589"/>
      <c r="GK7" s="1589"/>
      <c r="GL7" s="1589"/>
      <c r="GM7" s="1589"/>
      <c r="GN7" s="1589"/>
      <c r="GO7" s="1589"/>
      <c r="GP7" s="1589"/>
      <c r="GQ7" s="1589"/>
      <c r="GR7" s="1589"/>
      <c r="GS7" s="1589"/>
      <c r="GT7" s="1589"/>
      <c r="GU7" s="1589"/>
      <c r="GV7" s="1589"/>
      <c r="GW7" s="1589"/>
      <c r="GX7" s="1589"/>
      <c r="GY7" s="1589"/>
      <c r="GZ7" s="1589"/>
      <c r="HA7" s="1589"/>
      <c r="HB7" s="1589"/>
      <c r="HC7" s="1589"/>
      <c r="HD7" s="1589"/>
      <c r="HE7" s="1589"/>
      <c r="HF7" s="1589"/>
      <c r="HG7" s="1589"/>
      <c r="HH7" s="1589"/>
      <c r="HI7" s="1589"/>
      <c r="HJ7" s="1589"/>
      <c r="HK7" s="1589"/>
      <c r="HL7" s="1589"/>
      <c r="HM7" s="1589"/>
      <c r="HN7" s="1589"/>
      <c r="HO7" s="1589"/>
      <c r="HP7" s="1589"/>
      <c r="HQ7" s="1589"/>
      <c r="HR7" s="1589"/>
      <c r="HS7" s="1589"/>
      <c r="HT7" s="1589"/>
      <c r="HU7" s="1589"/>
      <c r="HV7" s="1589"/>
      <c r="HW7" s="1589"/>
      <c r="HX7" s="1589"/>
      <c r="HY7" s="1589"/>
      <c r="HZ7" s="1589"/>
      <c r="IA7" s="1589"/>
      <c r="IB7" s="1589"/>
      <c r="IC7" s="1589"/>
      <c r="ID7" s="1589"/>
      <c r="IE7" s="1589"/>
      <c r="IF7" s="1589"/>
      <c r="IG7" s="1589"/>
      <c r="IH7" s="1589"/>
      <c r="II7" s="1589"/>
      <c r="IJ7" s="1589"/>
      <c r="IK7" s="1589"/>
      <c r="IL7" s="1589"/>
      <c r="IM7" s="1589"/>
      <c r="IN7" s="1589"/>
      <c r="IO7" s="1589"/>
      <c r="IP7" s="1589"/>
      <c r="IQ7" s="1589"/>
      <c r="IR7" s="1589"/>
      <c r="IS7" s="1589"/>
      <c r="IT7" s="1589"/>
      <c r="IU7" s="1589"/>
    </row>
    <row r="8" spans="1:255">
      <c r="A8" s="2342" t="s">
        <v>2318</v>
      </c>
      <c r="B8" s="2343" t="s">
        <v>1115</v>
      </c>
      <c r="C8" s="2343"/>
      <c r="D8" s="2343"/>
      <c r="E8" s="2344"/>
      <c r="F8" s="2755"/>
      <c r="G8" s="2761" t="s">
        <v>4050</v>
      </c>
      <c r="H8" s="2761"/>
      <c r="I8" s="2761"/>
      <c r="J8" s="2759"/>
      <c r="K8" s="1976"/>
      <c r="L8" s="1976"/>
      <c r="M8" s="2757"/>
      <c r="N8" s="2342" t="s">
        <v>702</v>
      </c>
      <c r="O8" s="2343" t="s">
        <v>2562</v>
      </c>
      <c r="S8" s="2344"/>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c r="CE8" s="1589"/>
      <c r="CF8" s="1589"/>
      <c r="CG8" s="1589"/>
      <c r="CH8" s="1589"/>
      <c r="CI8" s="1589"/>
      <c r="CJ8" s="1589"/>
      <c r="CK8" s="1589"/>
      <c r="CL8" s="1589"/>
      <c r="CM8" s="1589"/>
      <c r="CN8" s="1589"/>
      <c r="CO8" s="1589"/>
      <c r="CP8" s="1589"/>
      <c r="CQ8" s="1589"/>
      <c r="CR8" s="1589"/>
      <c r="CS8" s="1589"/>
      <c r="CT8" s="1589"/>
      <c r="CU8" s="1589"/>
      <c r="CV8" s="1589"/>
      <c r="CW8" s="1589"/>
      <c r="CX8" s="1589"/>
      <c r="CY8" s="1589"/>
      <c r="CZ8" s="1589"/>
      <c r="DA8" s="1589"/>
      <c r="DB8" s="1589"/>
      <c r="DC8" s="1589"/>
      <c r="DD8" s="1589"/>
      <c r="DE8" s="1589"/>
      <c r="DF8" s="1589"/>
      <c r="DG8" s="1589"/>
      <c r="DH8" s="1589"/>
      <c r="DI8" s="1589"/>
      <c r="DJ8" s="1589"/>
      <c r="DK8" s="1589"/>
      <c r="DL8" s="1589"/>
      <c r="DM8" s="1589"/>
      <c r="DN8" s="1589"/>
      <c r="DO8" s="1589"/>
      <c r="DP8" s="1589"/>
      <c r="DQ8" s="1589"/>
      <c r="DR8" s="1589"/>
      <c r="DS8" s="1589"/>
      <c r="DT8" s="1589"/>
      <c r="DU8" s="1589"/>
      <c r="DV8" s="1589"/>
      <c r="DW8" s="1589"/>
      <c r="DX8" s="1589"/>
      <c r="DY8" s="1589"/>
      <c r="DZ8" s="1589"/>
      <c r="EA8" s="1589"/>
      <c r="EB8" s="1589"/>
      <c r="EC8" s="1589"/>
      <c r="ED8" s="1589"/>
      <c r="EE8" s="1589"/>
      <c r="EF8" s="1589"/>
      <c r="EG8" s="1589"/>
      <c r="EH8" s="1589"/>
      <c r="EI8" s="1589"/>
      <c r="EJ8" s="1589"/>
      <c r="EK8" s="1589"/>
      <c r="EL8" s="1589"/>
      <c r="EM8" s="1589"/>
      <c r="EN8" s="1589"/>
      <c r="EO8" s="1589"/>
      <c r="EP8" s="1589"/>
      <c r="EQ8" s="1589"/>
      <c r="ER8" s="1589"/>
      <c r="ES8" s="1589"/>
      <c r="ET8" s="1589"/>
      <c r="EU8" s="1589"/>
      <c r="EV8" s="1589"/>
      <c r="EW8" s="1589"/>
      <c r="EX8" s="1589"/>
      <c r="EY8" s="1589"/>
      <c r="EZ8" s="1589"/>
      <c r="FA8" s="1589"/>
      <c r="FB8" s="1589"/>
      <c r="FC8" s="1589"/>
      <c r="FD8" s="1589"/>
      <c r="FE8" s="1589"/>
      <c r="FF8" s="1589"/>
      <c r="FG8" s="1589"/>
      <c r="FH8" s="1589"/>
      <c r="FI8" s="1589"/>
      <c r="FJ8" s="1589"/>
      <c r="FK8" s="1589"/>
      <c r="FL8" s="1589"/>
      <c r="FM8" s="1589"/>
      <c r="FN8" s="1589"/>
      <c r="FO8" s="1589"/>
      <c r="FP8" s="1589"/>
      <c r="FQ8" s="1589"/>
      <c r="FR8" s="1589"/>
      <c r="FS8" s="1589"/>
      <c r="FT8" s="1589"/>
      <c r="FU8" s="1589"/>
      <c r="FV8" s="1589"/>
      <c r="FW8" s="1589"/>
      <c r="FX8" s="1589"/>
      <c r="FY8" s="1589"/>
      <c r="FZ8" s="1589"/>
      <c r="GA8" s="1589"/>
      <c r="GB8" s="1589"/>
      <c r="GC8" s="1589"/>
      <c r="GD8" s="1589"/>
      <c r="GE8" s="1589"/>
      <c r="GF8" s="1589"/>
      <c r="GG8" s="1589"/>
      <c r="GH8" s="1589"/>
      <c r="GI8" s="1589"/>
      <c r="GJ8" s="1589"/>
      <c r="GK8" s="1589"/>
      <c r="GL8" s="1589"/>
      <c r="GM8" s="1589"/>
      <c r="GN8" s="1589"/>
      <c r="GO8" s="1589"/>
      <c r="GP8" s="1589"/>
      <c r="GQ8" s="1589"/>
      <c r="GR8" s="1589"/>
      <c r="GS8" s="1589"/>
      <c r="GT8" s="1589"/>
      <c r="GU8" s="1589"/>
      <c r="GV8" s="1589"/>
      <c r="GW8" s="1589"/>
      <c r="GX8" s="1589"/>
      <c r="GY8" s="1589"/>
      <c r="GZ8" s="1589"/>
      <c r="HA8" s="1589"/>
      <c r="HB8" s="1589"/>
      <c r="HC8" s="1589"/>
      <c r="HD8" s="1589"/>
      <c r="HE8" s="1589"/>
      <c r="HF8" s="1589"/>
      <c r="HG8" s="1589"/>
      <c r="HH8" s="1589"/>
      <c r="HI8" s="1589"/>
      <c r="HJ8" s="1589"/>
      <c r="HK8" s="1589"/>
      <c r="HL8" s="1589"/>
      <c r="HM8" s="1589"/>
      <c r="HN8" s="1589"/>
      <c r="HO8" s="1589"/>
      <c r="HP8" s="1589"/>
      <c r="HQ8" s="1589"/>
      <c r="HR8" s="1589"/>
      <c r="HS8" s="1589"/>
      <c r="HT8" s="1589"/>
      <c r="HU8" s="1589"/>
      <c r="HV8" s="1589"/>
      <c r="HW8" s="1589"/>
      <c r="HX8" s="1589"/>
      <c r="HY8" s="1589"/>
      <c r="HZ8" s="1589"/>
      <c r="IA8" s="1589"/>
      <c r="IB8" s="1589"/>
      <c r="IC8" s="1589"/>
      <c r="ID8" s="1589"/>
      <c r="IE8" s="1589"/>
      <c r="IF8" s="1589"/>
      <c r="IG8" s="1589"/>
      <c r="IH8" s="1589"/>
      <c r="II8" s="1589"/>
      <c r="IJ8" s="1589"/>
      <c r="IK8" s="1589"/>
      <c r="IL8" s="1589"/>
      <c r="IM8" s="1589"/>
      <c r="IN8" s="1589"/>
      <c r="IO8" s="1589"/>
      <c r="IP8" s="1589"/>
      <c r="IQ8" s="1589"/>
      <c r="IR8" s="1589"/>
      <c r="IS8" s="1589"/>
      <c r="IT8" s="1589"/>
      <c r="IU8" s="1589"/>
    </row>
    <row r="9" spans="1:255">
      <c r="A9" s="2342" t="s">
        <v>2319</v>
      </c>
      <c r="B9" s="2343" t="s">
        <v>1117</v>
      </c>
      <c r="C9" s="2343"/>
      <c r="D9" s="2343"/>
      <c r="E9" s="2344"/>
      <c r="F9" s="2755"/>
      <c r="G9" s="2763" t="s">
        <v>4051</v>
      </c>
      <c r="H9" s="2761"/>
      <c r="I9" s="2761"/>
      <c r="J9" s="2761"/>
      <c r="K9" s="2761"/>
      <c r="L9" s="2761"/>
      <c r="M9" s="2760"/>
      <c r="N9" s="2342"/>
      <c r="O9" s="2343" t="s">
        <v>2564</v>
      </c>
      <c r="P9" s="2343"/>
      <c r="S9" s="2344"/>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c r="CD9" s="1589"/>
      <c r="CE9" s="1589"/>
      <c r="CF9" s="1589"/>
      <c r="CG9" s="1589"/>
      <c r="CH9" s="1589"/>
      <c r="CI9" s="1589"/>
      <c r="CJ9" s="1589"/>
      <c r="CK9" s="1589"/>
      <c r="CL9" s="1589"/>
      <c r="CM9" s="1589"/>
      <c r="CN9" s="1589"/>
      <c r="CO9" s="1589"/>
      <c r="CP9" s="1589"/>
      <c r="CQ9" s="1589"/>
      <c r="CR9" s="1589"/>
      <c r="CS9" s="1589"/>
      <c r="CT9" s="1589"/>
      <c r="CU9" s="1589"/>
      <c r="CV9" s="1589"/>
      <c r="CW9" s="1589"/>
      <c r="CX9" s="1589"/>
      <c r="CY9" s="1589"/>
      <c r="CZ9" s="1589"/>
      <c r="DA9" s="1589"/>
      <c r="DB9" s="1589"/>
      <c r="DC9" s="1589"/>
      <c r="DD9" s="1589"/>
      <c r="DE9" s="1589"/>
      <c r="DF9" s="1589"/>
      <c r="DG9" s="1589"/>
      <c r="DH9" s="1589"/>
      <c r="DI9" s="1589"/>
      <c r="DJ9" s="1589"/>
      <c r="DK9" s="1589"/>
      <c r="DL9" s="1589"/>
      <c r="DM9" s="1589"/>
      <c r="DN9" s="1589"/>
      <c r="DO9" s="1589"/>
      <c r="DP9" s="1589"/>
      <c r="DQ9" s="1589"/>
      <c r="DR9" s="1589"/>
      <c r="DS9" s="1589"/>
      <c r="DT9" s="1589"/>
      <c r="DU9" s="1589"/>
      <c r="DV9" s="1589"/>
      <c r="DW9" s="1589"/>
      <c r="DX9" s="1589"/>
      <c r="DY9" s="1589"/>
      <c r="DZ9" s="1589"/>
      <c r="EA9" s="1589"/>
      <c r="EB9" s="1589"/>
      <c r="EC9" s="1589"/>
      <c r="ED9" s="1589"/>
      <c r="EE9" s="1589"/>
      <c r="EF9" s="1589"/>
      <c r="EG9" s="1589"/>
      <c r="EH9" s="1589"/>
      <c r="EI9" s="1589"/>
      <c r="EJ9" s="1589"/>
      <c r="EK9" s="1589"/>
      <c r="EL9" s="1589"/>
      <c r="EM9" s="1589"/>
      <c r="EN9" s="1589"/>
      <c r="EO9" s="1589"/>
      <c r="EP9" s="1589"/>
      <c r="EQ9" s="1589"/>
      <c r="ER9" s="1589"/>
      <c r="ES9" s="1589"/>
      <c r="ET9" s="1589"/>
      <c r="EU9" s="1589"/>
      <c r="EV9" s="1589"/>
      <c r="EW9" s="1589"/>
      <c r="EX9" s="1589"/>
      <c r="EY9" s="1589"/>
      <c r="EZ9" s="1589"/>
      <c r="FA9" s="1589"/>
      <c r="FB9" s="1589"/>
      <c r="FC9" s="1589"/>
      <c r="FD9" s="1589"/>
      <c r="FE9" s="1589"/>
      <c r="FF9" s="1589"/>
      <c r="FG9" s="1589"/>
      <c r="FH9" s="1589"/>
      <c r="FI9" s="1589"/>
      <c r="FJ9" s="1589"/>
      <c r="FK9" s="1589"/>
      <c r="FL9" s="1589"/>
      <c r="FM9" s="1589"/>
      <c r="FN9" s="1589"/>
      <c r="FO9" s="1589"/>
      <c r="FP9" s="1589"/>
      <c r="FQ9" s="1589"/>
      <c r="FR9" s="1589"/>
      <c r="FS9" s="1589"/>
      <c r="FT9" s="1589"/>
      <c r="FU9" s="1589"/>
      <c r="FV9" s="1589"/>
      <c r="FW9" s="1589"/>
      <c r="FX9" s="1589"/>
      <c r="FY9" s="1589"/>
      <c r="FZ9" s="1589"/>
      <c r="GA9" s="1589"/>
      <c r="GB9" s="1589"/>
      <c r="GC9" s="1589"/>
      <c r="GD9" s="1589"/>
      <c r="GE9" s="1589"/>
      <c r="GF9" s="1589"/>
      <c r="GG9" s="1589"/>
      <c r="GH9" s="1589"/>
      <c r="GI9" s="1589"/>
      <c r="GJ9" s="1589"/>
      <c r="GK9" s="1589"/>
      <c r="GL9" s="1589"/>
      <c r="GM9" s="1589"/>
      <c r="GN9" s="1589"/>
      <c r="GO9" s="1589"/>
      <c r="GP9" s="1589"/>
      <c r="GQ9" s="1589"/>
      <c r="GR9" s="1589"/>
      <c r="GS9" s="1589"/>
      <c r="GT9" s="1589"/>
      <c r="GU9" s="1589"/>
      <c r="GV9" s="1589"/>
      <c r="GW9" s="1589"/>
      <c r="GX9" s="1589"/>
      <c r="GY9" s="1589"/>
      <c r="GZ9" s="1589"/>
      <c r="HA9" s="1589"/>
      <c r="HB9" s="1589"/>
      <c r="HC9" s="1589"/>
      <c r="HD9" s="1589"/>
      <c r="HE9" s="1589"/>
      <c r="HF9" s="1589"/>
      <c r="HG9" s="1589"/>
      <c r="HH9" s="1589"/>
      <c r="HI9" s="1589"/>
      <c r="HJ9" s="1589"/>
      <c r="HK9" s="1589"/>
      <c r="HL9" s="1589"/>
      <c r="HM9" s="1589"/>
      <c r="HN9" s="1589"/>
      <c r="HO9" s="1589"/>
      <c r="HP9" s="1589"/>
      <c r="HQ9" s="1589"/>
      <c r="HR9" s="1589"/>
      <c r="HS9" s="1589"/>
      <c r="HT9" s="1589"/>
      <c r="HU9" s="1589"/>
      <c r="HV9" s="1589"/>
      <c r="HW9" s="1589"/>
      <c r="HX9" s="1589"/>
      <c r="HY9" s="1589"/>
      <c r="HZ9" s="1589"/>
      <c r="IA9" s="1589"/>
      <c r="IB9" s="1589"/>
      <c r="IC9" s="1589"/>
      <c r="ID9" s="1589"/>
      <c r="IE9" s="1589"/>
      <c r="IF9" s="1589"/>
      <c r="IG9" s="1589"/>
      <c r="IH9" s="1589"/>
      <c r="II9" s="1589"/>
      <c r="IJ9" s="1589"/>
      <c r="IK9" s="1589"/>
      <c r="IL9" s="1589"/>
      <c r="IM9" s="1589"/>
      <c r="IN9" s="1589"/>
      <c r="IO9" s="1589"/>
      <c r="IP9" s="1589"/>
      <c r="IQ9" s="1589"/>
      <c r="IR9" s="1589"/>
      <c r="IS9" s="1589"/>
      <c r="IT9" s="1589"/>
      <c r="IU9" s="1589"/>
    </row>
    <row r="10" spans="1:255">
      <c r="A10" s="2346" t="s">
        <v>1789</v>
      </c>
      <c r="B10" s="2343" t="s">
        <v>1120</v>
      </c>
      <c r="C10" s="2343"/>
      <c r="D10" s="2343"/>
      <c r="E10" s="2344"/>
      <c r="F10" s="2758"/>
      <c r="G10" s="2763" t="s">
        <v>4052</v>
      </c>
      <c r="H10" s="2761"/>
      <c r="I10" s="2761"/>
      <c r="J10" s="2761"/>
      <c r="K10" s="2761"/>
      <c r="L10" s="2761"/>
      <c r="M10" s="2760"/>
      <c r="N10" s="2342"/>
      <c r="O10" s="2343" t="s">
        <v>1046</v>
      </c>
      <c r="S10" s="2344"/>
      <c r="T10" s="1589"/>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c r="AT10" s="1589"/>
      <c r="AU10" s="1589"/>
      <c r="AV10" s="1589"/>
      <c r="AW10" s="1589"/>
      <c r="AX10" s="1589"/>
      <c r="AY10" s="1589"/>
      <c r="AZ10" s="1589"/>
      <c r="BA10" s="1589"/>
      <c r="BB10" s="1589"/>
      <c r="BC10" s="1589"/>
      <c r="BD10" s="1589"/>
      <c r="BE10" s="1589"/>
      <c r="BF10" s="1589"/>
      <c r="BG10" s="1589"/>
      <c r="BH10" s="1589"/>
      <c r="BI10" s="1589"/>
      <c r="BJ10" s="1589"/>
      <c r="BK10" s="1589"/>
      <c r="BL10" s="1589"/>
      <c r="BM10" s="1589"/>
      <c r="BN10" s="1589"/>
      <c r="BO10" s="1589"/>
      <c r="BP10" s="1589"/>
      <c r="BQ10" s="1589"/>
      <c r="BR10" s="1589"/>
      <c r="BS10" s="1589"/>
      <c r="BT10" s="1589"/>
      <c r="BU10" s="1589"/>
      <c r="BV10" s="1589"/>
      <c r="BW10" s="1589"/>
      <c r="BX10" s="1589"/>
      <c r="BY10" s="1589"/>
      <c r="BZ10" s="1589"/>
      <c r="CA10" s="1589"/>
      <c r="CB10" s="1589"/>
      <c r="CC10" s="1589"/>
      <c r="CD10" s="1589"/>
      <c r="CE10" s="1589"/>
      <c r="CF10" s="1589"/>
      <c r="CG10" s="1589"/>
      <c r="CH10" s="1589"/>
      <c r="CI10" s="1589"/>
      <c r="CJ10" s="1589"/>
      <c r="CK10" s="1589"/>
      <c r="CL10" s="1589"/>
      <c r="CM10" s="1589"/>
      <c r="CN10" s="1589"/>
      <c r="CO10" s="1589"/>
      <c r="CP10" s="1589"/>
      <c r="CQ10" s="1589"/>
      <c r="CR10" s="1589"/>
      <c r="CS10" s="1589"/>
      <c r="CT10" s="1589"/>
      <c r="CU10" s="1589"/>
      <c r="CV10" s="1589"/>
      <c r="CW10" s="1589"/>
      <c r="CX10" s="1589"/>
      <c r="CY10" s="1589"/>
      <c r="CZ10" s="1589"/>
      <c r="DA10" s="1589"/>
      <c r="DB10" s="1589"/>
      <c r="DC10" s="1589"/>
      <c r="DD10" s="1589"/>
      <c r="DE10" s="1589"/>
      <c r="DF10" s="1589"/>
      <c r="DG10" s="1589"/>
      <c r="DH10" s="1589"/>
      <c r="DI10" s="1589"/>
      <c r="DJ10" s="1589"/>
      <c r="DK10" s="1589"/>
      <c r="DL10" s="1589"/>
      <c r="DM10" s="1589"/>
      <c r="DN10" s="1589"/>
      <c r="DO10" s="1589"/>
      <c r="DP10" s="1589"/>
      <c r="DQ10" s="1589"/>
      <c r="DR10" s="1589"/>
      <c r="DS10" s="1589"/>
      <c r="DT10" s="1589"/>
      <c r="DU10" s="1589"/>
      <c r="DV10" s="1589"/>
      <c r="DW10" s="1589"/>
      <c r="DX10" s="1589"/>
      <c r="DY10" s="1589"/>
      <c r="DZ10" s="1589"/>
      <c r="EA10" s="1589"/>
      <c r="EB10" s="1589"/>
      <c r="EC10" s="1589"/>
      <c r="ED10" s="1589"/>
      <c r="EE10" s="1589"/>
      <c r="EF10" s="1589"/>
      <c r="EG10" s="1589"/>
      <c r="EH10" s="1589"/>
      <c r="EI10" s="1589"/>
      <c r="EJ10" s="1589"/>
      <c r="EK10" s="1589"/>
      <c r="EL10" s="1589"/>
      <c r="EM10" s="1589"/>
      <c r="EN10" s="1589"/>
      <c r="EO10" s="1589"/>
      <c r="EP10" s="1589"/>
      <c r="EQ10" s="1589"/>
      <c r="ER10" s="1589"/>
      <c r="ES10" s="1589"/>
      <c r="ET10" s="1589"/>
      <c r="EU10" s="1589"/>
      <c r="EV10" s="1589"/>
      <c r="EW10" s="1589"/>
      <c r="EX10" s="1589"/>
      <c r="EY10" s="1589"/>
      <c r="EZ10" s="1589"/>
      <c r="FA10" s="1589"/>
      <c r="FB10" s="1589"/>
      <c r="FC10" s="1589"/>
      <c r="FD10" s="1589"/>
      <c r="FE10" s="1589"/>
      <c r="FF10" s="1589"/>
      <c r="FG10" s="1589"/>
      <c r="FH10" s="1589"/>
      <c r="FI10" s="1589"/>
      <c r="FJ10" s="1589"/>
      <c r="FK10" s="1589"/>
      <c r="FL10" s="1589"/>
      <c r="FM10" s="1589"/>
      <c r="FN10" s="1589"/>
      <c r="FO10" s="1589"/>
      <c r="FP10" s="1589"/>
      <c r="FQ10" s="1589"/>
      <c r="FR10" s="1589"/>
      <c r="FS10" s="1589"/>
      <c r="FT10" s="1589"/>
      <c r="FU10" s="1589"/>
      <c r="FV10" s="1589"/>
      <c r="FW10" s="1589"/>
      <c r="FX10" s="1589"/>
      <c r="FY10" s="1589"/>
      <c r="FZ10" s="1589"/>
      <c r="GA10" s="1589"/>
      <c r="GB10" s="1589"/>
      <c r="GC10" s="1589"/>
      <c r="GD10" s="1589"/>
      <c r="GE10" s="1589"/>
      <c r="GF10" s="1589"/>
      <c r="GG10" s="1589"/>
      <c r="GH10" s="1589"/>
      <c r="GI10" s="1589"/>
      <c r="GJ10" s="1589"/>
      <c r="GK10" s="1589"/>
      <c r="GL10" s="1589"/>
      <c r="GM10" s="1589"/>
      <c r="GN10" s="1589"/>
      <c r="GO10" s="1589"/>
      <c r="GP10" s="1589"/>
      <c r="GQ10" s="1589"/>
      <c r="GR10" s="1589"/>
      <c r="GS10" s="1589"/>
      <c r="GT10" s="1589"/>
      <c r="GU10" s="1589"/>
      <c r="GV10" s="1589"/>
      <c r="GW10" s="1589"/>
      <c r="GX10" s="1589"/>
      <c r="GY10" s="1589"/>
      <c r="GZ10" s="1589"/>
      <c r="HA10" s="1589"/>
      <c r="HB10" s="1589"/>
      <c r="HC10" s="1589"/>
      <c r="HD10" s="1589"/>
      <c r="HE10" s="1589"/>
      <c r="HF10" s="1589"/>
      <c r="HG10" s="1589"/>
      <c r="HH10" s="1589"/>
      <c r="HI10" s="1589"/>
      <c r="HJ10" s="1589"/>
      <c r="HK10" s="1589"/>
      <c r="HL10" s="1589"/>
      <c r="HM10" s="1589"/>
      <c r="HN10" s="1589"/>
      <c r="HO10" s="1589"/>
      <c r="HP10" s="1589"/>
      <c r="HQ10" s="1589"/>
      <c r="HR10" s="1589"/>
      <c r="HS10" s="1589"/>
      <c r="HT10" s="1589"/>
      <c r="HU10" s="1589"/>
      <c r="HV10" s="1589"/>
      <c r="HW10" s="1589"/>
      <c r="HX10" s="1589"/>
      <c r="HY10" s="1589"/>
      <c r="HZ10" s="1589"/>
      <c r="IA10" s="1589"/>
      <c r="IB10" s="1589"/>
      <c r="IC10" s="1589"/>
      <c r="ID10" s="1589"/>
      <c r="IE10" s="1589"/>
      <c r="IF10" s="1589"/>
      <c r="IG10" s="1589"/>
      <c r="IH10" s="1589"/>
      <c r="II10" s="1589"/>
      <c r="IJ10" s="1589"/>
      <c r="IK10" s="1589"/>
      <c r="IL10" s="1589"/>
      <c r="IM10" s="1589"/>
      <c r="IN10" s="1589"/>
      <c r="IO10" s="1589"/>
      <c r="IP10" s="1589"/>
      <c r="IQ10" s="1589"/>
      <c r="IR10" s="1589"/>
      <c r="IS10" s="1589"/>
      <c r="IT10" s="1589"/>
      <c r="IU10" s="1589"/>
    </row>
    <row r="11" spans="1:255">
      <c r="A11" s="2346" t="s">
        <v>1789</v>
      </c>
      <c r="B11" s="2343" t="s">
        <v>1123</v>
      </c>
      <c r="C11" s="2343"/>
      <c r="D11" s="2343"/>
      <c r="E11" s="2344"/>
      <c r="F11" s="2758"/>
      <c r="G11" s="2763" t="s">
        <v>4053</v>
      </c>
      <c r="H11" s="2761"/>
      <c r="I11" s="2761"/>
      <c r="J11" s="2761"/>
      <c r="K11" s="2761"/>
      <c r="L11" s="2761"/>
      <c r="M11" s="2760"/>
      <c r="N11" s="2342" t="s">
        <v>1789</v>
      </c>
      <c r="O11" s="2343" t="s">
        <v>1049</v>
      </c>
      <c r="S11" s="2345"/>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c r="CD11" s="1589"/>
      <c r="CE11" s="1589"/>
      <c r="CF11" s="1589"/>
      <c r="CG11" s="1589"/>
      <c r="CH11" s="1589"/>
      <c r="CI11" s="1589"/>
      <c r="CJ11" s="1589"/>
      <c r="CK11" s="1589"/>
      <c r="CL11" s="1589"/>
      <c r="CM11" s="1589"/>
      <c r="CN11" s="1589"/>
      <c r="CO11" s="1589"/>
      <c r="CP11" s="1589"/>
      <c r="CQ11" s="1589"/>
      <c r="CR11" s="1589"/>
      <c r="CS11" s="1589"/>
      <c r="CT11" s="1589"/>
      <c r="CU11" s="1589"/>
      <c r="CV11" s="1589"/>
      <c r="CW11" s="1589"/>
      <c r="CX11" s="1589"/>
      <c r="CY11" s="1589"/>
      <c r="CZ11" s="1589"/>
      <c r="DA11" s="1589"/>
      <c r="DB11" s="1589"/>
      <c r="DC11" s="1589"/>
      <c r="DD11" s="1589"/>
      <c r="DE11" s="1589"/>
      <c r="DF11" s="1589"/>
      <c r="DG11" s="1589"/>
      <c r="DH11" s="1589"/>
      <c r="DI11" s="1589"/>
      <c r="DJ11" s="1589"/>
      <c r="DK11" s="1589"/>
      <c r="DL11" s="1589"/>
      <c r="DM11" s="1589"/>
      <c r="DN11" s="1589"/>
      <c r="DO11" s="1589"/>
      <c r="DP11" s="1589"/>
      <c r="DQ11" s="1589"/>
      <c r="DR11" s="1589"/>
      <c r="DS11" s="1589"/>
      <c r="DT11" s="1589"/>
      <c r="DU11" s="1589"/>
      <c r="DV11" s="1589"/>
      <c r="DW11" s="1589"/>
      <c r="DX11" s="1589"/>
      <c r="DY11" s="1589"/>
      <c r="DZ11" s="1589"/>
      <c r="EA11" s="1589"/>
      <c r="EB11" s="1589"/>
      <c r="EC11" s="1589"/>
      <c r="ED11" s="1589"/>
      <c r="EE11" s="1589"/>
      <c r="EF11" s="1589"/>
      <c r="EG11" s="1589"/>
      <c r="EH11" s="1589"/>
      <c r="EI11" s="1589"/>
      <c r="EJ11" s="1589"/>
      <c r="EK11" s="1589"/>
      <c r="EL11" s="1589"/>
      <c r="EM11" s="1589"/>
      <c r="EN11" s="1589"/>
      <c r="EO11" s="1589"/>
      <c r="EP11" s="1589"/>
      <c r="EQ11" s="1589"/>
      <c r="ER11" s="1589"/>
      <c r="ES11" s="1589"/>
      <c r="ET11" s="1589"/>
      <c r="EU11" s="1589"/>
      <c r="EV11" s="1589"/>
      <c r="EW11" s="1589"/>
      <c r="EX11" s="1589"/>
      <c r="EY11" s="1589"/>
      <c r="EZ11" s="1589"/>
      <c r="FA11" s="1589"/>
      <c r="FB11" s="1589"/>
      <c r="FC11" s="1589"/>
      <c r="FD11" s="1589"/>
      <c r="FE11" s="1589"/>
      <c r="FF11" s="1589"/>
      <c r="FG11" s="1589"/>
      <c r="FH11" s="1589"/>
      <c r="FI11" s="1589"/>
      <c r="FJ11" s="1589"/>
      <c r="FK11" s="1589"/>
      <c r="FL11" s="1589"/>
      <c r="FM11" s="1589"/>
      <c r="FN11" s="1589"/>
      <c r="FO11" s="1589"/>
      <c r="FP11" s="1589"/>
      <c r="FQ11" s="1589"/>
      <c r="FR11" s="1589"/>
      <c r="FS11" s="1589"/>
      <c r="FT11" s="1589"/>
      <c r="FU11" s="1589"/>
      <c r="FV11" s="1589"/>
      <c r="FW11" s="1589"/>
      <c r="FX11" s="1589"/>
      <c r="FY11" s="1589"/>
      <c r="FZ11" s="1589"/>
      <c r="GA11" s="1589"/>
      <c r="GB11" s="1589"/>
      <c r="GC11" s="1589"/>
      <c r="GD11" s="1589"/>
      <c r="GE11" s="1589"/>
      <c r="GF11" s="1589"/>
      <c r="GG11" s="1589"/>
      <c r="GH11" s="1589"/>
      <c r="GI11" s="1589"/>
      <c r="GJ11" s="1589"/>
      <c r="GK11" s="1589"/>
      <c r="GL11" s="1589"/>
      <c r="GM11" s="1589"/>
      <c r="GN11" s="1589"/>
      <c r="GO11" s="1589"/>
      <c r="GP11" s="1589"/>
      <c r="GQ11" s="1589"/>
      <c r="GR11" s="1589"/>
      <c r="GS11" s="1589"/>
      <c r="GT11" s="1589"/>
      <c r="GU11" s="1589"/>
      <c r="GV11" s="1589"/>
      <c r="GW11" s="1589"/>
      <c r="GX11" s="1589"/>
      <c r="GY11" s="1589"/>
      <c r="GZ11" s="1589"/>
      <c r="HA11" s="1589"/>
      <c r="HB11" s="1589"/>
      <c r="HC11" s="1589"/>
      <c r="HD11" s="1589"/>
      <c r="HE11" s="1589"/>
      <c r="HF11" s="1589"/>
      <c r="HG11" s="1589"/>
      <c r="HH11" s="1589"/>
      <c r="HI11" s="1589"/>
      <c r="HJ11" s="1589"/>
      <c r="HK11" s="1589"/>
      <c r="HL11" s="1589"/>
      <c r="HM11" s="1589"/>
      <c r="HN11" s="1589"/>
      <c r="HO11" s="1589"/>
      <c r="HP11" s="1589"/>
      <c r="HQ11" s="1589"/>
      <c r="HR11" s="1589"/>
      <c r="HS11" s="1589"/>
      <c r="HT11" s="1589"/>
      <c r="HU11" s="1589"/>
      <c r="HV11" s="1589"/>
      <c r="HW11" s="1589"/>
      <c r="HX11" s="1589"/>
      <c r="HY11" s="1589"/>
      <c r="HZ11" s="1589"/>
      <c r="IA11" s="1589"/>
      <c r="IB11" s="1589"/>
      <c r="IC11" s="1589"/>
      <c r="ID11" s="1589"/>
      <c r="IE11" s="1589"/>
      <c r="IF11" s="1589"/>
      <c r="IG11" s="1589"/>
      <c r="IH11" s="1589"/>
      <c r="II11" s="1589"/>
      <c r="IJ11" s="1589"/>
      <c r="IK11" s="1589"/>
      <c r="IL11" s="1589"/>
      <c r="IM11" s="1589"/>
      <c r="IN11" s="1589"/>
      <c r="IO11" s="1589"/>
      <c r="IP11" s="1589"/>
      <c r="IQ11" s="1589"/>
      <c r="IR11" s="1589"/>
      <c r="IS11" s="1589"/>
      <c r="IT11" s="1589"/>
      <c r="IU11" s="1589"/>
    </row>
    <row r="12" spans="1:255">
      <c r="A12" s="2346"/>
      <c r="B12" s="2343" t="s">
        <v>1125</v>
      </c>
      <c r="C12" s="2343"/>
      <c r="D12" s="2343"/>
      <c r="E12" s="2344"/>
      <c r="F12" s="2758"/>
      <c r="G12" s="2763" t="s">
        <v>4054</v>
      </c>
      <c r="H12" s="2761"/>
      <c r="I12" s="2761"/>
      <c r="J12" s="2761"/>
      <c r="K12" s="2761"/>
      <c r="L12" s="2761"/>
      <c r="M12" s="2760"/>
      <c r="N12" s="2342" t="s">
        <v>708</v>
      </c>
      <c r="O12" s="2343" t="s">
        <v>1053</v>
      </c>
      <c r="P12" s="2343"/>
      <c r="Q12" s="2343"/>
      <c r="R12" s="2343"/>
      <c r="S12" s="2344"/>
      <c r="T12" s="2343"/>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c r="CE12" s="1589"/>
      <c r="CF12" s="1589"/>
      <c r="CG12" s="1589"/>
      <c r="CH12" s="1589"/>
      <c r="CI12" s="1589"/>
      <c r="CJ12" s="1589"/>
      <c r="CK12" s="1589"/>
      <c r="CL12" s="1589"/>
      <c r="CM12" s="1589"/>
      <c r="CN12" s="1589"/>
      <c r="CO12" s="1589"/>
      <c r="CP12" s="1589"/>
      <c r="CQ12" s="1589"/>
      <c r="CR12" s="1589"/>
      <c r="CS12" s="1589"/>
      <c r="CT12" s="1589"/>
      <c r="CU12" s="1589"/>
      <c r="CV12" s="1589"/>
      <c r="CW12" s="1589"/>
      <c r="CX12" s="1589"/>
      <c r="CY12" s="1589"/>
      <c r="CZ12" s="1589"/>
      <c r="DA12" s="1589"/>
      <c r="DB12" s="1589"/>
      <c r="DC12" s="1589"/>
      <c r="DD12" s="1589"/>
      <c r="DE12" s="1589"/>
      <c r="DF12" s="1589"/>
      <c r="DG12" s="1589"/>
      <c r="DH12" s="1589"/>
      <c r="DI12" s="1589"/>
      <c r="DJ12" s="1589"/>
      <c r="DK12" s="1589"/>
      <c r="DL12" s="1589"/>
      <c r="DM12" s="1589"/>
      <c r="DN12" s="1589"/>
      <c r="DO12" s="1589"/>
      <c r="DP12" s="1589"/>
      <c r="DQ12" s="1589"/>
      <c r="DR12" s="1589"/>
      <c r="DS12" s="1589"/>
      <c r="DT12" s="1589"/>
      <c r="DU12" s="1589"/>
      <c r="DV12" s="1589"/>
      <c r="DW12" s="1589"/>
      <c r="DX12" s="1589"/>
      <c r="DY12" s="1589"/>
      <c r="DZ12" s="1589"/>
      <c r="EA12" s="1589"/>
      <c r="EB12" s="1589"/>
      <c r="EC12" s="1589"/>
      <c r="ED12" s="1589"/>
      <c r="EE12" s="1589"/>
      <c r="EF12" s="1589"/>
      <c r="EG12" s="1589"/>
      <c r="EH12" s="1589"/>
      <c r="EI12" s="1589"/>
      <c r="EJ12" s="1589"/>
      <c r="EK12" s="1589"/>
      <c r="EL12" s="1589"/>
      <c r="EM12" s="1589"/>
      <c r="EN12" s="1589"/>
      <c r="EO12" s="1589"/>
      <c r="EP12" s="1589"/>
      <c r="EQ12" s="1589"/>
      <c r="ER12" s="1589"/>
      <c r="ES12" s="1589"/>
      <c r="ET12" s="1589"/>
      <c r="EU12" s="1589"/>
      <c r="EV12" s="1589"/>
      <c r="EW12" s="1589"/>
      <c r="EX12" s="1589"/>
      <c r="EY12" s="1589"/>
      <c r="EZ12" s="1589"/>
      <c r="FA12" s="1589"/>
      <c r="FB12" s="1589"/>
      <c r="FC12" s="1589"/>
      <c r="FD12" s="1589"/>
      <c r="FE12" s="1589"/>
      <c r="FF12" s="1589"/>
      <c r="FG12" s="1589"/>
      <c r="FH12" s="1589"/>
      <c r="FI12" s="1589"/>
      <c r="FJ12" s="1589"/>
      <c r="FK12" s="1589"/>
      <c r="FL12" s="1589"/>
      <c r="FM12" s="1589"/>
      <c r="FN12" s="1589"/>
      <c r="FO12" s="1589"/>
      <c r="FP12" s="1589"/>
      <c r="FQ12" s="1589"/>
      <c r="FR12" s="1589"/>
      <c r="FS12" s="1589"/>
      <c r="FT12" s="1589"/>
      <c r="FU12" s="1589"/>
      <c r="FV12" s="1589"/>
      <c r="FW12" s="1589"/>
      <c r="FX12" s="1589"/>
      <c r="FY12" s="1589"/>
      <c r="FZ12" s="1589"/>
      <c r="GA12" s="1589"/>
      <c r="GB12" s="1589"/>
      <c r="GC12" s="1589"/>
      <c r="GD12" s="1589"/>
      <c r="GE12" s="1589"/>
      <c r="GF12" s="1589"/>
      <c r="GG12" s="1589"/>
      <c r="GH12" s="1589"/>
      <c r="GI12" s="1589"/>
      <c r="GJ12" s="1589"/>
      <c r="GK12" s="1589"/>
      <c r="GL12" s="1589"/>
      <c r="GM12" s="1589"/>
      <c r="GN12" s="1589"/>
      <c r="GO12" s="1589"/>
      <c r="GP12" s="1589"/>
      <c r="GQ12" s="1589"/>
      <c r="GR12" s="1589"/>
      <c r="GS12" s="1589"/>
      <c r="GT12" s="1589"/>
      <c r="GU12" s="1589"/>
      <c r="GV12" s="1589"/>
      <c r="GW12" s="1589"/>
      <c r="GX12" s="1589"/>
      <c r="GY12" s="1589"/>
      <c r="GZ12" s="1589"/>
      <c r="HA12" s="1589"/>
      <c r="HB12" s="1589"/>
      <c r="HC12" s="1589"/>
      <c r="HD12" s="1589"/>
      <c r="HE12" s="1589"/>
      <c r="HF12" s="1589"/>
      <c r="HG12" s="1589"/>
      <c r="HH12" s="1589"/>
      <c r="HI12" s="1589"/>
      <c r="HJ12" s="1589"/>
      <c r="HK12" s="1589"/>
      <c r="HL12" s="1589"/>
      <c r="HM12" s="1589"/>
      <c r="HN12" s="1589"/>
      <c r="HO12" s="1589"/>
      <c r="HP12" s="1589"/>
      <c r="HQ12" s="1589"/>
      <c r="HR12" s="1589"/>
      <c r="HS12" s="1589"/>
      <c r="HT12" s="1589"/>
      <c r="HU12" s="1589"/>
      <c r="HV12" s="1589"/>
      <c r="HW12" s="1589"/>
      <c r="HX12" s="1589"/>
      <c r="HY12" s="1589"/>
      <c r="HZ12" s="1589"/>
      <c r="IA12" s="1589"/>
      <c r="IB12" s="1589"/>
      <c r="IC12" s="1589"/>
      <c r="ID12" s="1589"/>
      <c r="IE12" s="1589"/>
      <c r="IF12" s="1589"/>
      <c r="IG12" s="1589"/>
      <c r="IH12" s="1589"/>
      <c r="II12" s="1589"/>
      <c r="IJ12" s="1589"/>
      <c r="IK12" s="1589"/>
      <c r="IL12" s="1589"/>
      <c r="IM12" s="1589"/>
      <c r="IN12" s="1589"/>
      <c r="IO12" s="1589"/>
      <c r="IP12" s="1589"/>
      <c r="IQ12" s="1589"/>
      <c r="IR12" s="1589"/>
      <c r="IS12" s="1589"/>
      <c r="IT12" s="1589"/>
      <c r="IU12" s="1589"/>
    </row>
    <row r="13" spans="1:255">
      <c r="A13" s="2342" t="s">
        <v>3716</v>
      </c>
      <c r="B13" s="2343" t="s">
        <v>1128</v>
      </c>
      <c r="C13" s="2343"/>
      <c r="D13" s="2343"/>
      <c r="E13" s="2344"/>
      <c r="F13" s="2755" t="s">
        <v>1789</v>
      </c>
      <c r="G13" s="2763" t="s">
        <v>4055</v>
      </c>
      <c r="H13" s="2761"/>
      <c r="I13" s="2761"/>
      <c r="J13" s="2761"/>
      <c r="K13" s="2761"/>
      <c r="L13" s="2761"/>
      <c r="M13" s="2760"/>
      <c r="N13" s="2342" t="s">
        <v>1789</v>
      </c>
      <c r="O13" s="2343" t="s">
        <v>4422</v>
      </c>
      <c r="P13" s="2343"/>
      <c r="Q13" s="2343"/>
      <c r="R13" s="2343"/>
      <c r="S13" s="2344"/>
      <c r="T13" s="2343"/>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c r="AT13" s="1589"/>
      <c r="AU13" s="1589"/>
      <c r="AV13" s="1589"/>
      <c r="AW13" s="1589"/>
      <c r="AX13" s="1589"/>
      <c r="AY13" s="1589"/>
      <c r="AZ13" s="1589"/>
      <c r="BA13" s="1589"/>
      <c r="BB13" s="1589"/>
      <c r="BC13" s="1589"/>
      <c r="BD13" s="1589"/>
      <c r="BE13" s="1589"/>
      <c r="BF13" s="1589"/>
      <c r="BG13" s="1589"/>
      <c r="BH13" s="1589"/>
      <c r="BI13" s="1589"/>
      <c r="BJ13" s="1589"/>
      <c r="BK13" s="1589"/>
      <c r="BL13" s="1589"/>
      <c r="BM13" s="1589"/>
      <c r="BN13" s="1589"/>
      <c r="BO13" s="1589"/>
      <c r="BP13" s="1589"/>
      <c r="BQ13" s="1589"/>
      <c r="BR13" s="1589"/>
      <c r="BS13" s="1589"/>
      <c r="BT13" s="1589"/>
      <c r="BU13" s="1589"/>
      <c r="BV13" s="1589"/>
      <c r="BW13" s="1589"/>
      <c r="BX13" s="1589"/>
      <c r="BY13" s="1589"/>
      <c r="BZ13" s="1589"/>
      <c r="CA13" s="1589"/>
      <c r="CB13" s="1589"/>
      <c r="CC13" s="1589"/>
      <c r="CD13" s="1589"/>
      <c r="CE13" s="1589"/>
      <c r="CF13" s="1589"/>
      <c r="CG13" s="1589"/>
      <c r="CH13" s="1589"/>
      <c r="CI13" s="1589"/>
      <c r="CJ13" s="1589"/>
      <c r="CK13" s="1589"/>
      <c r="CL13" s="1589"/>
      <c r="CM13" s="1589"/>
      <c r="CN13" s="1589"/>
      <c r="CO13" s="1589"/>
      <c r="CP13" s="1589"/>
      <c r="CQ13" s="1589"/>
      <c r="CR13" s="1589"/>
      <c r="CS13" s="1589"/>
      <c r="CT13" s="1589"/>
      <c r="CU13" s="1589"/>
      <c r="CV13" s="1589"/>
      <c r="CW13" s="1589"/>
      <c r="CX13" s="1589"/>
      <c r="CY13" s="1589"/>
      <c r="CZ13" s="1589"/>
      <c r="DA13" s="1589"/>
      <c r="DB13" s="1589"/>
      <c r="DC13" s="1589"/>
      <c r="DD13" s="1589"/>
      <c r="DE13" s="1589"/>
      <c r="DF13" s="1589"/>
      <c r="DG13" s="1589"/>
      <c r="DH13" s="1589"/>
      <c r="DI13" s="1589"/>
      <c r="DJ13" s="1589"/>
      <c r="DK13" s="1589"/>
      <c r="DL13" s="1589"/>
      <c r="DM13" s="1589"/>
      <c r="DN13" s="1589"/>
      <c r="DO13" s="1589"/>
      <c r="DP13" s="1589"/>
      <c r="DQ13" s="1589"/>
      <c r="DR13" s="1589"/>
      <c r="DS13" s="1589"/>
      <c r="DT13" s="1589"/>
      <c r="DU13" s="1589"/>
      <c r="DV13" s="1589"/>
      <c r="DW13" s="1589"/>
      <c r="DX13" s="1589"/>
      <c r="DY13" s="1589"/>
      <c r="DZ13" s="1589"/>
      <c r="EA13" s="1589"/>
      <c r="EB13" s="1589"/>
      <c r="EC13" s="1589"/>
      <c r="ED13" s="1589"/>
      <c r="EE13" s="1589"/>
      <c r="EF13" s="1589"/>
      <c r="EG13" s="1589"/>
      <c r="EH13" s="1589"/>
      <c r="EI13" s="1589"/>
      <c r="EJ13" s="1589"/>
      <c r="EK13" s="1589"/>
      <c r="EL13" s="1589"/>
      <c r="EM13" s="1589"/>
      <c r="EN13" s="1589"/>
      <c r="EO13" s="1589"/>
      <c r="EP13" s="1589"/>
      <c r="EQ13" s="1589"/>
      <c r="ER13" s="1589"/>
      <c r="ES13" s="1589"/>
      <c r="ET13" s="1589"/>
      <c r="EU13" s="1589"/>
      <c r="EV13" s="1589"/>
      <c r="EW13" s="1589"/>
      <c r="EX13" s="1589"/>
      <c r="EY13" s="1589"/>
      <c r="EZ13" s="1589"/>
      <c r="FA13" s="1589"/>
      <c r="FB13" s="1589"/>
      <c r="FC13" s="1589"/>
      <c r="FD13" s="1589"/>
      <c r="FE13" s="1589"/>
      <c r="FF13" s="1589"/>
      <c r="FG13" s="1589"/>
      <c r="FH13" s="1589"/>
      <c r="FI13" s="1589"/>
      <c r="FJ13" s="1589"/>
      <c r="FK13" s="1589"/>
      <c r="FL13" s="1589"/>
      <c r="FM13" s="1589"/>
      <c r="FN13" s="1589"/>
      <c r="FO13" s="1589"/>
      <c r="FP13" s="1589"/>
      <c r="FQ13" s="1589"/>
      <c r="FR13" s="1589"/>
      <c r="FS13" s="1589"/>
      <c r="FT13" s="1589"/>
      <c r="FU13" s="1589"/>
      <c r="FV13" s="1589"/>
      <c r="FW13" s="1589"/>
      <c r="FX13" s="1589"/>
      <c r="FY13" s="1589"/>
      <c r="FZ13" s="1589"/>
      <c r="GA13" s="1589"/>
      <c r="GB13" s="1589"/>
      <c r="GC13" s="1589"/>
      <c r="GD13" s="1589"/>
      <c r="GE13" s="1589"/>
      <c r="GF13" s="1589"/>
      <c r="GG13" s="1589"/>
      <c r="GH13" s="1589"/>
      <c r="GI13" s="1589"/>
      <c r="GJ13" s="1589"/>
      <c r="GK13" s="1589"/>
      <c r="GL13" s="1589"/>
      <c r="GM13" s="1589"/>
      <c r="GN13" s="1589"/>
      <c r="GO13" s="1589"/>
      <c r="GP13" s="1589"/>
      <c r="GQ13" s="1589"/>
      <c r="GR13" s="1589"/>
      <c r="GS13" s="1589"/>
      <c r="GT13" s="1589"/>
      <c r="GU13" s="1589"/>
      <c r="GV13" s="1589"/>
      <c r="GW13" s="1589"/>
      <c r="GX13" s="1589"/>
      <c r="GY13" s="1589"/>
      <c r="GZ13" s="1589"/>
      <c r="HA13" s="1589"/>
      <c r="HB13" s="1589"/>
      <c r="HC13" s="1589"/>
      <c r="HD13" s="1589"/>
      <c r="HE13" s="1589"/>
      <c r="HF13" s="1589"/>
      <c r="HG13" s="1589"/>
      <c r="HH13" s="1589"/>
      <c r="HI13" s="1589"/>
      <c r="HJ13" s="1589"/>
      <c r="HK13" s="1589"/>
      <c r="HL13" s="1589"/>
      <c r="HM13" s="1589"/>
      <c r="HN13" s="1589"/>
      <c r="HO13" s="1589"/>
      <c r="HP13" s="1589"/>
      <c r="HQ13" s="1589"/>
      <c r="HR13" s="1589"/>
      <c r="HS13" s="1589"/>
      <c r="HT13" s="1589"/>
      <c r="HU13" s="1589"/>
      <c r="HV13" s="1589"/>
      <c r="HW13" s="1589"/>
      <c r="HX13" s="1589"/>
      <c r="HY13" s="1589"/>
      <c r="HZ13" s="1589"/>
      <c r="IA13" s="1589"/>
      <c r="IB13" s="1589"/>
      <c r="IC13" s="1589"/>
      <c r="ID13" s="1589"/>
      <c r="IE13" s="1589"/>
      <c r="IF13" s="1589"/>
      <c r="IG13" s="1589"/>
      <c r="IH13" s="1589"/>
      <c r="II13" s="1589"/>
      <c r="IJ13" s="1589"/>
      <c r="IK13" s="1589"/>
      <c r="IL13" s="1589"/>
      <c r="IM13" s="1589"/>
      <c r="IN13" s="1589"/>
      <c r="IO13" s="1589"/>
      <c r="IP13" s="1589"/>
      <c r="IQ13" s="1589"/>
      <c r="IR13" s="1589"/>
      <c r="IS13" s="1589"/>
      <c r="IT13" s="1589"/>
      <c r="IU13" s="1589"/>
    </row>
    <row r="14" spans="1:255">
      <c r="A14" s="2346"/>
      <c r="B14" s="2343"/>
      <c r="C14" s="2343"/>
      <c r="D14" s="2343"/>
      <c r="E14" s="2344"/>
      <c r="F14" s="2758" t="s">
        <v>1789</v>
      </c>
      <c r="G14" s="2761" t="s">
        <v>4056</v>
      </c>
      <c r="H14" s="2761"/>
      <c r="I14" s="2761"/>
      <c r="J14" s="2761"/>
      <c r="K14" s="2761"/>
      <c r="L14" s="2761"/>
      <c r="M14" s="2760"/>
      <c r="N14" s="2342" t="s">
        <v>1952</v>
      </c>
      <c r="O14" s="2343" t="s">
        <v>1039</v>
      </c>
      <c r="P14" s="2343"/>
      <c r="Q14" s="2343"/>
      <c r="R14" s="2343"/>
      <c r="S14" s="2345"/>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c r="CD14" s="1589"/>
      <c r="CE14" s="1589"/>
      <c r="CF14" s="1589"/>
      <c r="CG14" s="1589"/>
      <c r="CH14" s="1589"/>
      <c r="CI14" s="1589"/>
      <c r="CJ14" s="1589"/>
      <c r="CK14" s="1589"/>
      <c r="CL14" s="1589"/>
      <c r="CM14" s="1589"/>
      <c r="CN14" s="1589"/>
      <c r="CO14" s="1589"/>
      <c r="CP14" s="1589"/>
      <c r="CQ14" s="1589"/>
      <c r="CR14" s="1589"/>
      <c r="CS14" s="1589"/>
      <c r="CT14" s="1589"/>
      <c r="CU14" s="1589"/>
      <c r="CV14" s="1589"/>
      <c r="CW14" s="1589"/>
      <c r="CX14" s="1589"/>
      <c r="CY14" s="1589"/>
      <c r="CZ14" s="1589"/>
      <c r="DA14" s="1589"/>
      <c r="DB14" s="1589"/>
      <c r="DC14" s="1589"/>
      <c r="DD14" s="1589"/>
      <c r="DE14" s="1589"/>
      <c r="DF14" s="1589"/>
      <c r="DG14" s="1589"/>
      <c r="DH14" s="1589"/>
      <c r="DI14" s="1589"/>
      <c r="DJ14" s="1589"/>
      <c r="DK14" s="1589"/>
      <c r="DL14" s="1589"/>
      <c r="DM14" s="1589"/>
      <c r="DN14" s="1589"/>
      <c r="DO14" s="1589"/>
      <c r="DP14" s="1589"/>
      <c r="DQ14" s="1589"/>
      <c r="DR14" s="1589"/>
      <c r="DS14" s="1589"/>
      <c r="DT14" s="1589"/>
      <c r="DU14" s="1589"/>
      <c r="DV14" s="1589"/>
      <c r="DW14" s="1589"/>
      <c r="DX14" s="1589"/>
      <c r="DY14" s="1589"/>
      <c r="DZ14" s="1589"/>
      <c r="EA14" s="1589"/>
      <c r="EB14" s="1589"/>
      <c r="EC14" s="1589"/>
      <c r="ED14" s="1589"/>
      <c r="EE14" s="1589"/>
      <c r="EF14" s="1589"/>
      <c r="EG14" s="1589"/>
      <c r="EH14" s="1589"/>
      <c r="EI14" s="1589"/>
      <c r="EJ14" s="1589"/>
      <c r="EK14" s="1589"/>
      <c r="EL14" s="1589"/>
      <c r="EM14" s="1589"/>
      <c r="EN14" s="1589"/>
      <c r="EO14" s="1589"/>
      <c r="EP14" s="1589"/>
      <c r="EQ14" s="1589"/>
      <c r="ER14" s="1589"/>
      <c r="ES14" s="1589"/>
      <c r="ET14" s="1589"/>
      <c r="EU14" s="1589"/>
      <c r="EV14" s="1589"/>
      <c r="EW14" s="1589"/>
      <c r="EX14" s="1589"/>
      <c r="EY14" s="1589"/>
      <c r="EZ14" s="1589"/>
      <c r="FA14" s="1589"/>
      <c r="FB14" s="1589"/>
      <c r="FC14" s="1589"/>
      <c r="FD14" s="1589"/>
      <c r="FE14" s="1589"/>
      <c r="FF14" s="1589"/>
      <c r="FG14" s="1589"/>
      <c r="FH14" s="1589"/>
      <c r="FI14" s="1589"/>
      <c r="FJ14" s="1589"/>
      <c r="FK14" s="1589"/>
      <c r="FL14" s="1589"/>
      <c r="FM14" s="1589"/>
      <c r="FN14" s="1589"/>
      <c r="FO14" s="1589"/>
      <c r="FP14" s="1589"/>
      <c r="FQ14" s="1589"/>
      <c r="FR14" s="1589"/>
      <c r="FS14" s="1589"/>
      <c r="FT14" s="1589"/>
      <c r="FU14" s="1589"/>
      <c r="FV14" s="1589"/>
      <c r="FW14" s="1589"/>
      <c r="FX14" s="1589"/>
      <c r="FY14" s="1589"/>
      <c r="FZ14" s="1589"/>
      <c r="GA14" s="1589"/>
      <c r="GB14" s="1589"/>
      <c r="GC14" s="1589"/>
      <c r="GD14" s="1589"/>
      <c r="GE14" s="1589"/>
      <c r="GF14" s="1589"/>
      <c r="GG14" s="1589"/>
      <c r="GH14" s="1589"/>
      <c r="GI14" s="1589"/>
      <c r="GJ14" s="1589"/>
      <c r="GK14" s="1589"/>
      <c r="GL14" s="1589"/>
      <c r="GM14" s="1589"/>
      <c r="GN14" s="1589"/>
      <c r="GO14" s="1589"/>
      <c r="GP14" s="1589"/>
      <c r="GQ14" s="1589"/>
      <c r="GR14" s="1589"/>
      <c r="GS14" s="1589"/>
      <c r="GT14" s="1589"/>
      <c r="GU14" s="1589"/>
      <c r="GV14" s="1589"/>
      <c r="GW14" s="1589"/>
      <c r="GX14" s="1589"/>
      <c r="GY14" s="1589"/>
      <c r="GZ14" s="1589"/>
      <c r="HA14" s="1589"/>
      <c r="HB14" s="1589"/>
      <c r="HC14" s="1589"/>
      <c r="HD14" s="1589"/>
      <c r="HE14" s="1589"/>
      <c r="HF14" s="1589"/>
      <c r="HG14" s="1589"/>
      <c r="HH14" s="1589"/>
      <c r="HI14" s="1589"/>
      <c r="HJ14" s="1589"/>
      <c r="HK14" s="1589"/>
      <c r="HL14" s="1589"/>
      <c r="HM14" s="1589"/>
      <c r="HN14" s="1589"/>
      <c r="HO14" s="1589"/>
      <c r="HP14" s="1589"/>
      <c r="HQ14" s="1589"/>
      <c r="HR14" s="1589"/>
      <c r="HS14" s="1589"/>
      <c r="HT14" s="1589"/>
      <c r="HU14" s="1589"/>
      <c r="HV14" s="1589"/>
      <c r="HW14" s="1589"/>
      <c r="HX14" s="1589"/>
      <c r="HY14" s="1589"/>
      <c r="HZ14" s="1589"/>
      <c r="IA14" s="1589"/>
      <c r="IB14" s="1589"/>
      <c r="IC14" s="1589"/>
      <c r="ID14" s="1589"/>
      <c r="IE14" s="1589"/>
      <c r="IF14" s="1589"/>
      <c r="IG14" s="1589"/>
      <c r="IH14" s="1589"/>
      <c r="II14" s="1589"/>
      <c r="IJ14" s="1589"/>
      <c r="IK14" s="1589"/>
      <c r="IL14" s="1589"/>
      <c r="IM14" s="1589"/>
      <c r="IN14" s="1589"/>
      <c r="IO14" s="1589"/>
      <c r="IP14" s="1589"/>
      <c r="IQ14" s="1589"/>
      <c r="IR14" s="1589"/>
      <c r="IS14" s="1589"/>
      <c r="IT14" s="1589"/>
      <c r="IU14" s="1589"/>
    </row>
    <row r="15" spans="1:255">
      <c r="A15" s="2346"/>
      <c r="B15" s="2343" t="s">
        <v>2561</v>
      </c>
      <c r="C15" s="2343"/>
      <c r="D15" s="2343"/>
      <c r="E15" s="2344"/>
      <c r="F15" s="2758"/>
      <c r="G15" s="2763" t="s">
        <v>4057</v>
      </c>
      <c r="H15" s="2763"/>
      <c r="I15" s="2763"/>
      <c r="J15" s="2763"/>
      <c r="K15" s="2763"/>
      <c r="L15" s="2761"/>
      <c r="M15" s="2760"/>
      <c r="N15" s="2342" t="s">
        <v>1960</v>
      </c>
      <c r="O15" s="2343" t="s">
        <v>1116</v>
      </c>
      <c r="P15" s="2343"/>
      <c r="Q15" s="2343"/>
      <c r="R15" s="2343"/>
      <c r="S15" s="2345"/>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c r="CE15" s="1589"/>
      <c r="CF15" s="1589"/>
      <c r="CG15" s="1589"/>
      <c r="CH15" s="1589"/>
      <c r="CI15" s="1589"/>
      <c r="CJ15" s="1589"/>
      <c r="CK15" s="1589"/>
      <c r="CL15" s="1589"/>
      <c r="CM15" s="1589"/>
      <c r="CN15" s="1589"/>
      <c r="CO15" s="1589"/>
      <c r="CP15" s="1589"/>
      <c r="CQ15" s="1589"/>
      <c r="CR15" s="1589"/>
      <c r="CS15" s="1589"/>
      <c r="CT15" s="1589"/>
      <c r="CU15" s="1589"/>
      <c r="CV15" s="1589"/>
      <c r="CW15" s="1589"/>
      <c r="CX15" s="1589"/>
      <c r="CY15" s="1589"/>
      <c r="CZ15" s="1589"/>
      <c r="DA15" s="1589"/>
      <c r="DB15" s="1589"/>
      <c r="DC15" s="1589"/>
      <c r="DD15" s="1589"/>
      <c r="DE15" s="1589"/>
      <c r="DF15" s="1589"/>
      <c r="DG15" s="1589"/>
      <c r="DH15" s="1589"/>
      <c r="DI15" s="1589"/>
      <c r="DJ15" s="1589"/>
      <c r="DK15" s="1589"/>
      <c r="DL15" s="1589"/>
      <c r="DM15" s="1589"/>
      <c r="DN15" s="1589"/>
      <c r="DO15" s="1589"/>
      <c r="DP15" s="1589"/>
      <c r="DQ15" s="1589"/>
      <c r="DR15" s="1589"/>
      <c r="DS15" s="1589"/>
      <c r="DT15" s="1589"/>
      <c r="DU15" s="1589"/>
      <c r="DV15" s="1589"/>
      <c r="DW15" s="1589"/>
      <c r="DX15" s="1589"/>
      <c r="DY15" s="1589"/>
      <c r="DZ15" s="1589"/>
      <c r="EA15" s="1589"/>
      <c r="EB15" s="1589"/>
      <c r="EC15" s="1589"/>
      <c r="ED15" s="1589"/>
      <c r="EE15" s="1589"/>
      <c r="EF15" s="1589"/>
      <c r="EG15" s="1589"/>
      <c r="EH15" s="1589"/>
      <c r="EI15" s="1589"/>
      <c r="EJ15" s="1589"/>
      <c r="EK15" s="1589"/>
      <c r="EL15" s="1589"/>
      <c r="EM15" s="1589"/>
      <c r="EN15" s="1589"/>
      <c r="EO15" s="1589"/>
      <c r="EP15" s="1589"/>
      <c r="EQ15" s="1589"/>
      <c r="ER15" s="1589"/>
      <c r="ES15" s="1589"/>
      <c r="ET15" s="1589"/>
      <c r="EU15" s="1589"/>
      <c r="EV15" s="1589"/>
      <c r="EW15" s="1589"/>
      <c r="EX15" s="1589"/>
      <c r="EY15" s="1589"/>
      <c r="EZ15" s="1589"/>
      <c r="FA15" s="1589"/>
      <c r="FB15" s="1589"/>
      <c r="FC15" s="1589"/>
      <c r="FD15" s="1589"/>
      <c r="FE15" s="1589"/>
      <c r="FF15" s="1589"/>
      <c r="FG15" s="1589"/>
      <c r="FH15" s="1589"/>
      <c r="FI15" s="1589"/>
      <c r="FJ15" s="1589"/>
      <c r="FK15" s="1589"/>
      <c r="FL15" s="1589"/>
      <c r="FM15" s="1589"/>
      <c r="FN15" s="1589"/>
      <c r="FO15" s="1589"/>
      <c r="FP15" s="1589"/>
      <c r="FQ15" s="1589"/>
      <c r="FR15" s="1589"/>
      <c r="FS15" s="1589"/>
      <c r="FT15" s="1589"/>
      <c r="FU15" s="1589"/>
      <c r="FV15" s="1589"/>
      <c r="FW15" s="1589"/>
      <c r="FX15" s="1589"/>
      <c r="FY15" s="1589"/>
      <c r="FZ15" s="1589"/>
      <c r="GA15" s="1589"/>
      <c r="GB15" s="1589"/>
      <c r="GC15" s="1589"/>
      <c r="GD15" s="1589"/>
      <c r="GE15" s="1589"/>
      <c r="GF15" s="1589"/>
      <c r="GG15" s="1589"/>
      <c r="GH15" s="1589"/>
      <c r="GI15" s="1589"/>
      <c r="GJ15" s="1589"/>
      <c r="GK15" s="1589"/>
      <c r="GL15" s="1589"/>
      <c r="GM15" s="1589"/>
      <c r="GN15" s="1589"/>
      <c r="GO15" s="1589"/>
      <c r="GP15" s="1589"/>
      <c r="GQ15" s="1589"/>
      <c r="GR15" s="1589"/>
      <c r="GS15" s="1589"/>
      <c r="GT15" s="1589"/>
      <c r="GU15" s="1589"/>
      <c r="GV15" s="1589"/>
      <c r="GW15" s="1589"/>
      <c r="GX15" s="1589"/>
      <c r="GY15" s="1589"/>
      <c r="GZ15" s="1589"/>
      <c r="HA15" s="1589"/>
      <c r="HB15" s="1589"/>
      <c r="HC15" s="1589"/>
      <c r="HD15" s="1589"/>
      <c r="HE15" s="1589"/>
      <c r="HF15" s="1589"/>
      <c r="HG15" s="1589"/>
      <c r="HH15" s="1589"/>
      <c r="HI15" s="1589"/>
      <c r="HJ15" s="1589"/>
      <c r="HK15" s="1589"/>
      <c r="HL15" s="1589"/>
      <c r="HM15" s="1589"/>
      <c r="HN15" s="1589"/>
      <c r="HO15" s="1589"/>
      <c r="HP15" s="1589"/>
      <c r="HQ15" s="1589"/>
      <c r="HR15" s="1589"/>
      <c r="HS15" s="1589"/>
      <c r="HT15" s="1589"/>
      <c r="HU15" s="1589"/>
      <c r="HV15" s="1589"/>
      <c r="HW15" s="1589"/>
      <c r="HX15" s="1589"/>
      <c r="HY15" s="1589"/>
      <c r="HZ15" s="1589"/>
      <c r="IA15" s="1589"/>
      <c r="IB15" s="1589"/>
      <c r="IC15" s="1589"/>
      <c r="ID15" s="1589"/>
      <c r="IE15" s="1589"/>
      <c r="IF15" s="1589"/>
      <c r="IG15" s="1589"/>
      <c r="IH15" s="1589"/>
      <c r="II15" s="1589"/>
      <c r="IJ15" s="1589"/>
      <c r="IK15" s="1589"/>
      <c r="IL15" s="1589"/>
      <c r="IM15" s="1589"/>
      <c r="IN15" s="1589"/>
      <c r="IO15" s="1589"/>
      <c r="IP15" s="1589"/>
      <c r="IQ15" s="1589"/>
      <c r="IR15" s="1589"/>
      <c r="IS15" s="1589"/>
      <c r="IT15" s="1589"/>
      <c r="IU15" s="1589"/>
    </row>
    <row r="16" spans="1:255">
      <c r="A16" s="2346" t="s">
        <v>1789</v>
      </c>
      <c r="B16" s="2343" t="s">
        <v>2563</v>
      </c>
      <c r="C16" s="2343"/>
      <c r="D16" s="2343"/>
      <c r="E16" s="2344"/>
      <c r="F16" s="2758"/>
      <c r="G16" s="2763" t="s">
        <v>4058</v>
      </c>
      <c r="H16" s="2763"/>
      <c r="I16" s="2763"/>
      <c r="J16" s="2763"/>
      <c r="K16" s="2763"/>
      <c r="L16" s="2761"/>
      <c r="M16" s="2760"/>
      <c r="N16" s="2342"/>
      <c r="O16" s="2343" t="s">
        <v>1119</v>
      </c>
      <c r="P16" s="2343"/>
      <c r="Q16" s="2343"/>
      <c r="R16" s="2343"/>
      <c r="S16" s="2345"/>
      <c r="T16" s="1589"/>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c r="AT16" s="1589"/>
      <c r="AU16" s="1589"/>
      <c r="AV16" s="1589"/>
      <c r="AW16" s="1589"/>
      <c r="AX16" s="1589"/>
      <c r="AY16" s="1589"/>
      <c r="AZ16" s="1589"/>
      <c r="BA16" s="1589"/>
      <c r="BB16" s="1589"/>
      <c r="BC16" s="1589"/>
      <c r="BD16" s="1589"/>
      <c r="BE16" s="1589"/>
      <c r="BF16" s="1589"/>
      <c r="BG16" s="1589"/>
      <c r="BH16" s="1589"/>
      <c r="BI16" s="1589"/>
      <c r="BJ16" s="1589"/>
      <c r="BK16" s="1589"/>
      <c r="BL16" s="1589"/>
      <c r="BM16" s="1589"/>
      <c r="BN16" s="1589"/>
      <c r="BO16" s="1589"/>
      <c r="BP16" s="1589"/>
      <c r="BQ16" s="1589"/>
      <c r="BR16" s="1589"/>
      <c r="BS16" s="1589"/>
      <c r="BT16" s="1589"/>
      <c r="BU16" s="1589"/>
      <c r="BV16" s="1589"/>
      <c r="BW16" s="1589"/>
      <c r="BX16" s="1589"/>
      <c r="BY16" s="1589"/>
      <c r="BZ16" s="1589"/>
      <c r="CA16" s="1589"/>
      <c r="CB16" s="1589"/>
      <c r="CC16" s="1589"/>
      <c r="CD16" s="1589"/>
      <c r="CE16" s="1589"/>
      <c r="CF16" s="1589"/>
      <c r="CG16" s="1589"/>
      <c r="CH16" s="1589"/>
      <c r="CI16" s="1589"/>
      <c r="CJ16" s="1589"/>
      <c r="CK16" s="1589"/>
      <c r="CL16" s="1589"/>
      <c r="CM16" s="1589"/>
      <c r="CN16" s="1589"/>
      <c r="CO16" s="1589"/>
      <c r="CP16" s="1589"/>
      <c r="CQ16" s="1589"/>
      <c r="CR16" s="1589"/>
      <c r="CS16" s="1589"/>
      <c r="CT16" s="1589"/>
      <c r="CU16" s="1589"/>
      <c r="CV16" s="1589"/>
      <c r="CW16" s="1589"/>
      <c r="CX16" s="1589"/>
      <c r="CY16" s="1589"/>
      <c r="CZ16" s="1589"/>
      <c r="DA16" s="1589"/>
      <c r="DB16" s="1589"/>
      <c r="DC16" s="1589"/>
      <c r="DD16" s="1589"/>
      <c r="DE16" s="1589"/>
      <c r="DF16" s="1589"/>
      <c r="DG16" s="1589"/>
      <c r="DH16" s="1589"/>
      <c r="DI16" s="1589"/>
      <c r="DJ16" s="1589"/>
      <c r="DK16" s="1589"/>
      <c r="DL16" s="1589"/>
      <c r="DM16" s="1589"/>
      <c r="DN16" s="1589"/>
      <c r="DO16" s="1589"/>
      <c r="DP16" s="1589"/>
      <c r="DQ16" s="1589"/>
      <c r="DR16" s="1589"/>
      <c r="DS16" s="1589"/>
      <c r="DT16" s="1589"/>
      <c r="DU16" s="1589"/>
      <c r="DV16" s="1589"/>
      <c r="DW16" s="1589"/>
      <c r="DX16" s="1589"/>
      <c r="DY16" s="1589"/>
      <c r="DZ16" s="1589"/>
      <c r="EA16" s="1589"/>
      <c r="EB16" s="1589"/>
      <c r="EC16" s="1589"/>
      <c r="ED16" s="1589"/>
      <c r="EE16" s="1589"/>
      <c r="EF16" s="1589"/>
      <c r="EG16" s="1589"/>
      <c r="EH16" s="1589"/>
      <c r="EI16" s="1589"/>
      <c r="EJ16" s="1589"/>
      <c r="EK16" s="1589"/>
      <c r="EL16" s="1589"/>
      <c r="EM16" s="1589"/>
      <c r="EN16" s="1589"/>
      <c r="EO16" s="1589"/>
      <c r="EP16" s="1589"/>
      <c r="EQ16" s="1589"/>
      <c r="ER16" s="1589"/>
      <c r="ES16" s="1589"/>
      <c r="ET16" s="1589"/>
      <c r="EU16" s="1589"/>
      <c r="EV16" s="1589"/>
      <c r="EW16" s="1589"/>
      <c r="EX16" s="1589"/>
      <c r="EY16" s="1589"/>
      <c r="EZ16" s="1589"/>
      <c r="FA16" s="1589"/>
      <c r="FB16" s="1589"/>
      <c r="FC16" s="1589"/>
      <c r="FD16" s="1589"/>
      <c r="FE16" s="1589"/>
      <c r="FF16" s="1589"/>
      <c r="FG16" s="1589"/>
      <c r="FH16" s="1589"/>
      <c r="FI16" s="1589"/>
      <c r="FJ16" s="1589"/>
      <c r="FK16" s="1589"/>
      <c r="FL16" s="1589"/>
      <c r="FM16" s="1589"/>
      <c r="FN16" s="1589"/>
      <c r="FO16" s="1589"/>
      <c r="FP16" s="1589"/>
      <c r="FQ16" s="1589"/>
      <c r="FR16" s="1589"/>
      <c r="FS16" s="1589"/>
      <c r="FT16" s="1589"/>
      <c r="FU16" s="1589"/>
      <c r="FV16" s="1589"/>
      <c r="FW16" s="1589"/>
      <c r="FX16" s="1589"/>
      <c r="FY16" s="1589"/>
      <c r="FZ16" s="1589"/>
      <c r="GA16" s="1589"/>
      <c r="GB16" s="1589"/>
      <c r="GC16" s="1589"/>
      <c r="GD16" s="1589"/>
      <c r="GE16" s="1589"/>
      <c r="GF16" s="1589"/>
      <c r="GG16" s="1589"/>
      <c r="GH16" s="1589"/>
      <c r="GI16" s="1589"/>
      <c r="GJ16" s="1589"/>
      <c r="GK16" s="1589"/>
      <c r="GL16" s="1589"/>
      <c r="GM16" s="1589"/>
      <c r="GN16" s="1589"/>
      <c r="GO16" s="1589"/>
      <c r="GP16" s="1589"/>
      <c r="GQ16" s="1589"/>
      <c r="GR16" s="1589"/>
      <c r="GS16" s="1589"/>
      <c r="GT16" s="1589"/>
      <c r="GU16" s="1589"/>
      <c r="GV16" s="1589"/>
      <c r="GW16" s="1589"/>
      <c r="GX16" s="1589"/>
      <c r="GY16" s="1589"/>
      <c r="GZ16" s="1589"/>
      <c r="HA16" s="1589"/>
      <c r="HB16" s="1589"/>
      <c r="HC16" s="1589"/>
      <c r="HD16" s="1589"/>
      <c r="HE16" s="1589"/>
      <c r="HF16" s="1589"/>
      <c r="HG16" s="1589"/>
      <c r="HH16" s="1589"/>
      <c r="HI16" s="1589"/>
      <c r="HJ16" s="1589"/>
      <c r="HK16" s="1589"/>
      <c r="HL16" s="1589"/>
      <c r="HM16" s="1589"/>
      <c r="HN16" s="1589"/>
      <c r="HO16" s="1589"/>
      <c r="HP16" s="1589"/>
      <c r="HQ16" s="1589"/>
      <c r="HR16" s="1589"/>
      <c r="HS16" s="1589"/>
      <c r="HT16" s="1589"/>
      <c r="HU16" s="1589"/>
      <c r="HV16" s="1589"/>
      <c r="HW16" s="1589"/>
      <c r="HX16" s="1589"/>
      <c r="HY16" s="1589"/>
      <c r="HZ16" s="1589"/>
      <c r="IA16" s="1589"/>
      <c r="IB16" s="1589"/>
      <c r="IC16" s="1589"/>
      <c r="ID16" s="1589"/>
      <c r="IE16" s="1589"/>
      <c r="IF16" s="1589"/>
      <c r="IG16" s="1589"/>
      <c r="IH16" s="1589"/>
      <c r="II16" s="1589"/>
      <c r="IJ16" s="1589"/>
      <c r="IK16" s="1589"/>
      <c r="IL16" s="1589"/>
      <c r="IM16" s="1589"/>
      <c r="IN16" s="1589"/>
      <c r="IO16" s="1589"/>
      <c r="IP16" s="1589"/>
      <c r="IQ16" s="1589"/>
      <c r="IR16" s="1589"/>
      <c r="IS16" s="1589"/>
      <c r="IT16" s="1589"/>
      <c r="IU16" s="1589"/>
    </row>
    <row r="17" spans="1:255">
      <c r="A17" s="2346" t="s">
        <v>1789</v>
      </c>
      <c r="B17" s="2343" t="s">
        <v>1045</v>
      </c>
      <c r="C17" s="2343"/>
      <c r="D17" s="2343"/>
      <c r="E17" s="2344"/>
      <c r="F17" s="2758"/>
      <c r="G17" s="2761" t="s">
        <v>4059</v>
      </c>
      <c r="H17" s="2761"/>
      <c r="I17" s="2761"/>
      <c r="J17" s="2761"/>
      <c r="K17" s="2761"/>
      <c r="L17" s="2761"/>
      <c r="M17" s="2760"/>
      <c r="N17" s="2342"/>
      <c r="O17" s="2343" t="s">
        <v>1122</v>
      </c>
      <c r="P17" s="2343"/>
      <c r="Q17" s="2343"/>
      <c r="R17" s="2343"/>
      <c r="S17" s="2345"/>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c r="CD17" s="1589"/>
      <c r="CE17" s="1589"/>
      <c r="CF17" s="1589"/>
      <c r="CG17" s="1589"/>
      <c r="CH17" s="1589"/>
      <c r="CI17" s="1589"/>
      <c r="CJ17" s="1589"/>
      <c r="CK17" s="1589"/>
      <c r="CL17" s="1589"/>
      <c r="CM17" s="1589"/>
      <c r="CN17" s="1589"/>
      <c r="CO17" s="1589"/>
      <c r="CP17" s="1589"/>
      <c r="CQ17" s="1589"/>
      <c r="CR17" s="1589"/>
      <c r="CS17" s="1589"/>
      <c r="CT17" s="1589"/>
      <c r="CU17" s="1589"/>
      <c r="CV17" s="1589"/>
      <c r="CW17" s="1589"/>
      <c r="CX17" s="1589"/>
      <c r="CY17" s="1589"/>
      <c r="CZ17" s="1589"/>
      <c r="DA17" s="1589"/>
      <c r="DB17" s="1589"/>
      <c r="DC17" s="1589"/>
      <c r="DD17" s="1589"/>
      <c r="DE17" s="1589"/>
      <c r="DF17" s="1589"/>
      <c r="DG17" s="1589"/>
      <c r="DH17" s="1589"/>
      <c r="DI17" s="1589"/>
      <c r="DJ17" s="1589"/>
      <c r="DK17" s="1589"/>
      <c r="DL17" s="1589"/>
      <c r="DM17" s="1589"/>
      <c r="DN17" s="1589"/>
      <c r="DO17" s="1589"/>
      <c r="DP17" s="1589"/>
      <c r="DQ17" s="1589"/>
      <c r="DR17" s="1589"/>
      <c r="DS17" s="1589"/>
      <c r="DT17" s="1589"/>
      <c r="DU17" s="1589"/>
      <c r="DV17" s="1589"/>
      <c r="DW17" s="1589"/>
      <c r="DX17" s="1589"/>
      <c r="DY17" s="1589"/>
      <c r="DZ17" s="1589"/>
      <c r="EA17" s="1589"/>
      <c r="EB17" s="1589"/>
      <c r="EC17" s="1589"/>
      <c r="ED17" s="1589"/>
      <c r="EE17" s="1589"/>
      <c r="EF17" s="1589"/>
      <c r="EG17" s="1589"/>
      <c r="EH17" s="1589"/>
      <c r="EI17" s="1589"/>
      <c r="EJ17" s="1589"/>
      <c r="EK17" s="1589"/>
      <c r="EL17" s="1589"/>
      <c r="EM17" s="1589"/>
      <c r="EN17" s="1589"/>
      <c r="EO17" s="1589"/>
      <c r="EP17" s="1589"/>
      <c r="EQ17" s="1589"/>
      <c r="ER17" s="1589"/>
      <c r="ES17" s="1589"/>
      <c r="ET17" s="1589"/>
      <c r="EU17" s="1589"/>
      <c r="EV17" s="1589"/>
      <c r="EW17" s="1589"/>
      <c r="EX17" s="1589"/>
      <c r="EY17" s="1589"/>
      <c r="EZ17" s="1589"/>
      <c r="FA17" s="1589"/>
      <c r="FB17" s="1589"/>
      <c r="FC17" s="1589"/>
      <c r="FD17" s="1589"/>
      <c r="FE17" s="1589"/>
      <c r="FF17" s="1589"/>
      <c r="FG17" s="1589"/>
      <c r="FH17" s="1589"/>
      <c r="FI17" s="1589"/>
      <c r="FJ17" s="1589"/>
      <c r="FK17" s="1589"/>
      <c r="FL17" s="1589"/>
      <c r="FM17" s="1589"/>
      <c r="FN17" s="1589"/>
      <c r="FO17" s="1589"/>
      <c r="FP17" s="1589"/>
      <c r="FQ17" s="1589"/>
      <c r="FR17" s="1589"/>
      <c r="FS17" s="1589"/>
      <c r="FT17" s="1589"/>
      <c r="FU17" s="1589"/>
      <c r="FV17" s="1589"/>
      <c r="FW17" s="1589"/>
      <c r="FX17" s="1589"/>
      <c r="FY17" s="1589"/>
      <c r="FZ17" s="1589"/>
      <c r="GA17" s="1589"/>
      <c r="GB17" s="1589"/>
      <c r="GC17" s="1589"/>
      <c r="GD17" s="1589"/>
      <c r="GE17" s="1589"/>
      <c r="GF17" s="1589"/>
      <c r="GG17" s="1589"/>
      <c r="GH17" s="1589"/>
      <c r="GI17" s="1589"/>
      <c r="GJ17" s="1589"/>
      <c r="GK17" s="1589"/>
      <c r="GL17" s="1589"/>
      <c r="GM17" s="1589"/>
      <c r="GN17" s="1589"/>
      <c r="GO17" s="1589"/>
      <c r="GP17" s="1589"/>
      <c r="GQ17" s="1589"/>
      <c r="GR17" s="1589"/>
      <c r="GS17" s="1589"/>
      <c r="GT17" s="1589"/>
      <c r="GU17" s="1589"/>
      <c r="GV17" s="1589"/>
      <c r="GW17" s="1589"/>
      <c r="GX17" s="1589"/>
      <c r="GY17" s="1589"/>
      <c r="GZ17" s="1589"/>
      <c r="HA17" s="1589"/>
      <c r="HB17" s="1589"/>
      <c r="HC17" s="1589"/>
      <c r="HD17" s="1589"/>
      <c r="HE17" s="1589"/>
      <c r="HF17" s="1589"/>
      <c r="HG17" s="1589"/>
      <c r="HH17" s="1589"/>
      <c r="HI17" s="1589"/>
      <c r="HJ17" s="1589"/>
      <c r="HK17" s="1589"/>
      <c r="HL17" s="1589"/>
      <c r="HM17" s="1589"/>
      <c r="HN17" s="1589"/>
      <c r="HO17" s="1589"/>
      <c r="HP17" s="1589"/>
      <c r="HQ17" s="1589"/>
      <c r="HR17" s="1589"/>
      <c r="HS17" s="1589"/>
      <c r="HT17" s="1589"/>
      <c r="HU17" s="1589"/>
      <c r="HV17" s="1589"/>
      <c r="HW17" s="1589"/>
      <c r="HX17" s="1589"/>
      <c r="HY17" s="1589"/>
      <c r="HZ17" s="1589"/>
      <c r="IA17" s="1589"/>
      <c r="IB17" s="1589"/>
      <c r="IC17" s="1589"/>
      <c r="ID17" s="1589"/>
      <c r="IE17" s="1589"/>
      <c r="IF17" s="1589"/>
      <c r="IG17" s="1589"/>
      <c r="IH17" s="1589"/>
      <c r="II17" s="1589"/>
      <c r="IJ17" s="1589"/>
      <c r="IK17" s="1589"/>
      <c r="IL17" s="1589"/>
      <c r="IM17" s="1589"/>
      <c r="IN17" s="1589"/>
      <c r="IO17" s="1589"/>
      <c r="IP17" s="1589"/>
      <c r="IQ17" s="1589"/>
      <c r="IR17" s="1589"/>
      <c r="IS17" s="1589"/>
      <c r="IT17" s="1589"/>
      <c r="IU17" s="1589"/>
    </row>
    <row r="18" spans="1:255">
      <c r="A18" s="2346" t="s">
        <v>1789</v>
      </c>
      <c r="B18" s="2343" t="s">
        <v>1048</v>
      </c>
      <c r="C18" s="2343"/>
      <c r="D18" s="2343"/>
      <c r="E18" s="2344"/>
      <c r="F18" s="2758"/>
      <c r="G18" s="2763" t="s">
        <v>4060</v>
      </c>
      <c r="H18" s="2763"/>
      <c r="I18" s="2763"/>
      <c r="J18" s="2763"/>
      <c r="K18" s="2763"/>
      <c r="L18" s="2761"/>
      <c r="M18" s="2760"/>
      <c r="N18" s="2342"/>
      <c r="O18" s="2343" t="s">
        <v>1124</v>
      </c>
      <c r="P18" s="2343"/>
      <c r="Q18" s="2343"/>
      <c r="R18" s="2343"/>
      <c r="S18" s="2345"/>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c r="CD18" s="1589"/>
      <c r="CE18" s="1589"/>
      <c r="CF18" s="1589"/>
      <c r="CG18" s="1589"/>
      <c r="CH18" s="1589"/>
      <c r="CI18" s="1589"/>
      <c r="CJ18" s="1589"/>
      <c r="CK18" s="1589"/>
      <c r="CL18" s="1589"/>
      <c r="CM18" s="1589"/>
      <c r="CN18" s="1589"/>
      <c r="CO18" s="1589"/>
      <c r="CP18" s="1589"/>
      <c r="CQ18" s="1589"/>
      <c r="CR18" s="1589"/>
      <c r="CS18" s="1589"/>
      <c r="CT18" s="1589"/>
      <c r="CU18" s="1589"/>
      <c r="CV18" s="1589"/>
      <c r="CW18" s="1589"/>
      <c r="CX18" s="1589"/>
      <c r="CY18" s="1589"/>
      <c r="CZ18" s="1589"/>
      <c r="DA18" s="1589"/>
      <c r="DB18" s="1589"/>
      <c r="DC18" s="1589"/>
      <c r="DD18" s="1589"/>
      <c r="DE18" s="1589"/>
      <c r="DF18" s="1589"/>
      <c r="DG18" s="1589"/>
      <c r="DH18" s="1589"/>
      <c r="DI18" s="1589"/>
      <c r="DJ18" s="1589"/>
      <c r="DK18" s="1589"/>
      <c r="DL18" s="1589"/>
      <c r="DM18" s="1589"/>
      <c r="DN18" s="1589"/>
      <c r="DO18" s="1589"/>
      <c r="DP18" s="1589"/>
      <c r="DQ18" s="1589"/>
      <c r="DR18" s="1589"/>
      <c r="DS18" s="1589"/>
      <c r="DT18" s="1589"/>
      <c r="DU18" s="1589"/>
      <c r="DV18" s="1589"/>
      <c r="DW18" s="1589"/>
      <c r="DX18" s="1589"/>
      <c r="DY18" s="1589"/>
      <c r="DZ18" s="1589"/>
      <c r="EA18" s="1589"/>
      <c r="EB18" s="1589"/>
      <c r="EC18" s="1589"/>
      <c r="ED18" s="1589"/>
      <c r="EE18" s="1589"/>
      <c r="EF18" s="1589"/>
      <c r="EG18" s="1589"/>
      <c r="EH18" s="1589"/>
      <c r="EI18" s="1589"/>
      <c r="EJ18" s="1589"/>
      <c r="EK18" s="1589"/>
      <c r="EL18" s="1589"/>
      <c r="EM18" s="1589"/>
      <c r="EN18" s="1589"/>
      <c r="EO18" s="1589"/>
      <c r="EP18" s="1589"/>
      <c r="EQ18" s="1589"/>
      <c r="ER18" s="1589"/>
      <c r="ES18" s="1589"/>
      <c r="ET18" s="1589"/>
      <c r="EU18" s="1589"/>
      <c r="EV18" s="1589"/>
      <c r="EW18" s="1589"/>
      <c r="EX18" s="1589"/>
      <c r="EY18" s="1589"/>
      <c r="EZ18" s="1589"/>
      <c r="FA18" s="1589"/>
      <c r="FB18" s="1589"/>
      <c r="FC18" s="1589"/>
      <c r="FD18" s="1589"/>
      <c r="FE18" s="1589"/>
      <c r="FF18" s="1589"/>
      <c r="FG18" s="1589"/>
      <c r="FH18" s="1589"/>
      <c r="FI18" s="1589"/>
      <c r="FJ18" s="1589"/>
      <c r="FK18" s="1589"/>
      <c r="FL18" s="1589"/>
      <c r="FM18" s="1589"/>
      <c r="FN18" s="1589"/>
      <c r="FO18" s="1589"/>
      <c r="FP18" s="1589"/>
      <c r="FQ18" s="1589"/>
      <c r="FR18" s="1589"/>
      <c r="FS18" s="1589"/>
      <c r="FT18" s="1589"/>
      <c r="FU18" s="1589"/>
      <c r="FV18" s="1589"/>
      <c r="FW18" s="1589"/>
      <c r="FX18" s="1589"/>
      <c r="FY18" s="1589"/>
      <c r="FZ18" s="1589"/>
      <c r="GA18" s="1589"/>
      <c r="GB18" s="1589"/>
      <c r="GC18" s="1589"/>
      <c r="GD18" s="1589"/>
      <c r="GE18" s="1589"/>
      <c r="GF18" s="1589"/>
      <c r="GG18" s="1589"/>
      <c r="GH18" s="1589"/>
      <c r="GI18" s="1589"/>
      <c r="GJ18" s="1589"/>
      <c r="GK18" s="1589"/>
      <c r="GL18" s="1589"/>
      <c r="GM18" s="1589"/>
      <c r="GN18" s="1589"/>
      <c r="GO18" s="1589"/>
      <c r="GP18" s="1589"/>
      <c r="GQ18" s="1589"/>
      <c r="GR18" s="1589"/>
      <c r="GS18" s="1589"/>
      <c r="GT18" s="1589"/>
      <c r="GU18" s="1589"/>
      <c r="GV18" s="1589"/>
      <c r="GW18" s="1589"/>
      <c r="GX18" s="1589"/>
      <c r="GY18" s="1589"/>
      <c r="GZ18" s="1589"/>
      <c r="HA18" s="1589"/>
      <c r="HB18" s="1589"/>
      <c r="HC18" s="1589"/>
      <c r="HD18" s="1589"/>
      <c r="HE18" s="1589"/>
      <c r="HF18" s="1589"/>
      <c r="HG18" s="1589"/>
      <c r="HH18" s="1589"/>
      <c r="HI18" s="1589"/>
      <c r="HJ18" s="1589"/>
      <c r="HK18" s="1589"/>
      <c r="HL18" s="1589"/>
      <c r="HM18" s="1589"/>
      <c r="HN18" s="1589"/>
      <c r="HO18" s="1589"/>
      <c r="HP18" s="1589"/>
      <c r="HQ18" s="1589"/>
      <c r="HR18" s="1589"/>
      <c r="HS18" s="1589"/>
      <c r="HT18" s="1589"/>
      <c r="HU18" s="1589"/>
      <c r="HV18" s="1589"/>
      <c r="HW18" s="1589"/>
      <c r="HX18" s="1589"/>
      <c r="HY18" s="1589"/>
      <c r="HZ18" s="1589"/>
      <c r="IA18" s="1589"/>
      <c r="IB18" s="1589"/>
      <c r="IC18" s="1589"/>
      <c r="ID18" s="1589"/>
      <c r="IE18" s="1589"/>
      <c r="IF18" s="1589"/>
      <c r="IG18" s="1589"/>
      <c r="IH18" s="1589"/>
      <c r="II18" s="1589"/>
      <c r="IJ18" s="1589"/>
      <c r="IK18" s="1589"/>
      <c r="IL18" s="1589"/>
      <c r="IM18" s="1589"/>
      <c r="IN18" s="1589"/>
      <c r="IO18" s="1589"/>
      <c r="IP18" s="1589"/>
      <c r="IQ18" s="1589"/>
      <c r="IR18" s="1589"/>
      <c r="IS18" s="1589"/>
      <c r="IT18" s="1589"/>
      <c r="IU18" s="1589"/>
    </row>
    <row r="19" spans="1:255">
      <c r="A19" s="2346" t="s">
        <v>1088</v>
      </c>
      <c r="B19" s="2343" t="s">
        <v>1052</v>
      </c>
      <c r="C19" s="2343"/>
      <c r="D19" s="2343"/>
      <c r="E19" s="2344"/>
      <c r="F19" s="2758"/>
      <c r="G19" s="2763" t="s">
        <v>4061</v>
      </c>
      <c r="H19" s="2763"/>
      <c r="I19" s="2763"/>
      <c r="J19" s="2763"/>
      <c r="K19" s="2763"/>
      <c r="L19" s="2761"/>
      <c r="M19" s="2760"/>
      <c r="N19" s="2342"/>
      <c r="O19" s="2343" t="s">
        <v>1127</v>
      </c>
      <c r="P19" s="2343"/>
      <c r="Q19" s="2343"/>
      <c r="R19" s="2343"/>
      <c r="S19" s="2345"/>
      <c r="T19" s="1589"/>
      <c r="U19" s="1589"/>
      <c r="V19" s="1589"/>
      <c r="W19" s="1589"/>
      <c r="X19" s="1589"/>
      <c r="Y19" s="1589"/>
      <c r="Z19" s="1589"/>
      <c r="AA19" s="1589"/>
      <c r="AB19" s="1589"/>
      <c r="AC19" s="1589"/>
      <c r="AD19" s="1589"/>
      <c r="AE19" s="1589"/>
      <c r="AF19" s="1589"/>
      <c r="AG19" s="1589"/>
      <c r="AH19" s="1589"/>
      <c r="AI19" s="1589"/>
      <c r="AJ19" s="1589"/>
      <c r="AK19" s="1589"/>
      <c r="AL19" s="1589"/>
      <c r="AM19" s="1589"/>
      <c r="AN19" s="1589"/>
      <c r="AO19" s="1589"/>
      <c r="AP19" s="1589"/>
      <c r="AQ19" s="1589"/>
      <c r="AR19" s="1589"/>
      <c r="AS19" s="1589"/>
      <c r="AT19" s="1589"/>
      <c r="AU19" s="1589"/>
      <c r="AV19" s="1589"/>
      <c r="AW19" s="1589"/>
      <c r="AX19" s="1589"/>
      <c r="AY19" s="1589"/>
      <c r="AZ19" s="1589"/>
      <c r="BA19" s="1589"/>
      <c r="BB19" s="1589"/>
      <c r="BC19" s="1589"/>
      <c r="BD19" s="1589"/>
      <c r="BE19" s="1589"/>
      <c r="BF19" s="1589"/>
      <c r="BG19" s="1589"/>
      <c r="BH19" s="1589"/>
      <c r="BI19" s="1589"/>
      <c r="BJ19" s="1589"/>
      <c r="BK19" s="1589"/>
      <c r="BL19" s="1589"/>
      <c r="BM19" s="1589"/>
      <c r="BN19" s="1589"/>
      <c r="BO19" s="1589"/>
      <c r="BP19" s="1589"/>
      <c r="BQ19" s="1589"/>
      <c r="BR19" s="1589"/>
      <c r="BS19" s="1589"/>
      <c r="BT19" s="1589"/>
      <c r="BU19" s="1589"/>
      <c r="BV19" s="1589"/>
      <c r="BW19" s="1589"/>
      <c r="BX19" s="1589"/>
      <c r="BY19" s="1589"/>
      <c r="BZ19" s="1589"/>
      <c r="CA19" s="1589"/>
      <c r="CB19" s="1589"/>
      <c r="CC19" s="1589"/>
      <c r="CD19" s="1589"/>
      <c r="CE19" s="1589"/>
      <c r="CF19" s="1589"/>
      <c r="CG19" s="1589"/>
      <c r="CH19" s="1589"/>
      <c r="CI19" s="1589"/>
      <c r="CJ19" s="1589"/>
      <c r="CK19" s="1589"/>
      <c r="CL19" s="1589"/>
      <c r="CM19" s="1589"/>
      <c r="CN19" s="1589"/>
      <c r="CO19" s="1589"/>
      <c r="CP19" s="1589"/>
      <c r="CQ19" s="1589"/>
      <c r="CR19" s="1589"/>
      <c r="CS19" s="1589"/>
      <c r="CT19" s="1589"/>
      <c r="CU19" s="1589"/>
      <c r="CV19" s="1589"/>
      <c r="CW19" s="1589"/>
      <c r="CX19" s="1589"/>
      <c r="CY19" s="1589"/>
      <c r="CZ19" s="1589"/>
      <c r="DA19" s="1589"/>
      <c r="DB19" s="1589"/>
      <c r="DC19" s="1589"/>
      <c r="DD19" s="1589"/>
      <c r="DE19" s="1589"/>
      <c r="DF19" s="1589"/>
      <c r="DG19" s="1589"/>
      <c r="DH19" s="1589"/>
      <c r="DI19" s="1589"/>
      <c r="DJ19" s="1589"/>
      <c r="DK19" s="1589"/>
      <c r="DL19" s="1589"/>
      <c r="DM19" s="1589"/>
      <c r="DN19" s="1589"/>
      <c r="DO19" s="1589"/>
      <c r="DP19" s="1589"/>
      <c r="DQ19" s="1589"/>
      <c r="DR19" s="1589"/>
      <c r="DS19" s="1589"/>
      <c r="DT19" s="1589"/>
      <c r="DU19" s="1589"/>
      <c r="DV19" s="1589"/>
      <c r="DW19" s="1589"/>
      <c r="DX19" s="1589"/>
      <c r="DY19" s="1589"/>
      <c r="DZ19" s="1589"/>
      <c r="EA19" s="1589"/>
      <c r="EB19" s="1589"/>
      <c r="EC19" s="1589"/>
      <c r="ED19" s="1589"/>
      <c r="EE19" s="1589"/>
      <c r="EF19" s="1589"/>
      <c r="EG19" s="1589"/>
      <c r="EH19" s="1589"/>
      <c r="EI19" s="1589"/>
      <c r="EJ19" s="1589"/>
      <c r="EK19" s="1589"/>
      <c r="EL19" s="1589"/>
      <c r="EM19" s="1589"/>
      <c r="EN19" s="1589"/>
      <c r="EO19" s="1589"/>
      <c r="EP19" s="1589"/>
      <c r="EQ19" s="1589"/>
      <c r="ER19" s="1589"/>
      <c r="ES19" s="1589"/>
      <c r="ET19" s="1589"/>
      <c r="EU19" s="1589"/>
      <c r="EV19" s="1589"/>
      <c r="EW19" s="1589"/>
      <c r="EX19" s="1589"/>
      <c r="EY19" s="1589"/>
      <c r="EZ19" s="1589"/>
      <c r="FA19" s="1589"/>
      <c r="FB19" s="1589"/>
      <c r="FC19" s="1589"/>
      <c r="FD19" s="1589"/>
      <c r="FE19" s="1589"/>
      <c r="FF19" s="1589"/>
      <c r="FG19" s="1589"/>
      <c r="FH19" s="1589"/>
      <c r="FI19" s="1589"/>
      <c r="FJ19" s="1589"/>
      <c r="FK19" s="1589"/>
      <c r="FL19" s="1589"/>
      <c r="FM19" s="1589"/>
      <c r="FN19" s="1589"/>
      <c r="FO19" s="1589"/>
      <c r="FP19" s="1589"/>
      <c r="FQ19" s="1589"/>
      <c r="FR19" s="1589"/>
      <c r="FS19" s="1589"/>
      <c r="FT19" s="1589"/>
      <c r="FU19" s="1589"/>
      <c r="FV19" s="1589"/>
      <c r="FW19" s="1589"/>
      <c r="FX19" s="1589"/>
      <c r="FY19" s="1589"/>
      <c r="FZ19" s="1589"/>
      <c r="GA19" s="1589"/>
      <c r="GB19" s="1589"/>
      <c r="GC19" s="1589"/>
      <c r="GD19" s="1589"/>
      <c r="GE19" s="1589"/>
      <c r="GF19" s="1589"/>
      <c r="GG19" s="1589"/>
      <c r="GH19" s="1589"/>
      <c r="GI19" s="1589"/>
      <c r="GJ19" s="1589"/>
      <c r="GK19" s="1589"/>
      <c r="GL19" s="1589"/>
      <c r="GM19" s="1589"/>
      <c r="GN19" s="1589"/>
      <c r="GO19" s="1589"/>
      <c r="GP19" s="1589"/>
      <c r="GQ19" s="1589"/>
      <c r="GR19" s="1589"/>
      <c r="GS19" s="1589"/>
      <c r="GT19" s="1589"/>
      <c r="GU19" s="1589"/>
      <c r="GV19" s="1589"/>
      <c r="GW19" s="1589"/>
      <c r="GX19" s="1589"/>
      <c r="GY19" s="1589"/>
      <c r="GZ19" s="1589"/>
      <c r="HA19" s="1589"/>
      <c r="HB19" s="1589"/>
      <c r="HC19" s="1589"/>
      <c r="HD19" s="1589"/>
      <c r="HE19" s="1589"/>
      <c r="HF19" s="1589"/>
      <c r="HG19" s="1589"/>
      <c r="HH19" s="1589"/>
      <c r="HI19" s="1589"/>
      <c r="HJ19" s="1589"/>
      <c r="HK19" s="1589"/>
      <c r="HL19" s="1589"/>
      <c r="HM19" s="1589"/>
      <c r="HN19" s="1589"/>
      <c r="HO19" s="1589"/>
      <c r="HP19" s="1589"/>
      <c r="HQ19" s="1589"/>
      <c r="HR19" s="1589"/>
      <c r="HS19" s="1589"/>
      <c r="HT19" s="1589"/>
      <c r="HU19" s="1589"/>
      <c r="HV19" s="1589"/>
      <c r="HW19" s="1589"/>
      <c r="HX19" s="1589"/>
      <c r="HY19" s="1589"/>
      <c r="HZ19" s="1589"/>
      <c r="IA19" s="1589"/>
      <c r="IB19" s="1589"/>
      <c r="IC19" s="1589"/>
      <c r="ID19" s="1589"/>
      <c r="IE19" s="1589"/>
      <c r="IF19" s="1589"/>
      <c r="IG19" s="1589"/>
      <c r="IH19" s="1589"/>
      <c r="II19" s="1589"/>
      <c r="IJ19" s="1589"/>
      <c r="IK19" s="1589"/>
      <c r="IL19" s="1589"/>
      <c r="IM19" s="1589"/>
      <c r="IN19" s="1589"/>
      <c r="IO19" s="1589"/>
      <c r="IP19" s="1589"/>
      <c r="IQ19" s="1589"/>
      <c r="IR19" s="1589"/>
      <c r="IS19" s="1589"/>
      <c r="IT19" s="1589"/>
      <c r="IU19" s="1589"/>
    </row>
    <row r="20" spans="1:255">
      <c r="A20" s="2346" t="s">
        <v>1789</v>
      </c>
      <c r="B20" s="2343" t="s">
        <v>1383</v>
      </c>
      <c r="C20" s="2343"/>
      <c r="D20" s="2343"/>
      <c r="E20" s="2344"/>
      <c r="F20" s="2758"/>
      <c r="G20" s="2763" t="s">
        <v>4062</v>
      </c>
      <c r="H20" s="2763"/>
      <c r="I20" s="2763"/>
      <c r="J20" s="2763"/>
      <c r="K20" s="2763"/>
      <c r="L20" s="2761"/>
      <c r="M20" s="2760"/>
      <c r="N20" s="2342"/>
      <c r="O20" s="2343" t="s">
        <v>1130</v>
      </c>
      <c r="P20" s="2343"/>
      <c r="Q20" s="2343"/>
      <c r="R20" s="2343"/>
      <c r="S20" s="2345"/>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c r="CD20" s="1589"/>
      <c r="CE20" s="1589"/>
      <c r="CF20" s="1589"/>
      <c r="CG20" s="1589"/>
      <c r="CH20" s="1589"/>
      <c r="CI20" s="1589"/>
      <c r="CJ20" s="1589"/>
      <c r="CK20" s="1589"/>
      <c r="CL20" s="1589"/>
      <c r="CM20" s="1589"/>
      <c r="CN20" s="1589"/>
      <c r="CO20" s="1589"/>
      <c r="CP20" s="1589"/>
      <c r="CQ20" s="1589"/>
      <c r="CR20" s="1589"/>
      <c r="CS20" s="1589"/>
      <c r="CT20" s="1589"/>
      <c r="CU20" s="1589"/>
      <c r="CV20" s="1589"/>
      <c r="CW20" s="1589"/>
      <c r="CX20" s="1589"/>
      <c r="CY20" s="1589"/>
      <c r="CZ20" s="1589"/>
      <c r="DA20" s="1589"/>
      <c r="DB20" s="1589"/>
      <c r="DC20" s="1589"/>
      <c r="DD20" s="1589"/>
      <c r="DE20" s="1589"/>
      <c r="DF20" s="1589"/>
      <c r="DG20" s="1589"/>
      <c r="DH20" s="1589"/>
      <c r="DI20" s="1589"/>
      <c r="DJ20" s="1589"/>
      <c r="DK20" s="1589"/>
      <c r="DL20" s="1589"/>
      <c r="DM20" s="1589"/>
      <c r="DN20" s="1589"/>
      <c r="DO20" s="1589"/>
      <c r="DP20" s="1589"/>
      <c r="DQ20" s="1589"/>
      <c r="DR20" s="1589"/>
      <c r="DS20" s="1589"/>
      <c r="DT20" s="1589"/>
      <c r="DU20" s="1589"/>
      <c r="DV20" s="1589"/>
      <c r="DW20" s="1589"/>
      <c r="DX20" s="1589"/>
      <c r="DY20" s="1589"/>
      <c r="DZ20" s="1589"/>
      <c r="EA20" s="1589"/>
      <c r="EB20" s="1589"/>
      <c r="EC20" s="1589"/>
      <c r="ED20" s="1589"/>
      <c r="EE20" s="1589"/>
      <c r="EF20" s="1589"/>
      <c r="EG20" s="1589"/>
      <c r="EH20" s="1589"/>
      <c r="EI20" s="1589"/>
      <c r="EJ20" s="1589"/>
      <c r="EK20" s="1589"/>
      <c r="EL20" s="1589"/>
      <c r="EM20" s="1589"/>
      <c r="EN20" s="1589"/>
      <c r="EO20" s="1589"/>
      <c r="EP20" s="1589"/>
      <c r="EQ20" s="1589"/>
      <c r="ER20" s="1589"/>
      <c r="ES20" s="1589"/>
      <c r="ET20" s="1589"/>
      <c r="EU20" s="1589"/>
      <c r="EV20" s="1589"/>
      <c r="EW20" s="1589"/>
      <c r="EX20" s="1589"/>
      <c r="EY20" s="1589"/>
      <c r="EZ20" s="1589"/>
      <c r="FA20" s="1589"/>
      <c r="FB20" s="1589"/>
      <c r="FC20" s="1589"/>
      <c r="FD20" s="1589"/>
      <c r="FE20" s="1589"/>
      <c r="FF20" s="1589"/>
      <c r="FG20" s="1589"/>
      <c r="FH20" s="1589"/>
      <c r="FI20" s="1589"/>
      <c r="FJ20" s="1589"/>
      <c r="FK20" s="1589"/>
      <c r="FL20" s="1589"/>
      <c r="FM20" s="1589"/>
      <c r="FN20" s="1589"/>
      <c r="FO20" s="1589"/>
      <c r="FP20" s="1589"/>
      <c r="FQ20" s="1589"/>
      <c r="FR20" s="1589"/>
      <c r="FS20" s="1589"/>
      <c r="FT20" s="1589"/>
      <c r="FU20" s="1589"/>
      <c r="FV20" s="1589"/>
      <c r="FW20" s="1589"/>
      <c r="FX20" s="1589"/>
      <c r="FY20" s="1589"/>
      <c r="FZ20" s="1589"/>
      <c r="GA20" s="1589"/>
      <c r="GB20" s="1589"/>
      <c r="GC20" s="1589"/>
      <c r="GD20" s="1589"/>
      <c r="GE20" s="1589"/>
      <c r="GF20" s="1589"/>
      <c r="GG20" s="1589"/>
      <c r="GH20" s="1589"/>
      <c r="GI20" s="1589"/>
      <c r="GJ20" s="1589"/>
      <c r="GK20" s="1589"/>
      <c r="GL20" s="1589"/>
      <c r="GM20" s="1589"/>
      <c r="GN20" s="1589"/>
      <c r="GO20" s="1589"/>
      <c r="GP20" s="1589"/>
      <c r="GQ20" s="1589"/>
      <c r="GR20" s="1589"/>
      <c r="GS20" s="1589"/>
      <c r="GT20" s="1589"/>
      <c r="GU20" s="1589"/>
      <c r="GV20" s="1589"/>
      <c r="GW20" s="1589"/>
      <c r="GX20" s="1589"/>
      <c r="GY20" s="1589"/>
      <c r="GZ20" s="1589"/>
      <c r="HA20" s="1589"/>
      <c r="HB20" s="1589"/>
      <c r="HC20" s="1589"/>
      <c r="HD20" s="1589"/>
      <c r="HE20" s="1589"/>
      <c r="HF20" s="1589"/>
      <c r="HG20" s="1589"/>
      <c r="HH20" s="1589"/>
      <c r="HI20" s="1589"/>
      <c r="HJ20" s="1589"/>
      <c r="HK20" s="1589"/>
      <c r="HL20" s="1589"/>
      <c r="HM20" s="1589"/>
      <c r="HN20" s="1589"/>
      <c r="HO20" s="1589"/>
      <c r="HP20" s="1589"/>
      <c r="HQ20" s="1589"/>
      <c r="HR20" s="1589"/>
      <c r="HS20" s="1589"/>
      <c r="HT20" s="1589"/>
      <c r="HU20" s="1589"/>
      <c r="HV20" s="1589"/>
      <c r="HW20" s="1589"/>
      <c r="HX20" s="1589"/>
      <c r="HY20" s="1589"/>
      <c r="HZ20" s="1589"/>
      <c r="IA20" s="1589"/>
      <c r="IB20" s="1589"/>
      <c r="IC20" s="1589"/>
      <c r="ID20" s="1589"/>
      <c r="IE20" s="1589"/>
      <c r="IF20" s="1589"/>
      <c r="IG20" s="1589"/>
      <c r="IH20" s="1589"/>
      <c r="II20" s="1589"/>
      <c r="IJ20" s="1589"/>
      <c r="IK20" s="1589"/>
      <c r="IL20" s="1589"/>
      <c r="IM20" s="1589"/>
      <c r="IN20" s="1589"/>
      <c r="IO20" s="1589"/>
      <c r="IP20" s="1589"/>
      <c r="IQ20" s="1589"/>
      <c r="IR20" s="1589"/>
      <c r="IS20" s="1589"/>
      <c r="IT20" s="1589"/>
      <c r="IU20" s="1589"/>
    </row>
    <row r="21" spans="1:255">
      <c r="A21" s="2346" t="s">
        <v>1789</v>
      </c>
      <c r="B21" s="2343" t="s">
        <v>1038</v>
      </c>
      <c r="C21" s="2343"/>
      <c r="D21" s="2343"/>
      <c r="E21" s="2344"/>
      <c r="F21" s="2758"/>
      <c r="G21" s="2763" t="s">
        <v>704</v>
      </c>
      <c r="H21" s="2763"/>
      <c r="I21" s="2763"/>
      <c r="J21" s="2763"/>
      <c r="K21" s="2763"/>
      <c r="L21" s="2761"/>
      <c r="M21" s="2760"/>
      <c r="N21" s="2342"/>
      <c r="O21" s="2343" t="s">
        <v>1131</v>
      </c>
      <c r="P21" s="2343"/>
      <c r="Q21" s="2343"/>
      <c r="R21" s="2343"/>
      <c r="S21" s="2345"/>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c r="CD21" s="1589"/>
      <c r="CE21" s="1589"/>
      <c r="CF21" s="1589"/>
      <c r="CG21" s="1589"/>
      <c r="CH21" s="1589"/>
      <c r="CI21" s="1589"/>
      <c r="CJ21" s="1589"/>
      <c r="CK21" s="1589"/>
      <c r="CL21" s="1589"/>
      <c r="CM21" s="1589"/>
      <c r="CN21" s="1589"/>
      <c r="CO21" s="1589"/>
      <c r="CP21" s="1589"/>
      <c r="CQ21" s="1589"/>
      <c r="CR21" s="1589"/>
      <c r="CS21" s="1589"/>
      <c r="CT21" s="1589"/>
      <c r="CU21" s="1589"/>
      <c r="CV21" s="1589"/>
      <c r="CW21" s="1589"/>
      <c r="CX21" s="1589"/>
      <c r="CY21" s="1589"/>
      <c r="CZ21" s="1589"/>
      <c r="DA21" s="1589"/>
      <c r="DB21" s="1589"/>
      <c r="DC21" s="1589"/>
      <c r="DD21" s="1589"/>
      <c r="DE21" s="1589"/>
      <c r="DF21" s="1589"/>
      <c r="DG21" s="1589"/>
      <c r="DH21" s="1589"/>
      <c r="DI21" s="1589"/>
      <c r="DJ21" s="1589"/>
      <c r="DK21" s="1589"/>
      <c r="DL21" s="1589"/>
      <c r="DM21" s="1589"/>
      <c r="DN21" s="1589"/>
      <c r="DO21" s="1589"/>
      <c r="DP21" s="1589"/>
      <c r="DQ21" s="1589"/>
      <c r="DR21" s="1589"/>
      <c r="DS21" s="1589"/>
      <c r="DT21" s="1589"/>
      <c r="DU21" s="1589"/>
      <c r="DV21" s="1589"/>
      <c r="DW21" s="1589"/>
      <c r="DX21" s="1589"/>
      <c r="DY21" s="1589"/>
      <c r="DZ21" s="1589"/>
      <c r="EA21" s="1589"/>
      <c r="EB21" s="1589"/>
      <c r="EC21" s="1589"/>
      <c r="ED21" s="1589"/>
      <c r="EE21" s="1589"/>
      <c r="EF21" s="1589"/>
      <c r="EG21" s="1589"/>
      <c r="EH21" s="1589"/>
      <c r="EI21" s="1589"/>
      <c r="EJ21" s="1589"/>
      <c r="EK21" s="1589"/>
      <c r="EL21" s="1589"/>
      <c r="EM21" s="1589"/>
      <c r="EN21" s="1589"/>
      <c r="EO21" s="1589"/>
      <c r="EP21" s="1589"/>
      <c r="EQ21" s="1589"/>
      <c r="ER21" s="1589"/>
      <c r="ES21" s="1589"/>
      <c r="ET21" s="1589"/>
      <c r="EU21" s="1589"/>
      <c r="EV21" s="1589"/>
      <c r="EW21" s="1589"/>
      <c r="EX21" s="1589"/>
      <c r="EY21" s="1589"/>
      <c r="EZ21" s="1589"/>
      <c r="FA21" s="1589"/>
      <c r="FB21" s="1589"/>
      <c r="FC21" s="1589"/>
      <c r="FD21" s="1589"/>
      <c r="FE21" s="1589"/>
      <c r="FF21" s="1589"/>
      <c r="FG21" s="1589"/>
      <c r="FH21" s="1589"/>
      <c r="FI21" s="1589"/>
      <c r="FJ21" s="1589"/>
      <c r="FK21" s="1589"/>
      <c r="FL21" s="1589"/>
      <c r="FM21" s="1589"/>
      <c r="FN21" s="1589"/>
      <c r="FO21" s="1589"/>
      <c r="FP21" s="1589"/>
      <c r="FQ21" s="1589"/>
      <c r="FR21" s="1589"/>
      <c r="FS21" s="1589"/>
      <c r="FT21" s="1589"/>
      <c r="FU21" s="1589"/>
      <c r="FV21" s="1589"/>
      <c r="FW21" s="1589"/>
      <c r="FX21" s="1589"/>
      <c r="FY21" s="1589"/>
      <c r="FZ21" s="1589"/>
      <c r="GA21" s="1589"/>
      <c r="GB21" s="1589"/>
      <c r="GC21" s="1589"/>
      <c r="GD21" s="1589"/>
      <c r="GE21" s="1589"/>
      <c r="GF21" s="1589"/>
      <c r="GG21" s="1589"/>
      <c r="GH21" s="1589"/>
      <c r="GI21" s="1589"/>
      <c r="GJ21" s="1589"/>
      <c r="GK21" s="1589"/>
      <c r="GL21" s="1589"/>
      <c r="GM21" s="1589"/>
      <c r="GN21" s="1589"/>
      <c r="GO21" s="1589"/>
      <c r="GP21" s="1589"/>
      <c r="GQ21" s="1589"/>
      <c r="GR21" s="1589"/>
      <c r="GS21" s="1589"/>
      <c r="GT21" s="1589"/>
      <c r="GU21" s="1589"/>
      <c r="GV21" s="1589"/>
      <c r="GW21" s="1589"/>
      <c r="GX21" s="1589"/>
      <c r="GY21" s="1589"/>
      <c r="GZ21" s="1589"/>
      <c r="HA21" s="1589"/>
      <c r="HB21" s="1589"/>
      <c r="HC21" s="1589"/>
      <c r="HD21" s="1589"/>
      <c r="HE21" s="1589"/>
      <c r="HF21" s="1589"/>
      <c r="HG21" s="1589"/>
      <c r="HH21" s="1589"/>
      <c r="HI21" s="1589"/>
      <c r="HJ21" s="1589"/>
      <c r="HK21" s="1589"/>
      <c r="HL21" s="1589"/>
      <c r="HM21" s="1589"/>
      <c r="HN21" s="1589"/>
      <c r="HO21" s="1589"/>
      <c r="HP21" s="1589"/>
      <c r="HQ21" s="1589"/>
      <c r="HR21" s="1589"/>
      <c r="HS21" s="1589"/>
      <c r="HT21" s="1589"/>
      <c r="HU21" s="1589"/>
      <c r="HV21" s="1589"/>
      <c r="HW21" s="1589"/>
      <c r="HX21" s="1589"/>
      <c r="HY21" s="1589"/>
      <c r="HZ21" s="1589"/>
      <c r="IA21" s="1589"/>
      <c r="IB21" s="1589"/>
      <c r="IC21" s="1589"/>
      <c r="ID21" s="1589"/>
      <c r="IE21" s="1589"/>
      <c r="IF21" s="1589"/>
      <c r="IG21" s="1589"/>
      <c r="IH21" s="1589"/>
      <c r="II21" s="1589"/>
      <c r="IJ21" s="1589"/>
      <c r="IK21" s="1589"/>
      <c r="IL21" s="1589"/>
      <c r="IM21" s="1589"/>
      <c r="IN21" s="1589"/>
      <c r="IO21" s="1589"/>
      <c r="IP21" s="1589"/>
      <c r="IQ21" s="1589"/>
      <c r="IR21" s="1589"/>
      <c r="IS21" s="1589"/>
      <c r="IT21" s="1589"/>
      <c r="IU21" s="1589"/>
    </row>
    <row r="22" spans="1:255">
      <c r="A22" s="2346"/>
      <c r="B22" s="2343" t="s">
        <v>4434</v>
      </c>
      <c r="C22" s="2343"/>
      <c r="D22" s="2343"/>
      <c r="E22" s="2344"/>
      <c r="F22" s="2758"/>
      <c r="G22" s="2761" t="s">
        <v>4063</v>
      </c>
      <c r="H22" s="2761"/>
      <c r="I22" s="2761"/>
      <c r="J22" s="2761"/>
      <c r="K22" s="2761"/>
      <c r="L22" s="2761"/>
      <c r="M22" s="2760"/>
      <c r="N22" s="2342" t="s">
        <v>2565</v>
      </c>
      <c r="O22" s="2343" t="s">
        <v>2566</v>
      </c>
      <c r="P22" s="2343"/>
      <c r="Q22" s="2343"/>
      <c r="R22" s="2343"/>
      <c r="S22" s="2345"/>
      <c r="T22" s="1589"/>
      <c r="U22" s="1589"/>
      <c r="V22" s="1589"/>
      <c r="W22" s="1589"/>
      <c r="X22" s="1589"/>
      <c r="Y22" s="1589"/>
      <c r="Z22" s="1589"/>
      <c r="AA22" s="1589"/>
      <c r="AB22" s="1589"/>
      <c r="AC22" s="1589"/>
      <c r="AD22" s="1589"/>
      <c r="AE22" s="1589"/>
      <c r="AF22" s="1589"/>
      <c r="AG22" s="1589"/>
      <c r="AH22" s="1589"/>
      <c r="AI22" s="1589"/>
      <c r="AJ22" s="1589"/>
      <c r="AK22" s="1589"/>
      <c r="AL22" s="1589"/>
      <c r="AM22" s="1589"/>
      <c r="AN22" s="1589"/>
      <c r="AO22" s="1589"/>
      <c r="AP22" s="1589"/>
      <c r="AQ22" s="1589"/>
      <c r="AR22" s="1589"/>
      <c r="AS22" s="1589"/>
      <c r="AT22" s="1589"/>
      <c r="AU22" s="1589"/>
      <c r="AV22" s="1589"/>
      <c r="AW22" s="1589"/>
      <c r="AX22" s="1589"/>
      <c r="AY22" s="1589"/>
      <c r="AZ22" s="1589"/>
      <c r="BA22" s="1589"/>
      <c r="BB22" s="1589"/>
      <c r="BC22" s="1589"/>
      <c r="BD22" s="1589"/>
      <c r="BE22" s="1589"/>
      <c r="BF22" s="1589"/>
      <c r="BG22" s="1589"/>
      <c r="BH22" s="1589"/>
      <c r="BI22" s="1589"/>
      <c r="BJ22" s="1589"/>
      <c r="BK22" s="1589"/>
      <c r="BL22" s="1589"/>
      <c r="BM22" s="1589"/>
      <c r="BN22" s="1589"/>
      <c r="BO22" s="1589"/>
      <c r="BP22" s="1589"/>
      <c r="BQ22" s="1589"/>
      <c r="BR22" s="1589"/>
      <c r="BS22" s="1589"/>
      <c r="BT22" s="1589"/>
      <c r="BU22" s="1589"/>
      <c r="BV22" s="1589"/>
      <c r="BW22" s="1589"/>
      <c r="BX22" s="1589"/>
      <c r="BY22" s="1589"/>
      <c r="BZ22" s="1589"/>
      <c r="CA22" s="1589"/>
      <c r="CB22" s="1589"/>
      <c r="CC22" s="1589"/>
      <c r="CD22" s="1589"/>
      <c r="CE22" s="1589"/>
      <c r="CF22" s="1589"/>
      <c r="CG22" s="1589"/>
      <c r="CH22" s="1589"/>
      <c r="CI22" s="1589"/>
      <c r="CJ22" s="1589"/>
      <c r="CK22" s="1589"/>
      <c r="CL22" s="1589"/>
      <c r="CM22" s="1589"/>
      <c r="CN22" s="1589"/>
      <c r="CO22" s="1589"/>
      <c r="CP22" s="1589"/>
      <c r="CQ22" s="1589"/>
      <c r="CR22" s="1589"/>
      <c r="CS22" s="1589"/>
      <c r="CT22" s="1589"/>
      <c r="CU22" s="1589"/>
      <c r="CV22" s="1589"/>
      <c r="CW22" s="1589"/>
      <c r="CX22" s="1589"/>
      <c r="CY22" s="1589"/>
      <c r="CZ22" s="1589"/>
      <c r="DA22" s="1589"/>
      <c r="DB22" s="1589"/>
      <c r="DC22" s="1589"/>
      <c r="DD22" s="1589"/>
      <c r="DE22" s="1589"/>
      <c r="DF22" s="1589"/>
      <c r="DG22" s="1589"/>
      <c r="DH22" s="1589"/>
      <c r="DI22" s="1589"/>
      <c r="DJ22" s="1589"/>
      <c r="DK22" s="1589"/>
      <c r="DL22" s="1589"/>
      <c r="DM22" s="1589"/>
      <c r="DN22" s="1589"/>
      <c r="DO22" s="1589"/>
      <c r="DP22" s="1589"/>
      <c r="DQ22" s="1589"/>
      <c r="DR22" s="1589"/>
      <c r="DS22" s="1589"/>
      <c r="DT22" s="1589"/>
      <c r="DU22" s="1589"/>
      <c r="DV22" s="1589"/>
      <c r="DW22" s="1589"/>
      <c r="DX22" s="1589"/>
      <c r="DY22" s="1589"/>
      <c r="DZ22" s="1589"/>
      <c r="EA22" s="1589"/>
      <c r="EB22" s="1589"/>
      <c r="EC22" s="1589"/>
      <c r="ED22" s="1589"/>
      <c r="EE22" s="1589"/>
      <c r="EF22" s="1589"/>
      <c r="EG22" s="1589"/>
      <c r="EH22" s="1589"/>
      <c r="EI22" s="1589"/>
      <c r="EJ22" s="1589"/>
      <c r="EK22" s="1589"/>
      <c r="EL22" s="1589"/>
      <c r="EM22" s="1589"/>
      <c r="EN22" s="1589"/>
      <c r="EO22" s="1589"/>
      <c r="EP22" s="1589"/>
      <c r="EQ22" s="1589"/>
      <c r="ER22" s="1589"/>
      <c r="ES22" s="1589"/>
      <c r="ET22" s="1589"/>
      <c r="EU22" s="1589"/>
      <c r="EV22" s="1589"/>
      <c r="EW22" s="1589"/>
      <c r="EX22" s="1589"/>
      <c r="EY22" s="1589"/>
      <c r="EZ22" s="1589"/>
      <c r="FA22" s="1589"/>
      <c r="FB22" s="1589"/>
      <c r="FC22" s="1589"/>
      <c r="FD22" s="1589"/>
      <c r="FE22" s="1589"/>
      <c r="FF22" s="1589"/>
      <c r="FG22" s="1589"/>
      <c r="FH22" s="1589"/>
      <c r="FI22" s="1589"/>
      <c r="FJ22" s="1589"/>
      <c r="FK22" s="1589"/>
      <c r="FL22" s="1589"/>
      <c r="FM22" s="1589"/>
      <c r="FN22" s="1589"/>
      <c r="FO22" s="1589"/>
      <c r="FP22" s="1589"/>
      <c r="FQ22" s="1589"/>
      <c r="FR22" s="1589"/>
      <c r="FS22" s="1589"/>
      <c r="FT22" s="1589"/>
      <c r="FU22" s="1589"/>
      <c r="FV22" s="1589"/>
      <c r="FW22" s="1589"/>
      <c r="FX22" s="1589"/>
      <c r="FY22" s="1589"/>
      <c r="FZ22" s="1589"/>
      <c r="GA22" s="1589"/>
      <c r="GB22" s="1589"/>
      <c r="GC22" s="1589"/>
      <c r="GD22" s="1589"/>
      <c r="GE22" s="1589"/>
      <c r="GF22" s="1589"/>
      <c r="GG22" s="1589"/>
      <c r="GH22" s="1589"/>
      <c r="GI22" s="1589"/>
      <c r="GJ22" s="1589"/>
      <c r="GK22" s="1589"/>
      <c r="GL22" s="1589"/>
      <c r="GM22" s="1589"/>
      <c r="GN22" s="1589"/>
      <c r="GO22" s="1589"/>
      <c r="GP22" s="1589"/>
      <c r="GQ22" s="1589"/>
      <c r="GR22" s="1589"/>
      <c r="GS22" s="1589"/>
      <c r="GT22" s="1589"/>
      <c r="GU22" s="1589"/>
      <c r="GV22" s="1589"/>
      <c r="GW22" s="1589"/>
      <c r="GX22" s="1589"/>
      <c r="GY22" s="1589"/>
      <c r="GZ22" s="1589"/>
      <c r="HA22" s="1589"/>
      <c r="HB22" s="1589"/>
      <c r="HC22" s="1589"/>
      <c r="HD22" s="1589"/>
      <c r="HE22" s="1589"/>
      <c r="HF22" s="1589"/>
      <c r="HG22" s="1589"/>
      <c r="HH22" s="1589"/>
      <c r="HI22" s="1589"/>
      <c r="HJ22" s="1589"/>
      <c r="HK22" s="1589"/>
      <c r="HL22" s="1589"/>
      <c r="HM22" s="1589"/>
      <c r="HN22" s="1589"/>
      <c r="HO22" s="1589"/>
      <c r="HP22" s="1589"/>
      <c r="HQ22" s="1589"/>
      <c r="HR22" s="1589"/>
      <c r="HS22" s="1589"/>
      <c r="HT22" s="1589"/>
      <c r="HU22" s="1589"/>
      <c r="HV22" s="1589"/>
      <c r="HW22" s="1589"/>
      <c r="HX22" s="1589"/>
      <c r="HY22" s="1589"/>
      <c r="HZ22" s="1589"/>
      <c r="IA22" s="1589"/>
      <c r="IB22" s="1589"/>
      <c r="IC22" s="1589"/>
      <c r="ID22" s="1589"/>
      <c r="IE22" s="1589"/>
      <c r="IF22" s="1589"/>
      <c r="IG22" s="1589"/>
      <c r="IH22" s="1589"/>
      <c r="II22" s="1589"/>
      <c r="IJ22" s="1589"/>
      <c r="IK22" s="1589"/>
      <c r="IL22" s="1589"/>
      <c r="IM22" s="1589"/>
      <c r="IN22" s="1589"/>
      <c r="IO22" s="1589"/>
      <c r="IP22" s="1589"/>
      <c r="IQ22" s="1589"/>
      <c r="IR22" s="1589"/>
      <c r="IS22" s="1589"/>
      <c r="IT22" s="1589"/>
      <c r="IU22" s="1589"/>
    </row>
    <row r="23" spans="1:255">
      <c r="A23" s="2346"/>
      <c r="B23" s="2343" t="s">
        <v>268</v>
      </c>
      <c r="C23" s="2343"/>
      <c r="D23" s="2343"/>
      <c r="E23" s="2344"/>
      <c r="F23" s="2758"/>
      <c r="G23" s="2763" t="s">
        <v>4064</v>
      </c>
      <c r="H23" s="2763"/>
      <c r="I23" s="2763"/>
      <c r="J23" s="2763"/>
      <c r="K23" s="2763"/>
      <c r="L23" s="2763"/>
      <c r="M23" s="2760"/>
      <c r="N23" s="2342"/>
      <c r="O23" s="2343" t="s">
        <v>1047</v>
      </c>
      <c r="P23" s="2343"/>
      <c r="Q23" s="2343"/>
      <c r="R23" s="2343"/>
      <c r="S23" s="2345"/>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c r="CD23" s="1589"/>
      <c r="CE23" s="1589"/>
      <c r="CF23" s="1589"/>
      <c r="CG23" s="1589"/>
      <c r="CH23" s="1589"/>
      <c r="CI23" s="1589"/>
      <c r="CJ23" s="1589"/>
      <c r="CK23" s="1589"/>
      <c r="CL23" s="1589"/>
      <c r="CM23" s="1589"/>
      <c r="CN23" s="1589"/>
      <c r="CO23" s="1589"/>
      <c r="CP23" s="1589"/>
      <c r="CQ23" s="1589"/>
      <c r="CR23" s="1589"/>
      <c r="CS23" s="1589"/>
      <c r="CT23" s="1589"/>
      <c r="CU23" s="1589"/>
      <c r="CV23" s="1589"/>
      <c r="CW23" s="1589"/>
      <c r="CX23" s="1589"/>
      <c r="CY23" s="1589"/>
      <c r="CZ23" s="1589"/>
      <c r="DA23" s="1589"/>
      <c r="DB23" s="1589"/>
      <c r="DC23" s="1589"/>
      <c r="DD23" s="1589"/>
      <c r="DE23" s="1589"/>
      <c r="DF23" s="1589"/>
      <c r="DG23" s="1589"/>
      <c r="DH23" s="1589"/>
      <c r="DI23" s="1589"/>
      <c r="DJ23" s="1589"/>
      <c r="DK23" s="1589"/>
      <c r="DL23" s="1589"/>
      <c r="DM23" s="1589"/>
      <c r="DN23" s="1589"/>
      <c r="DO23" s="1589"/>
      <c r="DP23" s="1589"/>
      <c r="DQ23" s="1589"/>
      <c r="DR23" s="1589"/>
      <c r="DS23" s="1589"/>
      <c r="DT23" s="1589"/>
      <c r="DU23" s="1589"/>
      <c r="DV23" s="1589"/>
      <c r="DW23" s="1589"/>
      <c r="DX23" s="1589"/>
      <c r="DY23" s="1589"/>
      <c r="DZ23" s="1589"/>
      <c r="EA23" s="1589"/>
      <c r="EB23" s="1589"/>
      <c r="EC23" s="1589"/>
      <c r="ED23" s="1589"/>
      <c r="EE23" s="1589"/>
      <c r="EF23" s="1589"/>
      <c r="EG23" s="1589"/>
      <c r="EH23" s="1589"/>
      <c r="EI23" s="1589"/>
      <c r="EJ23" s="1589"/>
      <c r="EK23" s="1589"/>
      <c r="EL23" s="1589"/>
      <c r="EM23" s="1589"/>
      <c r="EN23" s="1589"/>
      <c r="EO23" s="1589"/>
      <c r="EP23" s="1589"/>
      <c r="EQ23" s="1589"/>
      <c r="ER23" s="1589"/>
      <c r="ES23" s="1589"/>
      <c r="ET23" s="1589"/>
      <c r="EU23" s="1589"/>
      <c r="EV23" s="1589"/>
      <c r="EW23" s="1589"/>
      <c r="EX23" s="1589"/>
      <c r="EY23" s="1589"/>
      <c r="EZ23" s="1589"/>
      <c r="FA23" s="1589"/>
      <c r="FB23" s="1589"/>
      <c r="FC23" s="1589"/>
      <c r="FD23" s="1589"/>
      <c r="FE23" s="1589"/>
      <c r="FF23" s="1589"/>
      <c r="FG23" s="1589"/>
      <c r="FH23" s="1589"/>
      <c r="FI23" s="1589"/>
      <c r="FJ23" s="1589"/>
      <c r="FK23" s="1589"/>
      <c r="FL23" s="1589"/>
      <c r="FM23" s="1589"/>
      <c r="FN23" s="1589"/>
      <c r="FO23" s="1589"/>
      <c r="FP23" s="1589"/>
      <c r="FQ23" s="1589"/>
      <c r="FR23" s="1589"/>
      <c r="FS23" s="1589"/>
      <c r="FT23" s="1589"/>
      <c r="FU23" s="1589"/>
      <c r="FV23" s="1589"/>
      <c r="FW23" s="1589"/>
      <c r="FX23" s="1589"/>
      <c r="FY23" s="1589"/>
      <c r="FZ23" s="1589"/>
      <c r="GA23" s="1589"/>
      <c r="GB23" s="1589"/>
      <c r="GC23" s="1589"/>
      <c r="GD23" s="1589"/>
      <c r="GE23" s="1589"/>
      <c r="GF23" s="1589"/>
      <c r="GG23" s="1589"/>
      <c r="GH23" s="1589"/>
      <c r="GI23" s="1589"/>
      <c r="GJ23" s="1589"/>
      <c r="GK23" s="1589"/>
      <c r="GL23" s="1589"/>
      <c r="GM23" s="1589"/>
      <c r="GN23" s="1589"/>
      <c r="GO23" s="1589"/>
      <c r="GP23" s="1589"/>
      <c r="GQ23" s="1589"/>
      <c r="GR23" s="1589"/>
      <c r="GS23" s="1589"/>
      <c r="GT23" s="1589"/>
      <c r="GU23" s="1589"/>
      <c r="GV23" s="1589"/>
      <c r="GW23" s="1589"/>
      <c r="GX23" s="1589"/>
      <c r="GY23" s="1589"/>
      <c r="GZ23" s="1589"/>
      <c r="HA23" s="1589"/>
      <c r="HB23" s="1589"/>
      <c r="HC23" s="1589"/>
      <c r="HD23" s="1589"/>
      <c r="HE23" s="1589"/>
      <c r="HF23" s="1589"/>
      <c r="HG23" s="1589"/>
      <c r="HH23" s="1589"/>
      <c r="HI23" s="1589"/>
      <c r="HJ23" s="1589"/>
      <c r="HK23" s="1589"/>
      <c r="HL23" s="1589"/>
      <c r="HM23" s="1589"/>
      <c r="HN23" s="1589"/>
      <c r="HO23" s="1589"/>
      <c r="HP23" s="1589"/>
      <c r="HQ23" s="1589"/>
      <c r="HR23" s="1589"/>
      <c r="HS23" s="1589"/>
      <c r="HT23" s="1589"/>
      <c r="HU23" s="1589"/>
      <c r="HV23" s="1589"/>
      <c r="HW23" s="1589"/>
      <c r="HX23" s="1589"/>
      <c r="HY23" s="1589"/>
      <c r="HZ23" s="1589"/>
      <c r="IA23" s="1589"/>
      <c r="IB23" s="1589"/>
      <c r="IC23" s="1589"/>
      <c r="ID23" s="1589"/>
      <c r="IE23" s="1589"/>
      <c r="IF23" s="1589"/>
      <c r="IG23" s="1589"/>
      <c r="IH23" s="1589"/>
      <c r="II23" s="1589"/>
      <c r="IJ23" s="1589"/>
      <c r="IK23" s="1589"/>
      <c r="IL23" s="1589"/>
      <c r="IM23" s="1589"/>
      <c r="IN23" s="1589"/>
      <c r="IO23" s="1589"/>
      <c r="IP23" s="1589"/>
      <c r="IQ23" s="1589"/>
      <c r="IR23" s="1589"/>
      <c r="IS23" s="1589"/>
      <c r="IT23" s="1589"/>
      <c r="IU23" s="1589"/>
    </row>
    <row r="24" spans="1:255">
      <c r="A24" s="2346"/>
      <c r="B24" s="2343" t="s">
        <v>1118</v>
      </c>
      <c r="E24" s="2347"/>
      <c r="F24" s="2758"/>
      <c r="G24" s="2763" t="s">
        <v>4065</v>
      </c>
      <c r="H24" s="1976"/>
      <c r="I24" s="1976"/>
      <c r="J24" s="1976"/>
      <c r="K24" s="1976"/>
      <c r="L24" s="1976"/>
      <c r="M24" s="2760"/>
      <c r="N24" s="2342" t="s">
        <v>1050</v>
      </c>
      <c r="O24" s="2343" t="s">
        <v>1051</v>
      </c>
      <c r="P24" s="2343"/>
      <c r="Q24" s="2343"/>
      <c r="R24" s="2343"/>
      <c r="S24" s="2345"/>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c r="CD24" s="1589"/>
      <c r="CE24" s="1589"/>
      <c r="CF24" s="1589"/>
      <c r="CG24" s="1589"/>
      <c r="CH24" s="1589"/>
      <c r="CI24" s="1589"/>
      <c r="CJ24" s="1589"/>
      <c r="CK24" s="1589"/>
      <c r="CL24" s="1589"/>
      <c r="CM24" s="1589"/>
      <c r="CN24" s="1589"/>
      <c r="CO24" s="1589"/>
      <c r="CP24" s="1589"/>
      <c r="CQ24" s="1589"/>
      <c r="CR24" s="1589"/>
      <c r="CS24" s="1589"/>
      <c r="CT24" s="1589"/>
      <c r="CU24" s="1589"/>
      <c r="CV24" s="1589"/>
      <c r="CW24" s="1589"/>
      <c r="CX24" s="1589"/>
      <c r="CY24" s="1589"/>
      <c r="CZ24" s="1589"/>
      <c r="DA24" s="1589"/>
      <c r="DB24" s="1589"/>
      <c r="DC24" s="1589"/>
      <c r="DD24" s="1589"/>
      <c r="DE24" s="1589"/>
      <c r="DF24" s="1589"/>
      <c r="DG24" s="1589"/>
      <c r="DH24" s="1589"/>
      <c r="DI24" s="1589"/>
      <c r="DJ24" s="1589"/>
      <c r="DK24" s="1589"/>
      <c r="DL24" s="1589"/>
      <c r="DM24" s="1589"/>
      <c r="DN24" s="1589"/>
      <c r="DO24" s="1589"/>
      <c r="DP24" s="1589"/>
      <c r="DQ24" s="1589"/>
      <c r="DR24" s="1589"/>
      <c r="DS24" s="1589"/>
      <c r="DT24" s="1589"/>
      <c r="DU24" s="1589"/>
      <c r="DV24" s="1589"/>
      <c r="DW24" s="1589"/>
      <c r="DX24" s="1589"/>
      <c r="DY24" s="1589"/>
      <c r="DZ24" s="1589"/>
      <c r="EA24" s="1589"/>
      <c r="EB24" s="1589"/>
      <c r="EC24" s="1589"/>
      <c r="ED24" s="1589"/>
      <c r="EE24" s="1589"/>
      <c r="EF24" s="1589"/>
      <c r="EG24" s="1589"/>
      <c r="EH24" s="1589"/>
      <c r="EI24" s="1589"/>
      <c r="EJ24" s="1589"/>
      <c r="EK24" s="1589"/>
      <c r="EL24" s="1589"/>
      <c r="EM24" s="1589"/>
      <c r="EN24" s="1589"/>
      <c r="EO24" s="1589"/>
      <c r="EP24" s="1589"/>
      <c r="EQ24" s="1589"/>
      <c r="ER24" s="1589"/>
      <c r="ES24" s="1589"/>
      <c r="ET24" s="1589"/>
      <c r="EU24" s="1589"/>
      <c r="EV24" s="1589"/>
      <c r="EW24" s="1589"/>
      <c r="EX24" s="1589"/>
      <c r="EY24" s="1589"/>
      <c r="EZ24" s="1589"/>
      <c r="FA24" s="1589"/>
      <c r="FB24" s="1589"/>
      <c r="FC24" s="1589"/>
      <c r="FD24" s="1589"/>
      <c r="FE24" s="1589"/>
      <c r="FF24" s="1589"/>
      <c r="FG24" s="1589"/>
      <c r="FH24" s="1589"/>
      <c r="FI24" s="1589"/>
      <c r="FJ24" s="1589"/>
      <c r="FK24" s="1589"/>
      <c r="FL24" s="1589"/>
      <c r="FM24" s="1589"/>
      <c r="FN24" s="1589"/>
      <c r="FO24" s="1589"/>
      <c r="FP24" s="1589"/>
      <c r="FQ24" s="1589"/>
      <c r="FR24" s="1589"/>
      <c r="FS24" s="1589"/>
      <c r="FT24" s="1589"/>
      <c r="FU24" s="1589"/>
      <c r="FV24" s="1589"/>
      <c r="FW24" s="1589"/>
      <c r="FX24" s="1589"/>
      <c r="FY24" s="1589"/>
      <c r="FZ24" s="1589"/>
      <c r="GA24" s="1589"/>
      <c r="GB24" s="1589"/>
      <c r="GC24" s="1589"/>
      <c r="GD24" s="1589"/>
      <c r="GE24" s="1589"/>
      <c r="GF24" s="1589"/>
      <c r="GG24" s="1589"/>
      <c r="GH24" s="1589"/>
      <c r="GI24" s="1589"/>
      <c r="GJ24" s="1589"/>
      <c r="GK24" s="1589"/>
      <c r="GL24" s="1589"/>
      <c r="GM24" s="1589"/>
      <c r="GN24" s="1589"/>
      <c r="GO24" s="1589"/>
      <c r="GP24" s="1589"/>
      <c r="GQ24" s="1589"/>
      <c r="GR24" s="1589"/>
      <c r="GS24" s="1589"/>
      <c r="GT24" s="1589"/>
      <c r="GU24" s="1589"/>
      <c r="GV24" s="1589"/>
      <c r="GW24" s="1589"/>
      <c r="GX24" s="1589"/>
      <c r="GY24" s="1589"/>
      <c r="GZ24" s="1589"/>
      <c r="HA24" s="1589"/>
      <c r="HB24" s="1589"/>
      <c r="HC24" s="1589"/>
      <c r="HD24" s="1589"/>
      <c r="HE24" s="1589"/>
      <c r="HF24" s="1589"/>
      <c r="HG24" s="1589"/>
      <c r="HH24" s="1589"/>
      <c r="HI24" s="1589"/>
      <c r="HJ24" s="1589"/>
      <c r="HK24" s="1589"/>
      <c r="HL24" s="1589"/>
      <c r="HM24" s="1589"/>
      <c r="HN24" s="1589"/>
      <c r="HO24" s="1589"/>
      <c r="HP24" s="1589"/>
      <c r="HQ24" s="1589"/>
      <c r="HR24" s="1589"/>
      <c r="HS24" s="1589"/>
      <c r="HT24" s="1589"/>
      <c r="HU24" s="1589"/>
      <c r="HV24" s="1589"/>
      <c r="HW24" s="1589"/>
      <c r="HX24" s="1589"/>
      <c r="HY24" s="1589"/>
      <c r="HZ24" s="1589"/>
      <c r="IA24" s="1589"/>
      <c r="IB24" s="1589"/>
      <c r="IC24" s="1589"/>
      <c r="ID24" s="1589"/>
      <c r="IE24" s="1589"/>
      <c r="IF24" s="1589"/>
      <c r="IG24" s="1589"/>
      <c r="IH24" s="1589"/>
      <c r="II24" s="1589"/>
      <c r="IJ24" s="1589"/>
      <c r="IK24" s="1589"/>
      <c r="IL24" s="1589"/>
      <c r="IM24" s="1589"/>
      <c r="IN24" s="1589"/>
      <c r="IO24" s="1589"/>
      <c r="IP24" s="1589"/>
      <c r="IQ24" s="1589"/>
      <c r="IR24" s="1589"/>
      <c r="IS24" s="1589"/>
      <c r="IT24" s="1589"/>
      <c r="IU24" s="1589"/>
    </row>
    <row r="25" spans="1:255">
      <c r="A25" s="2346"/>
      <c r="B25" s="2343" t="s">
        <v>1121</v>
      </c>
      <c r="E25" s="2347"/>
      <c r="F25" s="2758"/>
      <c r="G25" s="2761" t="s">
        <v>4066</v>
      </c>
      <c r="H25" s="2761"/>
      <c r="I25" s="2761"/>
      <c r="J25" s="2761"/>
      <c r="K25" s="2761"/>
      <c r="L25" s="2761"/>
      <c r="M25" s="2760"/>
      <c r="N25" s="2342"/>
      <c r="P25" s="2343"/>
      <c r="Q25" s="2343"/>
      <c r="R25" s="2343"/>
      <c r="S25" s="2345"/>
      <c r="T25" s="1589"/>
      <c r="U25" s="1589"/>
      <c r="V25" s="1589"/>
      <c r="W25" s="1589"/>
      <c r="X25" s="1589"/>
      <c r="Y25" s="1589"/>
      <c r="Z25" s="1589"/>
      <c r="AA25" s="1589"/>
      <c r="AB25" s="1589"/>
      <c r="AC25" s="1589"/>
      <c r="AD25" s="1589"/>
      <c r="AE25" s="1589"/>
      <c r="AF25" s="1589"/>
      <c r="AG25" s="1589"/>
      <c r="AH25" s="1589"/>
      <c r="AI25" s="1589"/>
      <c r="AJ25" s="1589"/>
      <c r="AK25" s="1589"/>
      <c r="AL25" s="1589"/>
      <c r="AM25" s="1589"/>
      <c r="AN25" s="1589"/>
      <c r="AO25" s="1589"/>
      <c r="AP25" s="1589"/>
      <c r="AQ25" s="1589"/>
      <c r="AR25" s="1589"/>
      <c r="AS25" s="1589"/>
      <c r="AT25" s="1589"/>
      <c r="AU25" s="1589"/>
      <c r="AV25" s="1589"/>
      <c r="AW25" s="1589"/>
      <c r="AX25" s="1589"/>
      <c r="AY25" s="1589"/>
      <c r="AZ25" s="1589"/>
      <c r="BA25" s="1589"/>
      <c r="BB25" s="1589"/>
      <c r="BC25" s="1589"/>
      <c r="BD25" s="1589"/>
      <c r="BE25" s="1589"/>
      <c r="BF25" s="1589"/>
      <c r="BG25" s="1589"/>
      <c r="BH25" s="1589"/>
      <c r="BI25" s="1589"/>
      <c r="BJ25" s="1589"/>
      <c r="BK25" s="1589"/>
      <c r="BL25" s="1589"/>
      <c r="BM25" s="1589"/>
      <c r="BN25" s="1589"/>
      <c r="BO25" s="1589"/>
      <c r="BP25" s="1589"/>
      <c r="BQ25" s="1589"/>
      <c r="BR25" s="1589"/>
      <c r="BS25" s="1589"/>
      <c r="BT25" s="1589"/>
      <c r="BU25" s="1589"/>
      <c r="BV25" s="1589"/>
      <c r="BW25" s="1589"/>
      <c r="BX25" s="1589"/>
      <c r="BY25" s="1589"/>
      <c r="BZ25" s="1589"/>
      <c r="CA25" s="1589"/>
      <c r="CB25" s="1589"/>
      <c r="CC25" s="1589"/>
      <c r="CD25" s="1589"/>
      <c r="CE25" s="1589"/>
      <c r="CF25" s="1589"/>
      <c r="CG25" s="1589"/>
      <c r="CH25" s="1589"/>
      <c r="CI25" s="1589"/>
      <c r="CJ25" s="1589"/>
      <c r="CK25" s="1589"/>
      <c r="CL25" s="1589"/>
      <c r="CM25" s="1589"/>
      <c r="CN25" s="1589"/>
      <c r="CO25" s="1589"/>
      <c r="CP25" s="1589"/>
      <c r="CQ25" s="1589"/>
      <c r="CR25" s="1589"/>
      <c r="CS25" s="1589"/>
      <c r="CT25" s="1589"/>
      <c r="CU25" s="1589"/>
      <c r="CV25" s="1589"/>
      <c r="CW25" s="1589"/>
      <c r="CX25" s="1589"/>
      <c r="CY25" s="1589"/>
      <c r="CZ25" s="1589"/>
      <c r="DA25" s="1589"/>
      <c r="DB25" s="1589"/>
      <c r="DC25" s="1589"/>
      <c r="DD25" s="1589"/>
      <c r="DE25" s="1589"/>
      <c r="DF25" s="1589"/>
      <c r="DG25" s="1589"/>
      <c r="DH25" s="1589"/>
      <c r="DI25" s="1589"/>
      <c r="DJ25" s="1589"/>
      <c r="DK25" s="1589"/>
      <c r="DL25" s="1589"/>
      <c r="DM25" s="1589"/>
      <c r="DN25" s="1589"/>
      <c r="DO25" s="1589"/>
      <c r="DP25" s="1589"/>
      <c r="DQ25" s="1589"/>
      <c r="DR25" s="1589"/>
      <c r="DS25" s="1589"/>
      <c r="DT25" s="1589"/>
      <c r="DU25" s="1589"/>
      <c r="DV25" s="1589"/>
      <c r="DW25" s="1589"/>
      <c r="DX25" s="1589"/>
      <c r="DY25" s="1589"/>
      <c r="DZ25" s="1589"/>
      <c r="EA25" s="1589"/>
      <c r="EB25" s="1589"/>
      <c r="EC25" s="1589"/>
      <c r="ED25" s="1589"/>
      <c r="EE25" s="1589"/>
      <c r="EF25" s="1589"/>
      <c r="EG25" s="1589"/>
      <c r="EH25" s="1589"/>
      <c r="EI25" s="1589"/>
      <c r="EJ25" s="1589"/>
      <c r="EK25" s="1589"/>
      <c r="EL25" s="1589"/>
      <c r="EM25" s="1589"/>
      <c r="EN25" s="1589"/>
      <c r="EO25" s="1589"/>
      <c r="EP25" s="1589"/>
      <c r="EQ25" s="1589"/>
      <c r="ER25" s="1589"/>
      <c r="ES25" s="1589"/>
      <c r="ET25" s="1589"/>
      <c r="EU25" s="1589"/>
      <c r="EV25" s="1589"/>
      <c r="EW25" s="1589"/>
      <c r="EX25" s="1589"/>
      <c r="EY25" s="1589"/>
      <c r="EZ25" s="1589"/>
      <c r="FA25" s="1589"/>
      <c r="FB25" s="1589"/>
      <c r="FC25" s="1589"/>
      <c r="FD25" s="1589"/>
      <c r="FE25" s="1589"/>
      <c r="FF25" s="1589"/>
      <c r="FG25" s="1589"/>
      <c r="FH25" s="1589"/>
      <c r="FI25" s="1589"/>
      <c r="FJ25" s="1589"/>
      <c r="FK25" s="1589"/>
      <c r="FL25" s="1589"/>
      <c r="FM25" s="1589"/>
      <c r="FN25" s="1589"/>
      <c r="FO25" s="1589"/>
      <c r="FP25" s="1589"/>
      <c r="FQ25" s="1589"/>
      <c r="FR25" s="1589"/>
      <c r="FS25" s="1589"/>
      <c r="FT25" s="1589"/>
      <c r="FU25" s="1589"/>
      <c r="FV25" s="1589"/>
      <c r="FW25" s="1589"/>
      <c r="FX25" s="1589"/>
      <c r="FY25" s="1589"/>
      <c r="FZ25" s="1589"/>
      <c r="GA25" s="1589"/>
      <c r="GB25" s="1589"/>
      <c r="GC25" s="1589"/>
      <c r="GD25" s="1589"/>
      <c r="GE25" s="1589"/>
      <c r="GF25" s="1589"/>
      <c r="GG25" s="1589"/>
      <c r="GH25" s="1589"/>
      <c r="GI25" s="1589"/>
      <c r="GJ25" s="1589"/>
      <c r="GK25" s="1589"/>
      <c r="GL25" s="1589"/>
      <c r="GM25" s="1589"/>
      <c r="GN25" s="1589"/>
      <c r="GO25" s="1589"/>
      <c r="GP25" s="1589"/>
      <c r="GQ25" s="1589"/>
      <c r="GR25" s="1589"/>
      <c r="GS25" s="1589"/>
      <c r="GT25" s="1589"/>
      <c r="GU25" s="1589"/>
      <c r="GV25" s="1589"/>
      <c r="GW25" s="1589"/>
      <c r="GX25" s="1589"/>
      <c r="GY25" s="1589"/>
      <c r="GZ25" s="1589"/>
      <c r="HA25" s="1589"/>
      <c r="HB25" s="1589"/>
      <c r="HC25" s="1589"/>
      <c r="HD25" s="1589"/>
      <c r="HE25" s="1589"/>
      <c r="HF25" s="1589"/>
      <c r="HG25" s="1589"/>
      <c r="HH25" s="1589"/>
      <c r="HI25" s="1589"/>
      <c r="HJ25" s="1589"/>
      <c r="HK25" s="1589"/>
      <c r="HL25" s="1589"/>
      <c r="HM25" s="1589"/>
      <c r="HN25" s="1589"/>
      <c r="HO25" s="1589"/>
      <c r="HP25" s="1589"/>
      <c r="HQ25" s="1589"/>
      <c r="HR25" s="1589"/>
      <c r="HS25" s="1589"/>
      <c r="HT25" s="1589"/>
      <c r="HU25" s="1589"/>
      <c r="HV25" s="1589"/>
      <c r="HW25" s="1589"/>
      <c r="HX25" s="1589"/>
      <c r="HY25" s="1589"/>
      <c r="HZ25" s="1589"/>
      <c r="IA25" s="1589"/>
      <c r="IB25" s="1589"/>
      <c r="IC25" s="1589"/>
      <c r="ID25" s="1589"/>
      <c r="IE25" s="1589"/>
      <c r="IF25" s="1589"/>
      <c r="IG25" s="1589"/>
      <c r="IH25" s="1589"/>
      <c r="II25" s="1589"/>
      <c r="IJ25" s="1589"/>
      <c r="IK25" s="1589"/>
      <c r="IL25" s="1589"/>
      <c r="IM25" s="1589"/>
      <c r="IN25" s="1589"/>
      <c r="IO25" s="1589"/>
      <c r="IP25" s="1589"/>
      <c r="IQ25" s="1589"/>
      <c r="IR25" s="1589"/>
      <c r="IS25" s="1589"/>
      <c r="IT25" s="1589"/>
      <c r="IU25" s="1589"/>
    </row>
    <row r="26" spans="1:255">
      <c r="A26" s="2346"/>
      <c r="B26" s="2343"/>
      <c r="C26" s="2343"/>
      <c r="D26" s="2343"/>
      <c r="E26" s="2344"/>
      <c r="F26" s="2758"/>
      <c r="G26" s="2761"/>
      <c r="H26" s="2761"/>
      <c r="I26" s="2761"/>
      <c r="J26" s="2761"/>
      <c r="K26" s="2761"/>
      <c r="L26" s="2762"/>
      <c r="M26" s="2760"/>
      <c r="N26" s="2342"/>
      <c r="O26" s="2343"/>
      <c r="P26" s="2343"/>
      <c r="Q26" s="2343"/>
      <c r="R26" s="2343"/>
      <c r="S26" s="2348"/>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c r="CD26" s="1589"/>
      <c r="CE26" s="1589"/>
      <c r="CF26" s="1589"/>
      <c r="CG26" s="1589"/>
      <c r="CH26" s="1589"/>
      <c r="CI26" s="1589"/>
      <c r="CJ26" s="1589"/>
      <c r="CK26" s="1589"/>
      <c r="CL26" s="1589"/>
      <c r="CM26" s="1589"/>
      <c r="CN26" s="1589"/>
      <c r="CO26" s="1589"/>
      <c r="CP26" s="1589"/>
      <c r="CQ26" s="1589"/>
      <c r="CR26" s="1589"/>
      <c r="CS26" s="1589"/>
      <c r="CT26" s="1589"/>
      <c r="CU26" s="1589"/>
      <c r="CV26" s="1589"/>
      <c r="CW26" s="1589"/>
      <c r="CX26" s="1589"/>
      <c r="CY26" s="1589"/>
      <c r="CZ26" s="1589"/>
      <c r="DA26" s="1589"/>
      <c r="DB26" s="1589"/>
      <c r="DC26" s="1589"/>
      <c r="DD26" s="1589"/>
      <c r="DE26" s="1589"/>
      <c r="DF26" s="1589"/>
      <c r="DG26" s="1589"/>
      <c r="DH26" s="1589"/>
      <c r="DI26" s="1589"/>
      <c r="DJ26" s="1589"/>
      <c r="DK26" s="1589"/>
      <c r="DL26" s="1589"/>
      <c r="DM26" s="1589"/>
      <c r="DN26" s="1589"/>
      <c r="DO26" s="1589"/>
      <c r="DP26" s="1589"/>
      <c r="DQ26" s="1589"/>
      <c r="DR26" s="1589"/>
      <c r="DS26" s="1589"/>
      <c r="DT26" s="1589"/>
      <c r="DU26" s="1589"/>
      <c r="DV26" s="1589"/>
      <c r="DW26" s="1589"/>
      <c r="DX26" s="1589"/>
      <c r="DY26" s="1589"/>
      <c r="DZ26" s="1589"/>
      <c r="EA26" s="1589"/>
      <c r="EB26" s="1589"/>
      <c r="EC26" s="1589"/>
      <c r="ED26" s="1589"/>
      <c r="EE26" s="1589"/>
      <c r="EF26" s="1589"/>
      <c r="EG26" s="1589"/>
      <c r="EH26" s="1589"/>
      <c r="EI26" s="1589"/>
      <c r="EJ26" s="1589"/>
      <c r="EK26" s="1589"/>
      <c r="EL26" s="1589"/>
      <c r="EM26" s="1589"/>
      <c r="EN26" s="1589"/>
      <c r="EO26" s="1589"/>
      <c r="EP26" s="1589"/>
      <c r="EQ26" s="1589"/>
      <c r="ER26" s="1589"/>
      <c r="ES26" s="1589"/>
      <c r="ET26" s="1589"/>
      <c r="EU26" s="1589"/>
      <c r="EV26" s="1589"/>
      <c r="EW26" s="1589"/>
      <c r="EX26" s="1589"/>
      <c r="EY26" s="1589"/>
      <c r="EZ26" s="1589"/>
      <c r="FA26" s="1589"/>
      <c r="FB26" s="1589"/>
      <c r="FC26" s="1589"/>
      <c r="FD26" s="1589"/>
      <c r="FE26" s="1589"/>
      <c r="FF26" s="1589"/>
      <c r="FG26" s="1589"/>
      <c r="FH26" s="1589"/>
      <c r="FI26" s="1589"/>
      <c r="FJ26" s="1589"/>
      <c r="FK26" s="1589"/>
      <c r="FL26" s="1589"/>
      <c r="FM26" s="1589"/>
      <c r="FN26" s="1589"/>
      <c r="FO26" s="1589"/>
      <c r="FP26" s="1589"/>
      <c r="FQ26" s="1589"/>
      <c r="FR26" s="1589"/>
      <c r="FS26" s="1589"/>
      <c r="FT26" s="1589"/>
      <c r="FU26" s="1589"/>
      <c r="FV26" s="1589"/>
      <c r="FW26" s="1589"/>
      <c r="FX26" s="1589"/>
      <c r="FY26" s="1589"/>
      <c r="FZ26" s="1589"/>
      <c r="GA26" s="1589"/>
      <c r="GB26" s="1589"/>
      <c r="GC26" s="1589"/>
      <c r="GD26" s="1589"/>
      <c r="GE26" s="1589"/>
      <c r="GF26" s="1589"/>
      <c r="GG26" s="1589"/>
      <c r="GH26" s="1589"/>
      <c r="GI26" s="1589"/>
      <c r="GJ26" s="1589"/>
      <c r="GK26" s="1589"/>
      <c r="GL26" s="1589"/>
      <c r="GM26" s="1589"/>
      <c r="GN26" s="1589"/>
      <c r="GO26" s="1589"/>
      <c r="GP26" s="1589"/>
      <c r="GQ26" s="1589"/>
      <c r="GR26" s="1589"/>
      <c r="GS26" s="1589"/>
      <c r="GT26" s="1589"/>
      <c r="GU26" s="1589"/>
      <c r="GV26" s="1589"/>
      <c r="GW26" s="1589"/>
      <c r="GX26" s="1589"/>
      <c r="GY26" s="1589"/>
      <c r="GZ26" s="1589"/>
      <c r="HA26" s="1589"/>
      <c r="HB26" s="1589"/>
      <c r="HC26" s="1589"/>
      <c r="HD26" s="1589"/>
      <c r="HE26" s="1589"/>
      <c r="HF26" s="1589"/>
      <c r="HG26" s="1589"/>
      <c r="HH26" s="1589"/>
      <c r="HI26" s="1589"/>
      <c r="HJ26" s="1589"/>
      <c r="HK26" s="1589"/>
      <c r="HL26" s="1589"/>
      <c r="HM26" s="1589"/>
      <c r="HN26" s="1589"/>
      <c r="HO26" s="1589"/>
      <c r="HP26" s="1589"/>
      <c r="HQ26" s="1589"/>
      <c r="HR26" s="1589"/>
      <c r="HS26" s="1589"/>
      <c r="HT26" s="1589"/>
      <c r="HU26" s="1589"/>
      <c r="HV26" s="1589"/>
      <c r="HW26" s="1589"/>
      <c r="HX26" s="1589"/>
      <c r="HY26" s="1589"/>
      <c r="HZ26" s="1589"/>
      <c r="IA26" s="1589"/>
      <c r="IB26" s="1589"/>
      <c r="IC26" s="1589"/>
      <c r="ID26" s="1589"/>
      <c r="IE26" s="1589"/>
      <c r="IF26" s="1589"/>
      <c r="IG26" s="1589"/>
      <c r="IH26" s="1589"/>
      <c r="II26" s="1589"/>
      <c r="IJ26" s="1589"/>
      <c r="IK26" s="1589"/>
      <c r="IL26" s="1589"/>
      <c r="IM26" s="1589"/>
      <c r="IN26" s="1589"/>
      <c r="IO26" s="1589"/>
      <c r="IP26" s="1589"/>
      <c r="IQ26" s="1589"/>
      <c r="IR26" s="1589"/>
      <c r="IS26" s="1589"/>
      <c r="IT26" s="1589"/>
      <c r="IU26" s="1589"/>
    </row>
    <row r="27" spans="1:255">
      <c r="A27" s="2349" t="s">
        <v>1789</v>
      </c>
      <c r="B27" s="2350" t="s">
        <v>1384</v>
      </c>
      <c r="C27" s="2350" t="s">
        <v>1385</v>
      </c>
      <c r="D27" s="2351" t="s">
        <v>1386</v>
      </c>
      <c r="E27" s="2352" t="s">
        <v>1789</v>
      </c>
      <c r="F27" s="3393" t="s">
        <v>1965</v>
      </c>
      <c r="G27" s="3394"/>
      <c r="H27" s="2350"/>
      <c r="I27" s="2350"/>
      <c r="J27" s="2350" t="s">
        <v>1387</v>
      </c>
      <c r="K27" s="2353" t="s">
        <v>1388</v>
      </c>
      <c r="L27" s="2354"/>
      <c r="M27" s="2352"/>
      <c r="N27" s="3403" t="s">
        <v>1389</v>
      </c>
      <c r="O27" s="3404"/>
      <c r="P27" s="3404"/>
      <c r="Q27" s="3404"/>
      <c r="R27" s="3404"/>
      <c r="S27" s="3405"/>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c r="CD27" s="1589"/>
      <c r="CE27" s="1589"/>
      <c r="CF27" s="1589"/>
      <c r="CG27" s="1589"/>
      <c r="CH27" s="1589"/>
      <c r="CI27" s="1589"/>
      <c r="CJ27" s="1589"/>
      <c r="CK27" s="1589"/>
      <c r="CL27" s="1589"/>
      <c r="CM27" s="1589"/>
      <c r="CN27" s="1589"/>
      <c r="CO27" s="1589"/>
      <c r="CP27" s="1589"/>
      <c r="CQ27" s="1589"/>
      <c r="CR27" s="1589"/>
      <c r="CS27" s="1589"/>
      <c r="CT27" s="1589"/>
      <c r="CU27" s="1589"/>
      <c r="CV27" s="1589"/>
      <c r="CW27" s="1589"/>
      <c r="CX27" s="1589"/>
      <c r="CY27" s="1589"/>
      <c r="CZ27" s="1589"/>
      <c r="DA27" s="1589"/>
      <c r="DB27" s="1589"/>
      <c r="DC27" s="1589"/>
      <c r="DD27" s="1589"/>
      <c r="DE27" s="1589"/>
      <c r="DF27" s="1589"/>
      <c r="DG27" s="1589"/>
      <c r="DH27" s="1589"/>
      <c r="DI27" s="1589"/>
      <c r="DJ27" s="1589"/>
      <c r="DK27" s="1589"/>
      <c r="DL27" s="1589"/>
      <c r="DM27" s="1589"/>
      <c r="DN27" s="1589"/>
      <c r="DO27" s="1589"/>
      <c r="DP27" s="1589"/>
      <c r="DQ27" s="1589"/>
      <c r="DR27" s="1589"/>
      <c r="DS27" s="1589"/>
      <c r="DT27" s="1589"/>
      <c r="DU27" s="1589"/>
      <c r="DV27" s="1589"/>
      <c r="DW27" s="1589"/>
      <c r="DX27" s="1589"/>
      <c r="DY27" s="1589"/>
      <c r="DZ27" s="1589"/>
      <c r="EA27" s="1589"/>
      <c r="EB27" s="1589"/>
      <c r="EC27" s="1589"/>
      <c r="ED27" s="1589"/>
      <c r="EE27" s="1589"/>
      <c r="EF27" s="1589"/>
      <c r="EG27" s="1589"/>
      <c r="EH27" s="1589"/>
      <c r="EI27" s="1589"/>
      <c r="EJ27" s="1589"/>
      <c r="EK27" s="1589"/>
      <c r="EL27" s="1589"/>
      <c r="EM27" s="1589"/>
      <c r="EN27" s="1589"/>
      <c r="EO27" s="1589"/>
      <c r="EP27" s="1589"/>
      <c r="EQ27" s="1589"/>
      <c r="ER27" s="1589"/>
      <c r="ES27" s="1589"/>
      <c r="ET27" s="1589"/>
      <c r="EU27" s="1589"/>
      <c r="EV27" s="1589"/>
      <c r="EW27" s="1589"/>
      <c r="EX27" s="1589"/>
      <c r="EY27" s="1589"/>
      <c r="EZ27" s="1589"/>
      <c r="FA27" s="1589"/>
      <c r="FB27" s="1589"/>
      <c r="FC27" s="1589"/>
      <c r="FD27" s="1589"/>
      <c r="FE27" s="1589"/>
      <c r="FF27" s="1589"/>
      <c r="FG27" s="1589"/>
      <c r="FH27" s="1589"/>
      <c r="FI27" s="1589"/>
      <c r="FJ27" s="1589"/>
      <c r="FK27" s="1589"/>
      <c r="FL27" s="1589"/>
      <c r="FM27" s="1589"/>
      <c r="FN27" s="1589"/>
      <c r="FO27" s="1589"/>
      <c r="FP27" s="1589"/>
      <c r="FQ27" s="1589"/>
      <c r="FR27" s="1589"/>
      <c r="FS27" s="1589"/>
      <c r="FT27" s="1589"/>
      <c r="FU27" s="1589"/>
      <c r="FV27" s="1589"/>
      <c r="FW27" s="1589"/>
      <c r="FX27" s="1589"/>
      <c r="FY27" s="1589"/>
      <c r="FZ27" s="1589"/>
      <c r="GA27" s="1589"/>
      <c r="GB27" s="1589"/>
      <c r="GC27" s="1589"/>
      <c r="GD27" s="1589"/>
      <c r="GE27" s="1589"/>
      <c r="GF27" s="1589"/>
      <c r="GG27" s="1589"/>
      <c r="GH27" s="1589"/>
      <c r="GI27" s="1589"/>
      <c r="GJ27" s="1589"/>
      <c r="GK27" s="1589"/>
      <c r="GL27" s="1589"/>
      <c r="GM27" s="1589"/>
      <c r="GN27" s="1589"/>
      <c r="GO27" s="1589"/>
      <c r="GP27" s="1589"/>
      <c r="GQ27" s="1589"/>
      <c r="GR27" s="1589"/>
      <c r="GS27" s="1589"/>
      <c r="GT27" s="1589"/>
      <c r="GU27" s="1589"/>
      <c r="GV27" s="1589"/>
      <c r="GW27" s="1589"/>
      <c r="GX27" s="1589"/>
      <c r="GY27" s="1589"/>
      <c r="GZ27" s="1589"/>
      <c r="HA27" s="1589"/>
      <c r="HB27" s="1589"/>
      <c r="HC27" s="1589"/>
      <c r="HD27" s="1589"/>
      <c r="HE27" s="1589"/>
      <c r="HF27" s="1589"/>
      <c r="HG27" s="1589"/>
      <c r="HH27" s="1589"/>
      <c r="HI27" s="1589"/>
      <c r="HJ27" s="1589"/>
      <c r="HK27" s="1589"/>
      <c r="HL27" s="1589"/>
      <c r="HM27" s="1589"/>
      <c r="HN27" s="1589"/>
      <c r="HO27" s="1589"/>
      <c r="HP27" s="1589"/>
      <c r="HQ27" s="1589"/>
      <c r="HR27" s="1589"/>
      <c r="HS27" s="1589"/>
      <c r="HT27" s="1589"/>
      <c r="HU27" s="1589"/>
      <c r="HV27" s="1589"/>
      <c r="HW27" s="1589"/>
      <c r="HX27" s="1589"/>
      <c r="HY27" s="1589"/>
      <c r="HZ27" s="1589"/>
      <c r="IA27" s="1589"/>
      <c r="IB27" s="1589"/>
      <c r="IC27" s="1589"/>
      <c r="ID27" s="1589"/>
      <c r="IE27" s="1589"/>
      <c r="IF27" s="1589"/>
      <c r="IG27" s="1589"/>
      <c r="IH27" s="1589"/>
      <c r="II27" s="1589"/>
      <c r="IJ27" s="1589"/>
      <c r="IK27" s="1589"/>
      <c r="IL27" s="1589"/>
      <c r="IM27" s="1589"/>
      <c r="IN27" s="1589"/>
      <c r="IO27" s="1589"/>
      <c r="IP27" s="1589"/>
      <c r="IQ27" s="1589"/>
      <c r="IR27" s="1589"/>
      <c r="IS27" s="1589"/>
      <c r="IT27" s="1589"/>
      <c r="IU27" s="1589"/>
    </row>
    <row r="28" spans="1:255">
      <c r="A28" s="2355"/>
      <c r="B28" s="2356" t="s">
        <v>1390</v>
      </c>
      <c r="C28" s="2356" t="s">
        <v>1390</v>
      </c>
      <c r="D28" s="2356" t="s">
        <v>1390</v>
      </c>
      <c r="E28" s="2357" t="s">
        <v>3596</v>
      </c>
      <c r="F28" s="3395" t="s">
        <v>3597</v>
      </c>
      <c r="G28" s="3396"/>
      <c r="H28" s="2356" t="s">
        <v>1391</v>
      </c>
      <c r="I28" s="2356" t="s">
        <v>1392</v>
      </c>
      <c r="J28" s="2356" t="s">
        <v>1966</v>
      </c>
      <c r="K28" s="2350" t="s">
        <v>3600</v>
      </c>
      <c r="L28" s="2350" t="s">
        <v>3600</v>
      </c>
      <c r="M28" s="2357" t="s">
        <v>1729</v>
      </c>
      <c r="N28" s="3395" t="s">
        <v>3601</v>
      </c>
      <c r="O28" s="3396"/>
      <c r="P28" s="2356" t="s">
        <v>3602</v>
      </c>
      <c r="Q28" s="2356" t="s">
        <v>3603</v>
      </c>
      <c r="R28" s="2356" t="s">
        <v>1393</v>
      </c>
      <c r="S28" s="2358" t="s">
        <v>1729</v>
      </c>
      <c r="T28" s="1589"/>
      <c r="U28" s="1589"/>
      <c r="V28" s="1589"/>
      <c r="W28" s="1589"/>
      <c r="X28" s="1589"/>
      <c r="Y28" s="1589"/>
      <c r="Z28" s="1589"/>
      <c r="AA28" s="1589"/>
      <c r="AB28" s="1589"/>
      <c r="AC28" s="1589"/>
      <c r="AD28" s="1589"/>
      <c r="AE28" s="1589"/>
      <c r="AF28" s="1589"/>
      <c r="AG28" s="1589"/>
      <c r="AH28" s="1589"/>
      <c r="AI28" s="1589"/>
      <c r="AJ28" s="1589"/>
      <c r="AK28" s="1589"/>
      <c r="AL28" s="1589"/>
      <c r="AM28" s="1589"/>
      <c r="AN28" s="1589"/>
      <c r="AO28" s="1589"/>
      <c r="AP28" s="1589"/>
      <c r="AQ28" s="1589"/>
      <c r="AR28" s="1589"/>
      <c r="AS28" s="1589"/>
      <c r="AT28" s="1589"/>
      <c r="AU28" s="1589"/>
      <c r="AV28" s="1589"/>
      <c r="AW28" s="1589"/>
      <c r="AX28" s="1589"/>
      <c r="AY28" s="1589"/>
      <c r="AZ28" s="1589"/>
      <c r="BA28" s="1589"/>
      <c r="BB28" s="1589"/>
      <c r="BC28" s="1589"/>
      <c r="BD28" s="1589"/>
      <c r="BE28" s="1589"/>
      <c r="BF28" s="1589"/>
      <c r="BG28" s="1589"/>
      <c r="BH28" s="1589"/>
      <c r="BI28" s="1589"/>
      <c r="BJ28" s="1589"/>
      <c r="BK28" s="1589"/>
      <c r="BL28" s="1589"/>
      <c r="BM28" s="1589"/>
      <c r="BN28" s="1589"/>
      <c r="BO28" s="1589"/>
      <c r="BP28" s="1589"/>
      <c r="BQ28" s="1589"/>
      <c r="BR28" s="1589"/>
      <c r="BS28" s="1589"/>
      <c r="BT28" s="1589"/>
      <c r="BU28" s="1589"/>
      <c r="BV28" s="1589"/>
      <c r="BW28" s="1589"/>
      <c r="BX28" s="1589"/>
      <c r="BY28" s="1589"/>
      <c r="BZ28" s="1589"/>
      <c r="CA28" s="1589"/>
      <c r="CB28" s="1589"/>
      <c r="CC28" s="1589"/>
      <c r="CD28" s="1589"/>
      <c r="CE28" s="1589"/>
      <c r="CF28" s="1589"/>
      <c r="CG28" s="1589"/>
      <c r="CH28" s="1589"/>
      <c r="CI28" s="1589"/>
      <c r="CJ28" s="1589"/>
      <c r="CK28" s="1589"/>
      <c r="CL28" s="1589"/>
      <c r="CM28" s="1589"/>
      <c r="CN28" s="1589"/>
      <c r="CO28" s="1589"/>
      <c r="CP28" s="1589"/>
      <c r="CQ28" s="1589"/>
      <c r="CR28" s="1589"/>
      <c r="CS28" s="1589"/>
      <c r="CT28" s="1589"/>
      <c r="CU28" s="1589"/>
      <c r="CV28" s="1589"/>
      <c r="CW28" s="1589"/>
      <c r="CX28" s="1589"/>
      <c r="CY28" s="1589"/>
      <c r="CZ28" s="1589"/>
      <c r="DA28" s="1589"/>
      <c r="DB28" s="1589"/>
      <c r="DC28" s="1589"/>
      <c r="DD28" s="1589"/>
      <c r="DE28" s="1589"/>
      <c r="DF28" s="1589"/>
      <c r="DG28" s="1589"/>
      <c r="DH28" s="1589"/>
      <c r="DI28" s="1589"/>
      <c r="DJ28" s="1589"/>
      <c r="DK28" s="1589"/>
      <c r="DL28" s="1589"/>
      <c r="DM28" s="1589"/>
      <c r="DN28" s="1589"/>
      <c r="DO28" s="1589"/>
      <c r="DP28" s="1589"/>
      <c r="DQ28" s="1589"/>
      <c r="DR28" s="1589"/>
      <c r="DS28" s="1589"/>
      <c r="DT28" s="1589"/>
      <c r="DU28" s="1589"/>
      <c r="DV28" s="1589"/>
      <c r="DW28" s="1589"/>
      <c r="DX28" s="1589"/>
      <c r="DY28" s="1589"/>
      <c r="DZ28" s="1589"/>
      <c r="EA28" s="1589"/>
      <c r="EB28" s="1589"/>
      <c r="EC28" s="1589"/>
      <c r="ED28" s="1589"/>
      <c r="EE28" s="1589"/>
      <c r="EF28" s="1589"/>
      <c r="EG28" s="1589"/>
      <c r="EH28" s="1589"/>
      <c r="EI28" s="1589"/>
      <c r="EJ28" s="1589"/>
      <c r="EK28" s="1589"/>
      <c r="EL28" s="1589"/>
      <c r="EM28" s="1589"/>
      <c r="EN28" s="1589"/>
      <c r="EO28" s="1589"/>
      <c r="EP28" s="1589"/>
      <c r="EQ28" s="1589"/>
      <c r="ER28" s="1589"/>
      <c r="ES28" s="1589"/>
      <c r="ET28" s="1589"/>
      <c r="EU28" s="1589"/>
      <c r="EV28" s="1589"/>
      <c r="EW28" s="1589"/>
      <c r="EX28" s="1589"/>
      <c r="EY28" s="1589"/>
      <c r="EZ28" s="1589"/>
      <c r="FA28" s="1589"/>
      <c r="FB28" s="1589"/>
      <c r="FC28" s="1589"/>
      <c r="FD28" s="1589"/>
      <c r="FE28" s="1589"/>
      <c r="FF28" s="1589"/>
      <c r="FG28" s="1589"/>
      <c r="FH28" s="1589"/>
      <c r="FI28" s="1589"/>
      <c r="FJ28" s="1589"/>
      <c r="FK28" s="1589"/>
      <c r="FL28" s="1589"/>
      <c r="FM28" s="1589"/>
      <c r="FN28" s="1589"/>
      <c r="FO28" s="1589"/>
      <c r="FP28" s="1589"/>
      <c r="FQ28" s="1589"/>
      <c r="FR28" s="1589"/>
      <c r="FS28" s="1589"/>
      <c r="FT28" s="1589"/>
      <c r="FU28" s="1589"/>
      <c r="FV28" s="1589"/>
      <c r="FW28" s="1589"/>
      <c r="FX28" s="1589"/>
      <c r="FY28" s="1589"/>
      <c r="FZ28" s="1589"/>
      <c r="GA28" s="1589"/>
      <c r="GB28" s="1589"/>
      <c r="GC28" s="1589"/>
      <c r="GD28" s="1589"/>
      <c r="GE28" s="1589"/>
      <c r="GF28" s="1589"/>
      <c r="GG28" s="1589"/>
      <c r="GH28" s="1589"/>
      <c r="GI28" s="1589"/>
      <c r="GJ28" s="1589"/>
      <c r="GK28" s="1589"/>
      <c r="GL28" s="1589"/>
      <c r="GM28" s="1589"/>
      <c r="GN28" s="1589"/>
      <c r="GO28" s="1589"/>
      <c r="GP28" s="1589"/>
      <c r="GQ28" s="1589"/>
      <c r="GR28" s="1589"/>
      <c r="GS28" s="1589"/>
      <c r="GT28" s="1589"/>
      <c r="GU28" s="1589"/>
      <c r="GV28" s="1589"/>
      <c r="GW28" s="1589"/>
      <c r="GX28" s="1589"/>
      <c r="GY28" s="1589"/>
      <c r="GZ28" s="1589"/>
      <c r="HA28" s="1589"/>
      <c r="HB28" s="1589"/>
      <c r="HC28" s="1589"/>
      <c r="HD28" s="1589"/>
      <c r="HE28" s="1589"/>
      <c r="HF28" s="1589"/>
      <c r="HG28" s="1589"/>
      <c r="HH28" s="1589"/>
      <c r="HI28" s="1589"/>
      <c r="HJ28" s="1589"/>
      <c r="HK28" s="1589"/>
      <c r="HL28" s="1589"/>
      <c r="HM28" s="1589"/>
      <c r="HN28" s="1589"/>
      <c r="HO28" s="1589"/>
      <c r="HP28" s="1589"/>
      <c r="HQ28" s="1589"/>
      <c r="HR28" s="1589"/>
      <c r="HS28" s="1589"/>
      <c r="HT28" s="1589"/>
      <c r="HU28" s="1589"/>
      <c r="HV28" s="1589"/>
      <c r="HW28" s="1589"/>
      <c r="HX28" s="1589"/>
      <c r="HY28" s="1589"/>
      <c r="HZ28" s="1589"/>
      <c r="IA28" s="1589"/>
      <c r="IB28" s="1589"/>
      <c r="IC28" s="1589"/>
      <c r="ID28" s="1589"/>
      <c r="IE28" s="1589"/>
      <c r="IF28" s="1589"/>
      <c r="IG28" s="1589"/>
      <c r="IH28" s="1589"/>
      <c r="II28" s="1589"/>
      <c r="IJ28" s="1589"/>
      <c r="IK28" s="1589"/>
      <c r="IL28" s="1589"/>
      <c r="IM28" s="1589"/>
      <c r="IN28" s="1589"/>
      <c r="IO28" s="1589"/>
      <c r="IP28" s="1589"/>
      <c r="IQ28" s="1589"/>
      <c r="IR28" s="1589"/>
      <c r="IS28" s="1589"/>
      <c r="IT28" s="1589"/>
      <c r="IU28" s="1589"/>
    </row>
    <row r="29" spans="1:255">
      <c r="A29" s="2359" t="s">
        <v>1729</v>
      </c>
      <c r="B29" s="2356" t="s">
        <v>1394</v>
      </c>
      <c r="C29" s="2356" t="s">
        <v>1394</v>
      </c>
      <c r="D29" s="2356" t="s">
        <v>1394</v>
      </c>
      <c r="E29" s="2357" t="s">
        <v>3606</v>
      </c>
      <c r="F29" s="3395" t="s">
        <v>3607</v>
      </c>
      <c r="G29" s="3396"/>
      <c r="H29" s="2356" t="s">
        <v>1395</v>
      </c>
      <c r="I29" s="2356" t="s">
        <v>1395</v>
      </c>
      <c r="J29" s="2356" t="s">
        <v>1396</v>
      </c>
      <c r="K29" s="2356" t="s">
        <v>1397</v>
      </c>
      <c r="L29" s="2356" t="s">
        <v>1973</v>
      </c>
      <c r="M29" s="2357" t="s">
        <v>1732</v>
      </c>
      <c r="N29" s="3395" t="s">
        <v>3612</v>
      </c>
      <c r="O29" s="3396"/>
      <c r="P29" s="2356" t="s">
        <v>3612</v>
      </c>
      <c r="Q29" s="2356" t="s">
        <v>3612</v>
      </c>
      <c r="R29" s="2356" t="s">
        <v>1398</v>
      </c>
      <c r="S29" s="2358" t="s">
        <v>1732</v>
      </c>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c r="CD29" s="1589"/>
      <c r="CE29" s="1589"/>
      <c r="CF29" s="1589"/>
      <c r="CG29" s="1589"/>
      <c r="CH29" s="1589"/>
      <c r="CI29" s="1589"/>
      <c r="CJ29" s="1589"/>
      <c r="CK29" s="1589"/>
      <c r="CL29" s="1589"/>
      <c r="CM29" s="1589"/>
      <c r="CN29" s="1589"/>
      <c r="CO29" s="1589"/>
      <c r="CP29" s="1589"/>
      <c r="CQ29" s="1589"/>
      <c r="CR29" s="1589"/>
      <c r="CS29" s="1589"/>
      <c r="CT29" s="1589"/>
      <c r="CU29" s="1589"/>
      <c r="CV29" s="1589"/>
      <c r="CW29" s="1589"/>
      <c r="CX29" s="1589"/>
      <c r="CY29" s="1589"/>
      <c r="CZ29" s="1589"/>
      <c r="DA29" s="1589"/>
      <c r="DB29" s="1589"/>
      <c r="DC29" s="1589"/>
      <c r="DD29" s="1589"/>
      <c r="DE29" s="1589"/>
      <c r="DF29" s="1589"/>
      <c r="DG29" s="1589"/>
      <c r="DH29" s="1589"/>
      <c r="DI29" s="1589"/>
      <c r="DJ29" s="1589"/>
      <c r="DK29" s="1589"/>
      <c r="DL29" s="1589"/>
      <c r="DM29" s="1589"/>
      <c r="DN29" s="1589"/>
      <c r="DO29" s="1589"/>
      <c r="DP29" s="1589"/>
      <c r="DQ29" s="1589"/>
      <c r="DR29" s="1589"/>
      <c r="DS29" s="1589"/>
      <c r="DT29" s="1589"/>
      <c r="DU29" s="1589"/>
      <c r="DV29" s="1589"/>
      <c r="DW29" s="1589"/>
      <c r="DX29" s="1589"/>
      <c r="DY29" s="1589"/>
      <c r="DZ29" s="1589"/>
      <c r="EA29" s="1589"/>
      <c r="EB29" s="1589"/>
      <c r="EC29" s="1589"/>
      <c r="ED29" s="1589"/>
      <c r="EE29" s="1589"/>
      <c r="EF29" s="1589"/>
      <c r="EG29" s="1589"/>
      <c r="EH29" s="1589"/>
      <c r="EI29" s="1589"/>
      <c r="EJ29" s="1589"/>
      <c r="EK29" s="1589"/>
      <c r="EL29" s="1589"/>
      <c r="EM29" s="1589"/>
      <c r="EN29" s="1589"/>
      <c r="EO29" s="1589"/>
      <c r="EP29" s="1589"/>
      <c r="EQ29" s="1589"/>
      <c r="ER29" s="1589"/>
      <c r="ES29" s="1589"/>
      <c r="ET29" s="1589"/>
      <c r="EU29" s="1589"/>
      <c r="EV29" s="1589"/>
      <c r="EW29" s="1589"/>
      <c r="EX29" s="1589"/>
      <c r="EY29" s="1589"/>
      <c r="EZ29" s="1589"/>
      <c r="FA29" s="1589"/>
      <c r="FB29" s="1589"/>
      <c r="FC29" s="1589"/>
      <c r="FD29" s="1589"/>
      <c r="FE29" s="1589"/>
      <c r="FF29" s="1589"/>
      <c r="FG29" s="1589"/>
      <c r="FH29" s="1589"/>
      <c r="FI29" s="1589"/>
      <c r="FJ29" s="1589"/>
      <c r="FK29" s="1589"/>
      <c r="FL29" s="1589"/>
      <c r="FM29" s="1589"/>
      <c r="FN29" s="1589"/>
      <c r="FO29" s="1589"/>
      <c r="FP29" s="1589"/>
      <c r="FQ29" s="1589"/>
      <c r="FR29" s="1589"/>
      <c r="FS29" s="1589"/>
      <c r="FT29" s="1589"/>
      <c r="FU29" s="1589"/>
      <c r="FV29" s="1589"/>
      <c r="FW29" s="1589"/>
      <c r="FX29" s="1589"/>
      <c r="FY29" s="1589"/>
      <c r="FZ29" s="1589"/>
      <c r="GA29" s="1589"/>
      <c r="GB29" s="1589"/>
      <c r="GC29" s="1589"/>
      <c r="GD29" s="1589"/>
      <c r="GE29" s="1589"/>
      <c r="GF29" s="1589"/>
      <c r="GG29" s="1589"/>
      <c r="GH29" s="1589"/>
      <c r="GI29" s="1589"/>
      <c r="GJ29" s="1589"/>
      <c r="GK29" s="1589"/>
      <c r="GL29" s="1589"/>
      <c r="GM29" s="1589"/>
      <c r="GN29" s="1589"/>
      <c r="GO29" s="1589"/>
      <c r="GP29" s="1589"/>
      <c r="GQ29" s="1589"/>
      <c r="GR29" s="1589"/>
      <c r="GS29" s="1589"/>
      <c r="GT29" s="1589"/>
      <c r="GU29" s="1589"/>
      <c r="GV29" s="1589"/>
      <c r="GW29" s="1589"/>
      <c r="GX29" s="1589"/>
      <c r="GY29" s="1589"/>
      <c r="GZ29" s="1589"/>
      <c r="HA29" s="1589"/>
      <c r="HB29" s="1589"/>
      <c r="HC29" s="1589"/>
      <c r="HD29" s="1589"/>
      <c r="HE29" s="1589"/>
      <c r="HF29" s="1589"/>
      <c r="HG29" s="1589"/>
      <c r="HH29" s="1589"/>
      <c r="HI29" s="1589"/>
      <c r="HJ29" s="1589"/>
      <c r="HK29" s="1589"/>
      <c r="HL29" s="1589"/>
      <c r="HM29" s="1589"/>
      <c r="HN29" s="1589"/>
      <c r="HO29" s="1589"/>
      <c r="HP29" s="1589"/>
      <c r="HQ29" s="1589"/>
      <c r="HR29" s="1589"/>
      <c r="HS29" s="1589"/>
      <c r="HT29" s="1589"/>
      <c r="HU29" s="1589"/>
      <c r="HV29" s="1589"/>
      <c r="HW29" s="1589"/>
      <c r="HX29" s="1589"/>
      <c r="HY29" s="1589"/>
      <c r="HZ29" s="1589"/>
      <c r="IA29" s="1589"/>
      <c r="IB29" s="1589"/>
      <c r="IC29" s="1589"/>
      <c r="ID29" s="1589"/>
      <c r="IE29" s="1589"/>
      <c r="IF29" s="1589"/>
      <c r="IG29" s="1589"/>
      <c r="IH29" s="1589"/>
      <c r="II29" s="1589"/>
      <c r="IJ29" s="1589"/>
      <c r="IK29" s="1589"/>
      <c r="IL29" s="1589"/>
      <c r="IM29" s="1589"/>
      <c r="IN29" s="1589"/>
      <c r="IO29" s="1589"/>
      <c r="IP29" s="1589"/>
      <c r="IQ29" s="1589"/>
      <c r="IR29" s="1589"/>
      <c r="IS29" s="1589"/>
      <c r="IT29" s="1589"/>
      <c r="IU29" s="1589"/>
    </row>
    <row r="30" spans="1:255">
      <c r="A30" s="2360" t="s">
        <v>1732</v>
      </c>
      <c r="B30" s="2361" t="s">
        <v>3024</v>
      </c>
      <c r="C30" s="2361" t="s">
        <v>3025</v>
      </c>
      <c r="D30" s="2361" t="s">
        <v>3026</v>
      </c>
      <c r="E30" s="2362" t="s">
        <v>3027</v>
      </c>
      <c r="F30" s="3397" t="s">
        <v>2347</v>
      </c>
      <c r="G30" s="3398"/>
      <c r="H30" s="2361" t="s">
        <v>2348</v>
      </c>
      <c r="I30" s="2361" t="s">
        <v>2349</v>
      </c>
      <c r="J30" s="2361" t="s">
        <v>2350</v>
      </c>
      <c r="K30" s="2361" t="s">
        <v>2351</v>
      </c>
      <c r="L30" s="2361" t="s">
        <v>2352</v>
      </c>
      <c r="M30" s="2362"/>
      <c r="N30" s="3397" t="s">
        <v>2353</v>
      </c>
      <c r="O30" s="3398"/>
      <c r="P30" s="2361" t="s">
        <v>2354</v>
      </c>
      <c r="Q30" s="2361" t="s">
        <v>181</v>
      </c>
      <c r="R30" s="2361" t="s">
        <v>182</v>
      </c>
      <c r="S30" s="2363"/>
      <c r="T30" s="1589"/>
      <c r="U30" s="1589" t="s">
        <v>1789</v>
      </c>
      <c r="V30" s="1589"/>
      <c r="W30" s="1589" t="s">
        <v>1789</v>
      </c>
      <c r="X30" s="1589"/>
      <c r="Y30" s="1589" t="s">
        <v>1789</v>
      </c>
      <c r="Z30" s="1589"/>
      <c r="AA30" s="1589" t="s">
        <v>1789</v>
      </c>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c r="CD30" s="1589"/>
      <c r="CE30" s="1589"/>
      <c r="CF30" s="1589"/>
      <c r="CG30" s="1589"/>
      <c r="CH30" s="1589"/>
      <c r="CI30" s="1589"/>
      <c r="CJ30" s="1589"/>
      <c r="CK30" s="1589"/>
      <c r="CL30" s="1589"/>
      <c r="CM30" s="1589"/>
      <c r="CN30" s="1589"/>
      <c r="CO30" s="1589"/>
      <c r="CP30" s="1589"/>
      <c r="CQ30" s="1589"/>
      <c r="CR30" s="1589"/>
      <c r="CS30" s="1589"/>
      <c r="CT30" s="1589"/>
      <c r="CU30" s="1589"/>
      <c r="CV30" s="1589"/>
      <c r="CW30" s="1589"/>
      <c r="CX30" s="1589"/>
      <c r="CY30" s="1589"/>
      <c r="CZ30" s="1589"/>
      <c r="DA30" s="1589"/>
      <c r="DB30" s="1589"/>
      <c r="DC30" s="1589"/>
      <c r="DD30" s="1589"/>
      <c r="DE30" s="1589"/>
      <c r="DF30" s="1589"/>
      <c r="DG30" s="1589"/>
      <c r="DH30" s="1589"/>
      <c r="DI30" s="1589"/>
      <c r="DJ30" s="1589"/>
      <c r="DK30" s="1589"/>
      <c r="DL30" s="1589"/>
      <c r="DM30" s="1589"/>
      <c r="DN30" s="1589"/>
      <c r="DO30" s="1589"/>
      <c r="DP30" s="1589"/>
      <c r="DQ30" s="1589"/>
      <c r="DR30" s="1589"/>
      <c r="DS30" s="1589"/>
      <c r="DT30" s="1589"/>
      <c r="DU30" s="1589"/>
      <c r="DV30" s="1589"/>
      <c r="DW30" s="1589"/>
      <c r="DX30" s="1589"/>
      <c r="DY30" s="1589"/>
      <c r="DZ30" s="1589"/>
      <c r="EA30" s="1589"/>
      <c r="EB30" s="1589"/>
      <c r="EC30" s="1589"/>
      <c r="ED30" s="1589"/>
      <c r="EE30" s="1589"/>
      <c r="EF30" s="1589"/>
      <c r="EG30" s="1589"/>
      <c r="EH30" s="1589"/>
      <c r="EI30" s="1589"/>
      <c r="EJ30" s="1589"/>
      <c r="EK30" s="1589"/>
      <c r="EL30" s="1589"/>
      <c r="EM30" s="1589"/>
      <c r="EN30" s="1589"/>
      <c r="EO30" s="1589"/>
      <c r="EP30" s="1589"/>
      <c r="EQ30" s="1589"/>
      <c r="ER30" s="1589"/>
      <c r="ES30" s="1589"/>
      <c r="ET30" s="1589"/>
      <c r="EU30" s="1589"/>
      <c r="EV30" s="1589"/>
      <c r="EW30" s="1589"/>
      <c r="EX30" s="1589"/>
      <c r="EY30" s="1589"/>
      <c r="EZ30" s="1589"/>
      <c r="FA30" s="1589"/>
      <c r="FB30" s="1589"/>
      <c r="FC30" s="1589"/>
      <c r="FD30" s="1589"/>
      <c r="FE30" s="1589"/>
      <c r="FF30" s="1589"/>
      <c r="FG30" s="1589"/>
      <c r="FH30" s="1589"/>
      <c r="FI30" s="1589"/>
      <c r="FJ30" s="1589"/>
      <c r="FK30" s="1589"/>
      <c r="FL30" s="1589"/>
      <c r="FM30" s="1589"/>
      <c r="FN30" s="1589"/>
      <c r="FO30" s="1589"/>
      <c r="FP30" s="1589"/>
      <c r="FQ30" s="1589"/>
      <c r="FR30" s="1589"/>
      <c r="FS30" s="1589"/>
      <c r="FT30" s="1589"/>
      <c r="FU30" s="1589"/>
      <c r="FV30" s="1589"/>
      <c r="FW30" s="1589"/>
      <c r="FX30" s="1589"/>
      <c r="FY30" s="1589"/>
      <c r="FZ30" s="1589"/>
      <c r="GA30" s="1589"/>
      <c r="GB30" s="1589"/>
      <c r="GC30" s="1589"/>
      <c r="GD30" s="1589"/>
      <c r="GE30" s="1589"/>
      <c r="GF30" s="1589"/>
      <c r="GG30" s="1589"/>
      <c r="GH30" s="1589"/>
      <c r="GI30" s="1589"/>
      <c r="GJ30" s="1589"/>
      <c r="GK30" s="1589"/>
      <c r="GL30" s="1589"/>
      <c r="GM30" s="1589"/>
      <c r="GN30" s="1589"/>
      <c r="GO30" s="1589"/>
      <c r="GP30" s="1589"/>
      <c r="GQ30" s="1589"/>
      <c r="GR30" s="1589"/>
      <c r="GS30" s="1589"/>
      <c r="GT30" s="1589"/>
      <c r="GU30" s="1589"/>
      <c r="GV30" s="1589"/>
      <c r="GW30" s="1589"/>
      <c r="GX30" s="1589"/>
      <c r="GY30" s="1589"/>
      <c r="GZ30" s="1589"/>
      <c r="HA30" s="1589"/>
      <c r="HB30" s="1589"/>
      <c r="HC30" s="1589"/>
      <c r="HD30" s="1589"/>
      <c r="HE30" s="1589"/>
      <c r="HF30" s="1589"/>
      <c r="HG30" s="1589"/>
      <c r="HH30" s="1589"/>
      <c r="HI30" s="1589"/>
      <c r="HJ30" s="1589"/>
      <c r="HK30" s="1589"/>
      <c r="HL30" s="1589"/>
      <c r="HM30" s="1589"/>
      <c r="HN30" s="1589"/>
      <c r="HO30" s="1589"/>
      <c r="HP30" s="1589"/>
      <c r="HQ30" s="1589"/>
      <c r="HR30" s="1589"/>
      <c r="HS30" s="1589"/>
      <c r="HT30" s="1589"/>
      <c r="HU30" s="1589"/>
      <c r="HV30" s="1589"/>
      <c r="HW30" s="1589"/>
      <c r="HX30" s="1589"/>
      <c r="HY30" s="1589"/>
      <c r="HZ30" s="1589"/>
      <c r="IA30" s="1589"/>
      <c r="IB30" s="1589"/>
      <c r="IC30" s="1589"/>
      <c r="ID30" s="1589"/>
      <c r="IE30" s="1589"/>
      <c r="IF30" s="1589"/>
      <c r="IG30" s="1589"/>
      <c r="IH30" s="1589"/>
      <c r="II30" s="1589"/>
      <c r="IJ30" s="1589"/>
      <c r="IK30" s="1589"/>
      <c r="IL30" s="1589"/>
      <c r="IM30" s="1589"/>
      <c r="IN30" s="1589"/>
      <c r="IO30" s="1589"/>
      <c r="IP30" s="1589"/>
      <c r="IQ30" s="1589"/>
      <c r="IR30" s="1589"/>
      <c r="IS30" s="1589"/>
      <c r="IT30" s="1589"/>
      <c r="IU30" s="1589"/>
    </row>
    <row r="31" spans="1:255">
      <c r="A31" s="2209" t="s">
        <v>1399</v>
      </c>
      <c r="B31" s="1571"/>
      <c r="C31" s="1571"/>
      <c r="D31" s="1571"/>
      <c r="E31" s="2341"/>
      <c r="F31" s="3391"/>
      <c r="G31" s="3392"/>
      <c r="H31" s="1571"/>
      <c r="I31" s="1571"/>
      <c r="J31" s="1571"/>
      <c r="K31" s="1906"/>
      <c r="L31" s="1906"/>
      <c r="M31" s="2364">
        <v>1</v>
      </c>
      <c r="N31" s="3391"/>
      <c r="O31" s="3392"/>
      <c r="P31" s="1885"/>
      <c r="Q31" s="1885"/>
      <c r="R31" s="1885">
        <f t="shared" ref="R31:R46" si="0">SUM(O31:Q31)</f>
        <v>0</v>
      </c>
      <c r="S31" s="1572">
        <v>1</v>
      </c>
      <c r="T31" s="1589"/>
      <c r="U31" s="1589"/>
      <c r="V31" s="1589" t="s">
        <v>1789</v>
      </c>
      <c r="W31" s="1589"/>
      <c r="X31" s="1589"/>
      <c r="Y31" s="1589"/>
      <c r="Z31" s="1589"/>
      <c r="AA31" s="1589"/>
      <c r="AB31" s="1589"/>
      <c r="AC31" s="1589"/>
      <c r="AD31" s="1589"/>
      <c r="AE31" s="1589"/>
      <c r="AF31" s="1589"/>
      <c r="AG31" s="1589"/>
      <c r="AH31" s="1589"/>
      <c r="AI31" s="1589"/>
      <c r="AJ31" s="1589"/>
      <c r="AK31" s="1589" t="s">
        <v>1789</v>
      </c>
      <c r="AL31" s="1589"/>
      <c r="AM31" s="1589"/>
      <c r="AN31" s="1589"/>
      <c r="AO31" s="1589"/>
      <c r="AP31" s="1589"/>
      <c r="AQ31" s="1589"/>
      <c r="AR31" s="1589"/>
      <c r="AS31" s="1589"/>
      <c r="AT31" s="1589"/>
      <c r="AU31" s="1589"/>
      <c r="AV31" s="1589"/>
      <c r="AW31" s="1589"/>
      <c r="AX31" s="1589"/>
      <c r="AY31" s="1589"/>
      <c r="AZ31" s="1589"/>
      <c r="BA31" s="1589"/>
      <c r="BB31" s="1589"/>
      <c r="BC31" s="1589"/>
      <c r="BD31" s="1589"/>
      <c r="BE31" s="1589"/>
      <c r="BF31" s="1589"/>
      <c r="BG31" s="1589"/>
      <c r="BH31" s="1589"/>
      <c r="BI31" s="1589"/>
      <c r="BJ31" s="1589"/>
      <c r="BK31" s="1589"/>
      <c r="BL31" s="1589"/>
      <c r="BM31" s="1589"/>
      <c r="BN31" s="1589"/>
      <c r="BO31" s="1589"/>
      <c r="BP31" s="1589"/>
      <c r="BQ31" s="1589"/>
      <c r="BR31" s="1589"/>
      <c r="BS31" s="1589"/>
      <c r="BT31" s="1589"/>
      <c r="BU31" s="1589"/>
      <c r="BV31" s="1589"/>
      <c r="BW31" s="1589"/>
      <c r="BX31" s="1589"/>
      <c r="BY31" s="1589"/>
      <c r="BZ31" s="1589"/>
      <c r="CA31" s="1589"/>
      <c r="CB31" s="1589"/>
      <c r="CC31" s="1589"/>
      <c r="CD31" s="1589"/>
      <c r="CE31" s="1589"/>
      <c r="CF31" s="1589"/>
      <c r="CG31" s="1589"/>
      <c r="CH31" s="1589"/>
      <c r="CI31" s="1589"/>
      <c r="CJ31" s="1589"/>
      <c r="CK31" s="1589"/>
      <c r="CL31" s="1589"/>
      <c r="CM31" s="1589"/>
      <c r="CN31" s="1589"/>
      <c r="CO31" s="1589"/>
      <c r="CP31" s="1589"/>
      <c r="CQ31" s="1589"/>
      <c r="CR31" s="1589"/>
      <c r="CS31" s="1589"/>
      <c r="CT31" s="1589"/>
      <c r="CU31" s="1589"/>
      <c r="CV31" s="1589"/>
      <c r="CW31" s="1589"/>
      <c r="CX31" s="1589"/>
      <c r="CY31" s="1589"/>
      <c r="CZ31" s="1589"/>
      <c r="DA31" s="1589"/>
      <c r="DB31" s="1589"/>
      <c r="DC31" s="1589"/>
      <c r="DD31" s="1589"/>
      <c r="DE31" s="1589"/>
      <c r="DF31" s="1589"/>
      <c r="DG31" s="1589"/>
      <c r="DH31" s="1589"/>
      <c r="DI31" s="1589"/>
      <c r="DJ31" s="1589"/>
      <c r="DK31" s="1589"/>
      <c r="DL31" s="1589"/>
      <c r="DM31" s="1589"/>
      <c r="DN31" s="1589"/>
      <c r="DO31" s="1589"/>
      <c r="DP31" s="1589"/>
      <c r="DQ31" s="1589"/>
      <c r="DR31" s="1589"/>
      <c r="DS31" s="1589"/>
      <c r="DT31" s="1589"/>
      <c r="DU31" s="1589"/>
      <c r="DV31" s="1589"/>
      <c r="DW31" s="1589"/>
      <c r="DX31" s="1589"/>
      <c r="DY31" s="1589"/>
      <c r="DZ31" s="1589"/>
      <c r="EA31" s="1589"/>
      <c r="EB31" s="1589"/>
      <c r="EC31" s="1589"/>
      <c r="ED31" s="1589"/>
      <c r="EE31" s="1589"/>
      <c r="EF31" s="1589"/>
      <c r="EG31" s="1589"/>
      <c r="EH31" s="1589"/>
      <c r="EI31" s="1589"/>
      <c r="EJ31" s="1589"/>
      <c r="EK31" s="1589"/>
      <c r="EL31" s="1589"/>
      <c r="EM31" s="1589"/>
      <c r="EN31" s="1589"/>
      <c r="EO31" s="1589"/>
      <c r="EP31" s="1589"/>
      <c r="EQ31" s="1589"/>
      <c r="ER31" s="1589"/>
      <c r="ES31" s="1589"/>
      <c r="ET31" s="1589"/>
      <c r="EU31" s="1589"/>
      <c r="EV31" s="1589"/>
      <c r="EW31" s="1589"/>
      <c r="EX31" s="1589"/>
      <c r="EY31" s="1589"/>
      <c r="EZ31" s="1589"/>
      <c r="FA31" s="1589"/>
      <c r="FB31" s="1589"/>
      <c r="FC31" s="1589"/>
      <c r="FD31" s="1589"/>
      <c r="FE31" s="1589"/>
      <c r="FF31" s="1589"/>
      <c r="FG31" s="1589"/>
      <c r="FH31" s="1589"/>
      <c r="FI31" s="1589"/>
      <c r="FJ31" s="1589"/>
      <c r="FK31" s="1589"/>
      <c r="FL31" s="1589"/>
      <c r="FM31" s="1589"/>
      <c r="FN31" s="1589"/>
      <c r="FO31" s="1589"/>
      <c r="FP31" s="1589"/>
      <c r="FQ31" s="1589"/>
      <c r="FR31" s="1589"/>
      <c r="FS31" s="1589"/>
      <c r="FT31" s="1589"/>
      <c r="FU31" s="1589"/>
      <c r="FV31" s="1589"/>
      <c r="FW31" s="1589"/>
      <c r="FX31" s="1589"/>
      <c r="FY31" s="1589"/>
      <c r="FZ31" s="1589"/>
      <c r="GA31" s="1589"/>
      <c r="GB31" s="1589"/>
      <c r="GC31" s="1589"/>
      <c r="GD31" s="1589"/>
      <c r="GE31" s="1589"/>
      <c r="GF31" s="1589"/>
      <c r="GG31" s="1589"/>
      <c r="GH31" s="1589"/>
      <c r="GI31" s="1589"/>
      <c r="GJ31" s="1589"/>
      <c r="GK31" s="1589"/>
      <c r="GL31" s="1589"/>
      <c r="GM31" s="1589"/>
      <c r="GN31" s="1589"/>
      <c r="GO31" s="1589"/>
      <c r="GP31" s="1589"/>
      <c r="GQ31" s="1589"/>
      <c r="GR31" s="1589"/>
      <c r="GS31" s="1589"/>
      <c r="GT31" s="1589"/>
      <c r="GU31" s="1589"/>
      <c r="GV31" s="1589"/>
      <c r="GW31" s="1589"/>
      <c r="GX31" s="1589"/>
      <c r="GY31" s="1589"/>
      <c r="GZ31" s="1589"/>
      <c r="HA31" s="1589"/>
      <c r="HB31" s="1589"/>
      <c r="HC31" s="1589"/>
      <c r="HD31" s="1589"/>
      <c r="HE31" s="1589"/>
      <c r="HF31" s="1589"/>
      <c r="HG31" s="1589"/>
      <c r="HH31" s="1589"/>
      <c r="HI31" s="1589"/>
      <c r="HJ31" s="1589"/>
      <c r="HK31" s="1589"/>
      <c r="HL31" s="1589"/>
      <c r="HM31" s="1589"/>
      <c r="HN31" s="1589"/>
      <c r="HO31" s="1589"/>
      <c r="HP31" s="1589"/>
      <c r="HQ31" s="1589"/>
      <c r="HR31" s="1589"/>
      <c r="HS31" s="1589"/>
      <c r="HT31" s="1589"/>
      <c r="HU31" s="1589"/>
      <c r="HV31" s="1589"/>
      <c r="HW31" s="1589"/>
      <c r="HX31" s="1589"/>
      <c r="HY31" s="1589"/>
      <c r="HZ31" s="1589"/>
      <c r="IA31" s="1589"/>
      <c r="IB31" s="1589"/>
      <c r="IC31" s="1589"/>
      <c r="ID31" s="1589"/>
      <c r="IE31" s="1589"/>
      <c r="IF31" s="1589"/>
      <c r="IG31" s="1589"/>
      <c r="IH31" s="1589"/>
      <c r="II31" s="1589"/>
      <c r="IJ31" s="1589"/>
      <c r="IK31" s="1589"/>
      <c r="IL31" s="1589"/>
      <c r="IM31" s="1589"/>
      <c r="IN31" s="1589"/>
      <c r="IO31" s="1589"/>
      <c r="IP31" s="1589"/>
      <c r="IQ31" s="1589"/>
      <c r="IR31" s="1589"/>
      <c r="IS31" s="1589"/>
      <c r="IT31" s="1589"/>
      <c r="IU31" s="1589"/>
    </row>
    <row r="32" spans="1:255">
      <c r="A32" s="2209" t="s">
        <v>1400</v>
      </c>
      <c r="B32" s="1571"/>
      <c r="C32" s="1571"/>
      <c r="D32" s="1571"/>
      <c r="E32" s="2341"/>
      <c r="F32" s="3391"/>
      <c r="G32" s="3392"/>
      <c r="H32" s="1571"/>
      <c r="I32" s="1571"/>
      <c r="J32" s="1571"/>
      <c r="K32" s="1906"/>
      <c r="L32" s="1906"/>
      <c r="M32" s="2364">
        <v>2</v>
      </c>
      <c r="N32" s="3391" t="s">
        <v>1789</v>
      </c>
      <c r="O32" s="3392"/>
      <c r="P32" s="1906"/>
      <c r="Q32" s="1906"/>
      <c r="R32" s="1906">
        <f t="shared" si="0"/>
        <v>0</v>
      </c>
      <c r="S32" s="1572">
        <v>2</v>
      </c>
      <c r="T32" s="1589"/>
      <c r="U32" s="1589"/>
      <c r="V32" s="1589" t="s">
        <v>1789</v>
      </c>
      <c r="W32" s="1589"/>
      <c r="X32" s="1589"/>
      <c r="Y32" s="1589"/>
      <c r="Z32" s="1589"/>
      <c r="AA32" s="1589"/>
      <c r="AB32" s="1589"/>
      <c r="AC32" s="1589"/>
      <c r="AD32" s="1589"/>
      <c r="AE32" s="1589"/>
      <c r="AF32" s="1589"/>
      <c r="AG32" s="1589"/>
      <c r="AH32" s="1589"/>
      <c r="AI32" s="1589"/>
      <c r="AJ32" s="1589"/>
      <c r="AK32" s="1589" t="s">
        <v>1789</v>
      </c>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c r="CD32" s="1589"/>
      <c r="CE32" s="1589"/>
      <c r="CF32" s="1589"/>
      <c r="CG32" s="1589"/>
      <c r="CH32" s="1589"/>
      <c r="CI32" s="1589"/>
      <c r="CJ32" s="1589"/>
      <c r="CK32" s="1589"/>
      <c r="CL32" s="1589"/>
      <c r="CM32" s="1589"/>
      <c r="CN32" s="1589"/>
      <c r="CO32" s="1589"/>
      <c r="CP32" s="1589"/>
      <c r="CQ32" s="1589"/>
      <c r="CR32" s="1589"/>
      <c r="CS32" s="1589"/>
      <c r="CT32" s="1589"/>
      <c r="CU32" s="1589"/>
      <c r="CV32" s="1589"/>
      <c r="CW32" s="1589"/>
      <c r="CX32" s="1589"/>
      <c r="CY32" s="1589"/>
      <c r="CZ32" s="1589"/>
      <c r="DA32" s="1589"/>
      <c r="DB32" s="1589"/>
      <c r="DC32" s="1589"/>
      <c r="DD32" s="1589"/>
      <c r="DE32" s="1589"/>
      <c r="DF32" s="1589"/>
      <c r="DG32" s="1589"/>
      <c r="DH32" s="1589"/>
      <c r="DI32" s="1589"/>
      <c r="DJ32" s="1589"/>
      <c r="DK32" s="1589"/>
      <c r="DL32" s="1589"/>
      <c r="DM32" s="1589"/>
      <c r="DN32" s="1589"/>
      <c r="DO32" s="1589"/>
      <c r="DP32" s="1589"/>
      <c r="DQ32" s="1589"/>
      <c r="DR32" s="1589"/>
      <c r="DS32" s="1589"/>
      <c r="DT32" s="1589"/>
      <c r="DU32" s="1589"/>
      <c r="DV32" s="1589"/>
      <c r="DW32" s="1589"/>
      <c r="DX32" s="1589"/>
      <c r="DY32" s="1589"/>
      <c r="DZ32" s="1589"/>
      <c r="EA32" s="1589"/>
      <c r="EB32" s="1589"/>
      <c r="EC32" s="1589"/>
      <c r="ED32" s="1589"/>
      <c r="EE32" s="1589"/>
      <c r="EF32" s="1589"/>
      <c r="EG32" s="1589"/>
      <c r="EH32" s="1589"/>
      <c r="EI32" s="1589"/>
      <c r="EJ32" s="1589"/>
      <c r="EK32" s="1589"/>
      <c r="EL32" s="1589"/>
      <c r="EM32" s="1589"/>
      <c r="EN32" s="1589"/>
      <c r="EO32" s="1589"/>
      <c r="EP32" s="1589"/>
      <c r="EQ32" s="1589"/>
      <c r="ER32" s="1589"/>
      <c r="ES32" s="1589"/>
      <c r="ET32" s="1589"/>
      <c r="EU32" s="1589"/>
      <c r="EV32" s="1589"/>
      <c r="EW32" s="1589"/>
      <c r="EX32" s="1589"/>
      <c r="EY32" s="1589"/>
      <c r="EZ32" s="1589"/>
      <c r="FA32" s="1589"/>
      <c r="FB32" s="1589"/>
      <c r="FC32" s="1589"/>
      <c r="FD32" s="1589"/>
      <c r="FE32" s="1589"/>
      <c r="FF32" s="1589"/>
      <c r="FG32" s="1589"/>
      <c r="FH32" s="1589"/>
      <c r="FI32" s="1589"/>
      <c r="FJ32" s="1589"/>
      <c r="FK32" s="1589"/>
      <c r="FL32" s="1589"/>
      <c r="FM32" s="1589"/>
      <c r="FN32" s="1589"/>
      <c r="FO32" s="1589"/>
      <c r="FP32" s="1589"/>
      <c r="FQ32" s="1589"/>
      <c r="FR32" s="1589"/>
      <c r="FS32" s="1589"/>
      <c r="FT32" s="1589"/>
      <c r="FU32" s="1589"/>
      <c r="FV32" s="1589"/>
      <c r="FW32" s="1589"/>
      <c r="FX32" s="1589"/>
      <c r="FY32" s="1589"/>
      <c r="FZ32" s="1589"/>
      <c r="GA32" s="1589"/>
      <c r="GB32" s="1589"/>
      <c r="GC32" s="1589"/>
      <c r="GD32" s="1589"/>
      <c r="GE32" s="1589"/>
      <c r="GF32" s="1589"/>
      <c r="GG32" s="1589"/>
      <c r="GH32" s="1589"/>
      <c r="GI32" s="1589"/>
      <c r="GJ32" s="1589"/>
      <c r="GK32" s="1589"/>
      <c r="GL32" s="1589"/>
      <c r="GM32" s="1589"/>
      <c r="GN32" s="1589"/>
      <c r="GO32" s="1589"/>
      <c r="GP32" s="1589"/>
      <c r="GQ32" s="1589"/>
      <c r="GR32" s="1589"/>
      <c r="GS32" s="1589"/>
      <c r="GT32" s="1589"/>
      <c r="GU32" s="1589"/>
      <c r="GV32" s="1589"/>
      <c r="GW32" s="1589"/>
      <c r="GX32" s="1589"/>
      <c r="GY32" s="1589"/>
      <c r="GZ32" s="1589"/>
      <c r="HA32" s="1589"/>
      <c r="HB32" s="1589"/>
      <c r="HC32" s="1589"/>
      <c r="HD32" s="1589"/>
      <c r="HE32" s="1589"/>
      <c r="HF32" s="1589"/>
      <c r="HG32" s="1589"/>
      <c r="HH32" s="1589"/>
      <c r="HI32" s="1589"/>
      <c r="HJ32" s="1589"/>
      <c r="HK32" s="1589"/>
      <c r="HL32" s="1589"/>
      <c r="HM32" s="1589"/>
      <c r="HN32" s="1589"/>
      <c r="HO32" s="1589"/>
      <c r="HP32" s="1589"/>
      <c r="HQ32" s="1589"/>
      <c r="HR32" s="1589"/>
      <c r="HS32" s="1589"/>
      <c r="HT32" s="1589"/>
      <c r="HU32" s="1589"/>
      <c r="HV32" s="1589"/>
      <c r="HW32" s="1589"/>
      <c r="HX32" s="1589"/>
      <c r="HY32" s="1589"/>
      <c r="HZ32" s="1589"/>
      <c r="IA32" s="1589"/>
      <c r="IB32" s="1589"/>
      <c r="IC32" s="1589"/>
      <c r="ID32" s="1589"/>
      <c r="IE32" s="1589"/>
      <c r="IF32" s="1589"/>
      <c r="IG32" s="1589"/>
      <c r="IH32" s="1589"/>
      <c r="II32" s="1589"/>
      <c r="IJ32" s="1589"/>
      <c r="IK32" s="1589"/>
      <c r="IL32" s="1589"/>
      <c r="IM32" s="1589"/>
      <c r="IN32" s="1589"/>
      <c r="IO32" s="1589"/>
      <c r="IP32" s="1589"/>
      <c r="IQ32" s="1589"/>
      <c r="IR32" s="1589"/>
      <c r="IS32" s="1589"/>
      <c r="IT32" s="1589"/>
      <c r="IU32" s="1589"/>
    </row>
    <row r="33" spans="1:255">
      <c r="A33" s="2209" t="s">
        <v>1401</v>
      </c>
      <c r="B33" s="1571"/>
      <c r="C33" s="1571"/>
      <c r="D33" s="1571"/>
      <c r="E33" s="2341"/>
      <c r="F33" s="3391"/>
      <c r="G33" s="3392"/>
      <c r="H33" s="1571"/>
      <c r="I33" s="1571"/>
      <c r="J33" s="1571"/>
      <c r="K33" s="1906"/>
      <c r="L33" s="1906"/>
      <c r="M33" s="2364">
        <v>3</v>
      </c>
      <c r="N33" s="3391"/>
      <c r="O33" s="3392"/>
      <c r="P33" s="1906"/>
      <c r="Q33" s="1906"/>
      <c r="R33" s="1906">
        <f t="shared" si="0"/>
        <v>0</v>
      </c>
      <c r="S33" s="1572">
        <v>3</v>
      </c>
      <c r="T33" s="1589"/>
      <c r="U33" s="1589"/>
      <c r="V33" s="1589" t="s">
        <v>1789</v>
      </c>
      <c r="W33" s="1589"/>
      <c r="X33" s="1589"/>
      <c r="Y33" s="1589"/>
      <c r="Z33" s="1589"/>
      <c r="AA33" s="1589"/>
      <c r="AB33" s="1589"/>
      <c r="AC33" s="1589"/>
      <c r="AD33" s="1589"/>
      <c r="AE33" s="1589"/>
      <c r="AF33" s="1589"/>
      <c r="AG33" s="1589"/>
      <c r="AH33" s="1589"/>
      <c r="AI33" s="1589"/>
      <c r="AJ33" s="1589"/>
      <c r="AK33" s="1589" t="s">
        <v>1789</v>
      </c>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c r="CD33" s="1589"/>
      <c r="CE33" s="1589"/>
      <c r="CF33" s="1589"/>
      <c r="CG33" s="1589"/>
      <c r="CH33" s="1589"/>
      <c r="CI33" s="1589"/>
      <c r="CJ33" s="1589"/>
      <c r="CK33" s="1589"/>
      <c r="CL33" s="1589"/>
      <c r="CM33" s="1589"/>
      <c r="CN33" s="1589"/>
      <c r="CO33" s="1589"/>
      <c r="CP33" s="1589"/>
      <c r="CQ33" s="1589"/>
      <c r="CR33" s="1589"/>
      <c r="CS33" s="1589"/>
      <c r="CT33" s="1589"/>
      <c r="CU33" s="1589"/>
      <c r="CV33" s="1589"/>
      <c r="CW33" s="1589"/>
      <c r="CX33" s="1589"/>
      <c r="CY33" s="1589"/>
      <c r="CZ33" s="1589"/>
      <c r="DA33" s="1589"/>
      <c r="DB33" s="1589"/>
      <c r="DC33" s="1589"/>
      <c r="DD33" s="1589"/>
      <c r="DE33" s="1589"/>
      <c r="DF33" s="1589"/>
      <c r="DG33" s="1589"/>
      <c r="DH33" s="1589"/>
      <c r="DI33" s="1589"/>
      <c r="DJ33" s="1589"/>
      <c r="DK33" s="1589"/>
      <c r="DL33" s="1589"/>
      <c r="DM33" s="1589"/>
      <c r="DN33" s="1589"/>
      <c r="DO33" s="1589"/>
      <c r="DP33" s="1589"/>
      <c r="DQ33" s="1589"/>
      <c r="DR33" s="1589"/>
      <c r="DS33" s="1589"/>
      <c r="DT33" s="1589"/>
      <c r="DU33" s="1589"/>
      <c r="DV33" s="1589"/>
      <c r="DW33" s="1589"/>
      <c r="DX33" s="1589"/>
      <c r="DY33" s="1589"/>
      <c r="DZ33" s="1589"/>
      <c r="EA33" s="1589"/>
      <c r="EB33" s="1589"/>
      <c r="EC33" s="1589"/>
      <c r="ED33" s="1589"/>
      <c r="EE33" s="1589"/>
      <c r="EF33" s="1589"/>
      <c r="EG33" s="1589"/>
      <c r="EH33" s="1589"/>
      <c r="EI33" s="1589"/>
      <c r="EJ33" s="1589"/>
      <c r="EK33" s="1589"/>
      <c r="EL33" s="1589"/>
      <c r="EM33" s="1589"/>
      <c r="EN33" s="1589"/>
      <c r="EO33" s="1589"/>
      <c r="EP33" s="1589"/>
      <c r="EQ33" s="1589"/>
      <c r="ER33" s="1589"/>
      <c r="ES33" s="1589"/>
      <c r="ET33" s="1589"/>
      <c r="EU33" s="1589"/>
      <c r="EV33" s="1589"/>
      <c r="EW33" s="1589"/>
      <c r="EX33" s="1589"/>
      <c r="EY33" s="1589"/>
      <c r="EZ33" s="1589"/>
      <c r="FA33" s="1589"/>
      <c r="FB33" s="1589"/>
      <c r="FC33" s="1589"/>
      <c r="FD33" s="1589"/>
      <c r="FE33" s="1589"/>
      <c r="FF33" s="1589"/>
      <c r="FG33" s="1589"/>
      <c r="FH33" s="1589"/>
      <c r="FI33" s="1589"/>
      <c r="FJ33" s="1589"/>
      <c r="FK33" s="1589"/>
      <c r="FL33" s="1589"/>
      <c r="FM33" s="1589"/>
      <c r="FN33" s="1589"/>
      <c r="FO33" s="1589"/>
      <c r="FP33" s="1589"/>
      <c r="FQ33" s="1589"/>
      <c r="FR33" s="1589"/>
      <c r="FS33" s="1589"/>
      <c r="FT33" s="1589"/>
      <c r="FU33" s="1589"/>
      <c r="FV33" s="1589"/>
      <c r="FW33" s="1589"/>
      <c r="FX33" s="1589"/>
      <c r="FY33" s="1589"/>
      <c r="FZ33" s="1589"/>
      <c r="GA33" s="1589"/>
      <c r="GB33" s="1589"/>
      <c r="GC33" s="1589"/>
      <c r="GD33" s="1589"/>
      <c r="GE33" s="1589"/>
      <c r="GF33" s="1589"/>
      <c r="GG33" s="1589"/>
      <c r="GH33" s="1589"/>
      <c r="GI33" s="1589"/>
      <c r="GJ33" s="1589"/>
      <c r="GK33" s="1589"/>
      <c r="GL33" s="1589"/>
      <c r="GM33" s="1589"/>
      <c r="GN33" s="1589"/>
      <c r="GO33" s="1589"/>
      <c r="GP33" s="1589"/>
      <c r="GQ33" s="1589"/>
      <c r="GR33" s="1589"/>
      <c r="GS33" s="1589"/>
      <c r="GT33" s="1589"/>
      <c r="GU33" s="1589"/>
      <c r="GV33" s="1589"/>
      <c r="GW33" s="1589"/>
      <c r="GX33" s="1589"/>
      <c r="GY33" s="1589"/>
      <c r="GZ33" s="1589"/>
      <c r="HA33" s="1589"/>
      <c r="HB33" s="1589"/>
      <c r="HC33" s="1589"/>
      <c r="HD33" s="1589"/>
      <c r="HE33" s="1589"/>
      <c r="HF33" s="1589"/>
      <c r="HG33" s="1589"/>
      <c r="HH33" s="1589"/>
      <c r="HI33" s="1589"/>
      <c r="HJ33" s="1589"/>
      <c r="HK33" s="1589"/>
      <c r="HL33" s="1589"/>
      <c r="HM33" s="1589"/>
      <c r="HN33" s="1589"/>
      <c r="HO33" s="1589"/>
      <c r="HP33" s="1589"/>
      <c r="HQ33" s="1589"/>
      <c r="HR33" s="1589"/>
      <c r="HS33" s="1589"/>
      <c r="HT33" s="1589"/>
      <c r="HU33" s="1589"/>
      <c r="HV33" s="1589"/>
      <c r="HW33" s="1589"/>
      <c r="HX33" s="1589"/>
      <c r="HY33" s="1589"/>
      <c r="HZ33" s="1589"/>
      <c r="IA33" s="1589"/>
      <c r="IB33" s="1589"/>
      <c r="IC33" s="1589"/>
      <c r="ID33" s="1589"/>
      <c r="IE33" s="1589"/>
      <c r="IF33" s="1589"/>
      <c r="IG33" s="1589"/>
      <c r="IH33" s="1589"/>
      <c r="II33" s="1589"/>
      <c r="IJ33" s="1589"/>
      <c r="IK33" s="1589"/>
      <c r="IL33" s="1589"/>
      <c r="IM33" s="1589"/>
      <c r="IN33" s="1589"/>
      <c r="IO33" s="1589"/>
      <c r="IP33" s="1589"/>
      <c r="IQ33" s="1589"/>
      <c r="IR33" s="1589"/>
      <c r="IS33" s="1589"/>
      <c r="IT33" s="1589"/>
      <c r="IU33" s="1589"/>
    </row>
    <row r="34" spans="1:255">
      <c r="A34" s="2209" t="s">
        <v>1402</v>
      </c>
      <c r="B34" s="1571"/>
      <c r="C34" s="1571"/>
      <c r="D34" s="1571"/>
      <c r="E34" s="2341"/>
      <c r="F34" s="3391"/>
      <c r="G34" s="3392"/>
      <c r="H34" s="1571"/>
      <c r="I34" s="1571"/>
      <c r="J34" s="1571"/>
      <c r="K34" s="1906"/>
      <c r="L34" s="1906"/>
      <c r="M34" s="2364">
        <v>4</v>
      </c>
      <c r="N34" s="3391"/>
      <c r="O34" s="3392"/>
      <c r="P34" s="1906"/>
      <c r="Q34" s="1906"/>
      <c r="R34" s="1906">
        <f t="shared" si="0"/>
        <v>0</v>
      </c>
      <c r="S34" s="1572">
        <v>4</v>
      </c>
      <c r="T34" s="1589"/>
      <c r="U34" s="1589"/>
      <c r="V34" s="1589" t="s">
        <v>1789</v>
      </c>
      <c r="W34" s="1589"/>
      <c r="X34" s="1589"/>
      <c r="Y34" s="1589"/>
      <c r="Z34" s="1589"/>
      <c r="AA34" s="1589"/>
      <c r="AB34" s="1589"/>
      <c r="AC34" s="1589"/>
      <c r="AD34" s="1589"/>
      <c r="AE34" s="1589"/>
      <c r="AF34" s="1589"/>
      <c r="AG34" s="1589"/>
      <c r="AH34" s="1589"/>
      <c r="AI34" s="1589"/>
      <c r="AJ34" s="1589"/>
      <c r="AK34" s="1589" t="s">
        <v>1789</v>
      </c>
      <c r="AL34" s="1589"/>
      <c r="AM34" s="1589"/>
      <c r="AN34" s="1589"/>
      <c r="AO34" s="1589"/>
      <c r="AP34" s="1589"/>
      <c r="AQ34" s="1589"/>
      <c r="AR34" s="1589"/>
      <c r="AS34" s="1589"/>
      <c r="AT34" s="1589"/>
      <c r="AU34" s="1589"/>
      <c r="AV34" s="1589"/>
      <c r="AW34" s="1589"/>
      <c r="AX34" s="1589"/>
      <c r="AY34" s="1589"/>
      <c r="AZ34" s="1589"/>
      <c r="BA34" s="1589"/>
      <c r="BB34" s="1589"/>
      <c r="BC34" s="1589"/>
      <c r="BD34" s="1589"/>
      <c r="BE34" s="1589"/>
      <c r="BF34" s="1589"/>
      <c r="BG34" s="1589"/>
      <c r="BH34" s="1589"/>
      <c r="BI34" s="1589"/>
      <c r="BJ34" s="1589"/>
      <c r="BK34" s="1589"/>
      <c r="BL34" s="1589"/>
      <c r="BM34" s="1589"/>
      <c r="BN34" s="1589"/>
      <c r="BO34" s="1589"/>
      <c r="BP34" s="1589"/>
      <c r="BQ34" s="1589"/>
      <c r="BR34" s="1589"/>
      <c r="BS34" s="1589"/>
      <c r="BT34" s="1589"/>
      <c r="BU34" s="1589"/>
      <c r="BV34" s="1589"/>
      <c r="BW34" s="1589"/>
      <c r="BX34" s="1589"/>
      <c r="BY34" s="1589"/>
      <c r="BZ34" s="1589"/>
      <c r="CA34" s="1589"/>
      <c r="CB34" s="1589"/>
      <c r="CC34" s="1589"/>
      <c r="CD34" s="1589"/>
      <c r="CE34" s="1589"/>
      <c r="CF34" s="1589"/>
      <c r="CG34" s="1589"/>
      <c r="CH34" s="1589"/>
      <c r="CI34" s="1589"/>
      <c r="CJ34" s="1589"/>
      <c r="CK34" s="1589"/>
      <c r="CL34" s="1589"/>
      <c r="CM34" s="1589"/>
      <c r="CN34" s="1589"/>
      <c r="CO34" s="1589"/>
      <c r="CP34" s="1589"/>
      <c r="CQ34" s="1589"/>
      <c r="CR34" s="1589"/>
      <c r="CS34" s="1589"/>
      <c r="CT34" s="1589"/>
      <c r="CU34" s="1589"/>
      <c r="CV34" s="1589"/>
      <c r="CW34" s="1589"/>
      <c r="CX34" s="1589"/>
      <c r="CY34" s="1589"/>
      <c r="CZ34" s="1589"/>
      <c r="DA34" s="1589"/>
      <c r="DB34" s="1589"/>
      <c r="DC34" s="1589"/>
      <c r="DD34" s="1589"/>
      <c r="DE34" s="1589"/>
      <c r="DF34" s="1589"/>
      <c r="DG34" s="1589"/>
      <c r="DH34" s="1589"/>
      <c r="DI34" s="1589"/>
      <c r="DJ34" s="1589"/>
      <c r="DK34" s="1589"/>
      <c r="DL34" s="1589"/>
      <c r="DM34" s="1589"/>
      <c r="DN34" s="1589"/>
      <c r="DO34" s="1589"/>
      <c r="DP34" s="1589"/>
      <c r="DQ34" s="1589"/>
      <c r="DR34" s="1589"/>
      <c r="DS34" s="1589"/>
      <c r="DT34" s="1589"/>
      <c r="DU34" s="1589"/>
      <c r="DV34" s="1589"/>
      <c r="DW34" s="1589"/>
      <c r="DX34" s="1589"/>
      <c r="DY34" s="1589"/>
      <c r="DZ34" s="1589"/>
      <c r="EA34" s="1589"/>
      <c r="EB34" s="1589"/>
      <c r="EC34" s="1589"/>
      <c r="ED34" s="1589"/>
      <c r="EE34" s="1589"/>
      <c r="EF34" s="1589"/>
      <c r="EG34" s="1589"/>
      <c r="EH34" s="1589"/>
      <c r="EI34" s="1589"/>
      <c r="EJ34" s="1589"/>
      <c r="EK34" s="1589"/>
      <c r="EL34" s="1589"/>
      <c r="EM34" s="1589"/>
      <c r="EN34" s="1589"/>
      <c r="EO34" s="1589"/>
      <c r="EP34" s="1589"/>
      <c r="EQ34" s="1589"/>
      <c r="ER34" s="1589"/>
      <c r="ES34" s="1589"/>
      <c r="ET34" s="1589"/>
      <c r="EU34" s="1589"/>
      <c r="EV34" s="1589"/>
      <c r="EW34" s="1589"/>
      <c r="EX34" s="1589"/>
      <c r="EY34" s="1589"/>
      <c r="EZ34" s="1589"/>
      <c r="FA34" s="1589"/>
      <c r="FB34" s="1589"/>
      <c r="FC34" s="1589"/>
      <c r="FD34" s="1589"/>
      <c r="FE34" s="1589"/>
      <c r="FF34" s="1589"/>
      <c r="FG34" s="1589"/>
      <c r="FH34" s="1589"/>
      <c r="FI34" s="1589"/>
      <c r="FJ34" s="1589"/>
      <c r="FK34" s="1589"/>
      <c r="FL34" s="1589"/>
      <c r="FM34" s="1589"/>
      <c r="FN34" s="1589"/>
      <c r="FO34" s="1589"/>
      <c r="FP34" s="1589"/>
      <c r="FQ34" s="1589"/>
      <c r="FR34" s="1589"/>
      <c r="FS34" s="1589"/>
      <c r="FT34" s="1589"/>
      <c r="FU34" s="1589"/>
      <c r="FV34" s="1589"/>
      <c r="FW34" s="1589"/>
      <c r="FX34" s="1589"/>
      <c r="FY34" s="1589"/>
      <c r="FZ34" s="1589"/>
      <c r="GA34" s="1589"/>
      <c r="GB34" s="1589"/>
      <c r="GC34" s="1589"/>
      <c r="GD34" s="1589"/>
      <c r="GE34" s="1589"/>
      <c r="GF34" s="1589"/>
      <c r="GG34" s="1589"/>
      <c r="GH34" s="1589"/>
      <c r="GI34" s="1589"/>
      <c r="GJ34" s="1589"/>
      <c r="GK34" s="1589"/>
      <c r="GL34" s="1589"/>
      <c r="GM34" s="1589"/>
      <c r="GN34" s="1589"/>
      <c r="GO34" s="1589"/>
      <c r="GP34" s="1589"/>
      <c r="GQ34" s="1589"/>
      <c r="GR34" s="1589"/>
      <c r="GS34" s="1589"/>
      <c r="GT34" s="1589"/>
      <c r="GU34" s="1589"/>
      <c r="GV34" s="1589"/>
      <c r="GW34" s="1589"/>
      <c r="GX34" s="1589"/>
      <c r="GY34" s="1589"/>
      <c r="GZ34" s="1589"/>
      <c r="HA34" s="1589"/>
      <c r="HB34" s="1589"/>
      <c r="HC34" s="1589"/>
      <c r="HD34" s="1589"/>
      <c r="HE34" s="1589"/>
      <c r="HF34" s="1589"/>
      <c r="HG34" s="1589"/>
      <c r="HH34" s="1589"/>
      <c r="HI34" s="1589"/>
      <c r="HJ34" s="1589"/>
      <c r="HK34" s="1589"/>
      <c r="HL34" s="1589"/>
      <c r="HM34" s="1589"/>
      <c r="HN34" s="1589"/>
      <c r="HO34" s="1589"/>
      <c r="HP34" s="1589"/>
      <c r="HQ34" s="1589"/>
      <c r="HR34" s="1589"/>
      <c r="HS34" s="1589"/>
      <c r="HT34" s="1589"/>
      <c r="HU34" s="1589"/>
      <c r="HV34" s="1589"/>
      <c r="HW34" s="1589"/>
      <c r="HX34" s="1589"/>
      <c r="HY34" s="1589"/>
      <c r="HZ34" s="1589"/>
      <c r="IA34" s="1589"/>
      <c r="IB34" s="1589"/>
      <c r="IC34" s="1589"/>
      <c r="ID34" s="1589"/>
      <c r="IE34" s="1589"/>
      <c r="IF34" s="1589"/>
      <c r="IG34" s="1589"/>
      <c r="IH34" s="1589"/>
      <c r="II34" s="1589"/>
      <c r="IJ34" s="1589"/>
      <c r="IK34" s="1589"/>
      <c r="IL34" s="1589"/>
      <c r="IM34" s="1589"/>
      <c r="IN34" s="1589"/>
      <c r="IO34" s="1589"/>
      <c r="IP34" s="1589"/>
      <c r="IQ34" s="1589"/>
      <c r="IR34" s="1589"/>
      <c r="IS34" s="1589"/>
      <c r="IT34" s="1589"/>
      <c r="IU34" s="1589"/>
    </row>
    <row r="35" spans="1:255">
      <c r="A35" s="2209" t="s">
        <v>1403</v>
      </c>
      <c r="B35" s="1571"/>
      <c r="C35" s="1571"/>
      <c r="D35" s="1571"/>
      <c r="E35" s="2341"/>
      <c r="F35" s="3391"/>
      <c r="G35" s="3392"/>
      <c r="H35" s="1571"/>
      <c r="I35" s="1571"/>
      <c r="J35" s="1571"/>
      <c r="K35" s="1906"/>
      <c r="L35" s="1906"/>
      <c r="M35" s="2364">
        <v>5</v>
      </c>
      <c r="N35" s="3391"/>
      <c r="O35" s="3392"/>
      <c r="P35" s="1906"/>
      <c r="Q35" s="1906"/>
      <c r="R35" s="1906">
        <f t="shared" si="0"/>
        <v>0</v>
      </c>
      <c r="S35" s="1572">
        <v>5</v>
      </c>
      <c r="T35" s="1589"/>
      <c r="U35" s="1589"/>
      <c r="V35" s="1589" t="s">
        <v>1789</v>
      </c>
      <c r="W35" s="1589"/>
      <c r="X35" s="1589"/>
      <c r="Y35" s="1589"/>
      <c r="Z35" s="1589"/>
      <c r="AA35" s="1589"/>
      <c r="AB35" s="1589"/>
      <c r="AC35" s="1589"/>
      <c r="AD35" s="1589"/>
      <c r="AE35" s="1589"/>
      <c r="AF35" s="1589"/>
      <c r="AG35" s="1589"/>
      <c r="AH35" s="1589"/>
      <c r="AI35" s="1589"/>
      <c r="AJ35" s="1589"/>
      <c r="AK35" s="1589" t="s">
        <v>1789</v>
      </c>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c r="CD35" s="1589"/>
      <c r="CE35" s="1589"/>
      <c r="CF35" s="1589"/>
      <c r="CG35" s="1589"/>
      <c r="CH35" s="1589"/>
      <c r="CI35" s="1589"/>
      <c r="CJ35" s="1589"/>
      <c r="CK35" s="1589"/>
      <c r="CL35" s="1589"/>
      <c r="CM35" s="1589"/>
      <c r="CN35" s="1589"/>
      <c r="CO35" s="1589"/>
      <c r="CP35" s="1589"/>
      <c r="CQ35" s="1589"/>
      <c r="CR35" s="1589"/>
      <c r="CS35" s="1589"/>
      <c r="CT35" s="1589"/>
      <c r="CU35" s="1589"/>
      <c r="CV35" s="1589"/>
      <c r="CW35" s="1589"/>
      <c r="CX35" s="1589"/>
      <c r="CY35" s="1589"/>
      <c r="CZ35" s="1589"/>
      <c r="DA35" s="1589"/>
      <c r="DB35" s="1589"/>
      <c r="DC35" s="1589"/>
      <c r="DD35" s="1589"/>
      <c r="DE35" s="1589"/>
      <c r="DF35" s="1589"/>
      <c r="DG35" s="1589"/>
      <c r="DH35" s="1589"/>
      <c r="DI35" s="1589"/>
      <c r="DJ35" s="1589"/>
      <c r="DK35" s="1589"/>
      <c r="DL35" s="1589"/>
      <c r="DM35" s="1589"/>
      <c r="DN35" s="1589"/>
      <c r="DO35" s="1589"/>
      <c r="DP35" s="1589"/>
      <c r="DQ35" s="1589"/>
      <c r="DR35" s="1589"/>
      <c r="DS35" s="1589"/>
      <c r="DT35" s="1589"/>
      <c r="DU35" s="1589"/>
      <c r="DV35" s="1589"/>
      <c r="DW35" s="1589"/>
      <c r="DX35" s="1589"/>
      <c r="DY35" s="1589"/>
      <c r="DZ35" s="1589"/>
      <c r="EA35" s="1589"/>
      <c r="EB35" s="1589"/>
      <c r="EC35" s="1589"/>
      <c r="ED35" s="1589"/>
      <c r="EE35" s="1589"/>
      <c r="EF35" s="1589"/>
      <c r="EG35" s="1589"/>
      <c r="EH35" s="1589"/>
      <c r="EI35" s="1589"/>
      <c r="EJ35" s="1589"/>
      <c r="EK35" s="1589"/>
      <c r="EL35" s="1589"/>
      <c r="EM35" s="1589"/>
      <c r="EN35" s="1589"/>
      <c r="EO35" s="1589"/>
      <c r="EP35" s="1589"/>
      <c r="EQ35" s="1589"/>
      <c r="ER35" s="1589"/>
      <c r="ES35" s="1589"/>
      <c r="ET35" s="1589"/>
      <c r="EU35" s="1589"/>
      <c r="EV35" s="1589"/>
      <c r="EW35" s="1589"/>
      <c r="EX35" s="1589"/>
      <c r="EY35" s="1589"/>
      <c r="EZ35" s="1589"/>
      <c r="FA35" s="1589"/>
      <c r="FB35" s="1589"/>
      <c r="FC35" s="1589"/>
      <c r="FD35" s="1589"/>
      <c r="FE35" s="1589"/>
      <c r="FF35" s="1589"/>
      <c r="FG35" s="1589"/>
      <c r="FH35" s="1589"/>
      <c r="FI35" s="1589"/>
      <c r="FJ35" s="1589"/>
      <c r="FK35" s="1589"/>
      <c r="FL35" s="1589"/>
      <c r="FM35" s="1589"/>
      <c r="FN35" s="1589"/>
      <c r="FO35" s="1589"/>
      <c r="FP35" s="1589"/>
      <c r="FQ35" s="1589"/>
      <c r="FR35" s="1589"/>
      <c r="FS35" s="1589"/>
      <c r="FT35" s="1589"/>
      <c r="FU35" s="1589"/>
      <c r="FV35" s="1589"/>
      <c r="FW35" s="1589"/>
      <c r="FX35" s="1589"/>
      <c r="FY35" s="1589"/>
      <c r="FZ35" s="1589"/>
      <c r="GA35" s="1589"/>
      <c r="GB35" s="1589"/>
      <c r="GC35" s="1589"/>
      <c r="GD35" s="1589"/>
      <c r="GE35" s="1589"/>
      <c r="GF35" s="1589"/>
      <c r="GG35" s="1589"/>
      <c r="GH35" s="1589"/>
      <c r="GI35" s="1589"/>
      <c r="GJ35" s="1589"/>
      <c r="GK35" s="1589"/>
      <c r="GL35" s="1589"/>
      <c r="GM35" s="1589"/>
      <c r="GN35" s="1589"/>
      <c r="GO35" s="1589"/>
      <c r="GP35" s="1589"/>
      <c r="GQ35" s="1589"/>
      <c r="GR35" s="1589"/>
      <c r="GS35" s="1589"/>
      <c r="GT35" s="1589"/>
      <c r="GU35" s="1589"/>
      <c r="GV35" s="1589"/>
      <c r="GW35" s="1589"/>
      <c r="GX35" s="1589"/>
      <c r="GY35" s="1589"/>
      <c r="GZ35" s="1589"/>
      <c r="HA35" s="1589"/>
      <c r="HB35" s="1589"/>
      <c r="HC35" s="1589"/>
      <c r="HD35" s="1589"/>
      <c r="HE35" s="1589"/>
      <c r="HF35" s="1589"/>
      <c r="HG35" s="1589"/>
      <c r="HH35" s="1589"/>
      <c r="HI35" s="1589"/>
      <c r="HJ35" s="1589"/>
      <c r="HK35" s="1589"/>
      <c r="HL35" s="1589"/>
      <c r="HM35" s="1589"/>
      <c r="HN35" s="1589"/>
      <c r="HO35" s="1589"/>
      <c r="HP35" s="1589"/>
      <c r="HQ35" s="1589"/>
      <c r="HR35" s="1589"/>
      <c r="HS35" s="1589"/>
      <c r="HT35" s="1589"/>
      <c r="HU35" s="1589"/>
      <c r="HV35" s="1589"/>
      <c r="HW35" s="1589"/>
      <c r="HX35" s="1589"/>
      <c r="HY35" s="1589"/>
      <c r="HZ35" s="1589"/>
      <c r="IA35" s="1589"/>
      <c r="IB35" s="1589"/>
      <c r="IC35" s="1589"/>
      <c r="ID35" s="1589"/>
      <c r="IE35" s="1589"/>
      <c r="IF35" s="1589"/>
      <c r="IG35" s="1589"/>
      <c r="IH35" s="1589"/>
      <c r="II35" s="1589"/>
      <c r="IJ35" s="1589"/>
      <c r="IK35" s="1589"/>
      <c r="IL35" s="1589"/>
      <c r="IM35" s="1589"/>
      <c r="IN35" s="1589"/>
      <c r="IO35" s="1589"/>
      <c r="IP35" s="1589"/>
      <c r="IQ35" s="1589"/>
      <c r="IR35" s="1589"/>
      <c r="IS35" s="1589"/>
      <c r="IT35" s="1589"/>
      <c r="IU35" s="1589"/>
    </row>
    <row r="36" spans="1:255">
      <c r="A36" s="2209" t="s">
        <v>1404</v>
      </c>
      <c r="B36" s="1571"/>
      <c r="C36" s="1571"/>
      <c r="D36" s="1571"/>
      <c r="E36" s="2341"/>
      <c r="F36" s="3391"/>
      <c r="G36" s="3392"/>
      <c r="H36" s="1571"/>
      <c r="I36" s="1571"/>
      <c r="J36" s="1571"/>
      <c r="K36" s="1906"/>
      <c r="L36" s="1906"/>
      <c r="M36" s="2364">
        <v>6</v>
      </c>
      <c r="N36" s="3391"/>
      <c r="O36" s="3392"/>
      <c r="P36" s="1906"/>
      <c r="Q36" s="1906"/>
      <c r="R36" s="1906">
        <f t="shared" si="0"/>
        <v>0</v>
      </c>
      <c r="S36" s="1572">
        <v>6</v>
      </c>
      <c r="T36" s="1589"/>
      <c r="U36" s="1589"/>
      <c r="V36" s="1589" t="s">
        <v>1789</v>
      </c>
      <c r="W36" s="1589"/>
      <c r="X36" s="1589"/>
      <c r="Y36" s="1589"/>
      <c r="Z36" s="1589"/>
      <c r="AA36" s="1589"/>
      <c r="AB36" s="1589"/>
      <c r="AC36" s="1589"/>
      <c r="AD36" s="1589"/>
      <c r="AE36" s="1589"/>
      <c r="AF36" s="1589"/>
      <c r="AG36" s="1589"/>
      <c r="AH36" s="1589"/>
      <c r="AI36" s="1589"/>
      <c r="AJ36" s="1589"/>
      <c r="AK36" s="1589" t="s">
        <v>1789</v>
      </c>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c r="CD36" s="1589"/>
      <c r="CE36" s="1589"/>
      <c r="CF36" s="1589"/>
      <c r="CG36" s="1589"/>
      <c r="CH36" s="1589"/>
      <c r="CI36" s="1589"/>
      <c r="CJ36" s="1589"/>
      <c r="CK36" s="1589"/>
      <c r="CL36" s="1589"/>
      <c r="CM36" s="1589"/>
      <c r="CN36" s="1589"/>
      <c r="CO36" s="1589"/>
      <c r="CP36" s="1589"/>
      <c r="CQ36" s="1589"/>
      <c r="CR36" s="1589"/>
      <c r="CS36" s="1589"/>
      <c r="CT36" s="1589"/>
      <c r="CU36" s="1589"/>
      <c r="CV36" s="1589"/>
      <c r="CW36" s="1589"/>
      <c r="CX36" s="1589"/>
      <c r="CY36" s="1589"/>
      <c r="CZ36" s="1589"/>
      <c r="DA36" s="1589"/>
      <c r="DB36" s="1589"/>
      <c r="DC36" s="1589"/>
      <c r="DD36" s="1589"/>
      <c r="DE36" s="1589"/>
      <c r="DF36" s="1589"/>
      <c r="DG36" s="1589"/>
      <c r="DH36" s="1589"/>
      <c r="DI36" s="1589"/>
      <c r="DJ36" s="1589"/>
      <c r="DK36" s="1589"/>
      <c r="DL36" s="1589"/>
      <c r="DM36" s="1589"/>
      <c r="DN36" s="1589"/>
      <c r="DO36" s="1589"/>
      <c r="DP36" s="1589"/>
      <c r="DQ36" s="1589"/>
      <c r="DR36" s="1589"/>
      <c r="DS36" s="1589"/>
      <c r="DT36" s="1589"/>
      <c r="DU36" s="1589"/>
      <c r="DV36" s="1589"/>
      <c r="DW36" s="1589"/>
      <c r="DX36" s="1589"/>
      <c r="DY36" s="1589"/>
      <c r="DZ36" s="1589"/>
      <c r="EA36" s="1589"/>
      <c r="EB36" s="1589"/>
      <c r="EC36" s="1589"/>
      <c r="ED36" s="1589"/>
      <c r="EE36" s="1589"/>
      <c r="EF36" s="1589"/>
      <c r="EG36" s="1589"/>
      <c r="EH36" s="1589"/>
      <c r="EI36" s="1589"/>
      <c r="EJ36" s="1589"/>
      <c r="EK36" s="1589"/>
      <c r="EL36" s="1589"/>
      <c r="EM36" s="1589"/>
      <c r="EN36" s="1589"/>
      <c r="EO36" s="1589"/>
      <c r="EP36" s="1589"/>
      <c r="EQ36" s="1589"/>
      <c r="ER36" s="1589"/>
      <c r="ES36" s="1589"/>
      <c r="ET36" s="1589"/>
      <c r="EU36" s="1589"/>
      <c r="EV36" s="1589"/>
      <c r="EW36" s="1589"/>
      <c r="EX36" s="1589"/>
      <c r="EY36" s="1589"/>
      <c r="EZ36" s="1589"/>
      <c r="FA36" s="1589"/>
      <c r="FB36" s="1589"/>
      <c r="FC36" s="1589"/>
      <c r="FD36" s="1589"/>
      <c r="FE36" s="1589"/>
      <c r="FF36" s="1589"/>
      <c r="FG36" s="1589"/>
      <c r="FH36" s="1589"/>
      <c r="FI36" s="1589"/>
      <c r="FJ36" s="1589"/>
      <c r="FK36" s="1589"/>
      <c r="FL36" s="1589"/>
      <c r="FM36" s="1589"/>
      <c r="FN36" s="1589"/>
      <c r="FO36" s="1589"/>
      <c r="FP36" s="1589"/>
      <c r="FQ36" s="1589"/>
      <c r="FR36" s="1589"/>
      <c r="FS36" s="1589"/>
      <c r="FT36" s="1589"/>
      <c r="FU36" s="1589"/>
      <c r="FV36" s="1589"/>
      <c r="FW36" s="1589"/>
      <c r="FX36" s="1589"/>
      <c r="FY36" s="1589"/>
      <c r="FZ36" s="1589"/>
      <c r="GA36" s="1589"/>
      <c r="GB36" s="1589"/>
      <c r="GC36" s="1589"/>
      <c r="GD36" s="1589"/>
      <c r="GE36" s="1589"/>
      <c r="GF36" s="1589"/>
      <c r="GG36" s="1589"/>
      <c r="GH36" s="1589"/>
      <c r="GI36" s="1589"/>
      <c r="GJ36" s="1589"/>
      <c r="GK36" s="1589"/>
      <c r="GL36" s="1589"/>
      <c r="GM36" s="1589"/>
      <c r="GN36" s="1589"/>
      <c r="GO36" s="1589"/>
      <c r="GP36" s="1589"/>
      <c r="GQ36" s="1589"/>
      <c r="GR36" s="1589"/>
      <c r="GS36" s="1589"/>
      <c r="GT36" s="1589"/>
      <c r="GU36" s="1589"/>
      <c r="GV36" s="1589"/>
      <c r="GW36" s="1589"/>
      <c r="GX36" s="1589"/>
      <c r="GY36" s="1589"/>
      <c r="GZ36" s="1589"/>
      <c r="HA36" s="1589"/>
      <c r="HB36" s="1589"/>
      <c r="HC36" s="1589"/>
      <c r="HD36" s="1589"/>
      <c r="HE36" s="1589"/>
      <c r="HF36" s="1589"/>
      <c r="HG36" s="1589"/>
      <c r="HH36" s="1589"/>
      <c r="HI36" s="1589"/>
      <c r="HJ36" s="1589"/>
      <c r="HK36" s="1589"/>
      <c r="HL36" s="1589"/>
      <c r="HM36" s="1589"/>
      <c r="HN36" s="1589"/>
      <c r="HO36" s="1589"/>
      <c r="HP36" s="1589"/>
      <c r="HQ36" s="1589"/>
      <c r="HR36" s="1589"/>
      <c r="HS36" s="1589"/>
      <c r="HT36" s="1589"/>
      <c r="HU36" s="1589"/>
      <c r="HV36" s="1589"/>
      <c r="HW36" s="1589"/>
      <c r="HX36" s="1589"/>
      <c r="HY36" s="1589"/>
      <c r="HZ36" s="1589"/>
      <c r="IA36" s="1589"/>
      <c r="IB36" s="1589"/>
      <c r="IC36" s="1589"/>
      <c r="ID36" s="1589"/>
      <c r="IE36" s="1589"/>
      <c r="IF36" s="1589"/>
      <c r="IG36" s="1589"/>
      <c r="IH36" s="1589"/>
      <c r="II36" s="1589"/>
      <c r="IJ36" s="1589"/>
      <c r="IK36" s="1589"/>
      <c r="IL36" s="1589"/>
      <c r="IM36" s="1589"/>
      <c r="IN36" s="1589"/>
      <c r="IO36" s="1589"/>
      <c r="IP36" s="1589"/>
      <c r="IQ36" s="1589"/>
      <c r="IR36" s="1589"/>
      <c r="IS36" s="1589"/>
      <c r="IT36" s="1589"/>
      <c r="IU36" s="1589"/>
    </row>
    <row r="37" spans="1:255">
      <c r="A37" s="2209" t="s">
        <v>1405</v>
      </c>
      <c r="B37" s="1571"/>
      <c r="C37" s="1571"/>
      <c r="D37" s="1571"/>
      <c r="E37" s="2341"/>
      <c r="F37" s="3391"/>
      <c r="G37" s="3392"/>
      <c r="H37" s="1571"/>
      <c r="I37" s="1571"/>
      <c r="J37" s="1571"/>
      <c r="K37" s="1906"/>
      <c r="L37" s="1906"/>
      <c r="M37" s="2364">
        <v>7</v>
      </c>
      <c r="N37" s="3391"/>
      <c r="O37" s="3392"/>
      <c r="P37" s="1906"/>
      <c r="Q37" s="1906"/>
      <c r="R37" s="1906">
        <f t="shared" si="0"/>
        <v>0</v>
      </c>
      <c r="S37" s="1572">
        <v>7</v>
      </c>
      <c r="T37" s="1589"/>
      <c r="U37" s="1589"/>
      <c r="V37" s="1589" t="s">
        <v>1789</v>
      </c>
      <c r="W37" s="1589"/>
      <c r="X37" s="1589"/>
      <c r="Y37" s="1589"/>
      <c r="Z37" s="1589"/>
      <c r="AA37" s="1589"/>
      <c r="AB37" s="1589"/>
      <c r="AC37" s="1589"/>
      <c r="AD37" s="1589"/>
      <c r="AE37" s="1589"/>
      <c r="AF37" s="1589"/>
      <c r="AG37" s="1589"/>
      <c r="AH37" s="1589"/>
      <c r="AI37" s="1589"/>
      <c r="AJ37" s="1589"/>
      <c r="AK37" s="1589" t="s">
        <v>1088</v>
      </c>
      <c r="AL37" s="1589"/>
      <c r="AM37" s="1589"/>
      <c r="AN37" s="1589"/>
      <c r="AO37" s="1589"/>
      <c r="AP37" s="1589"/>
      <c r="AQ37" s="1589"/>
      <c r="AR37" s="1589"/>
      <c r="AS37" s="1589"/>
      <c r="AT37" s="1589"/>
      <c r="AU37" s="1589"/>
      <c r="AV37" s="1589"/>
      <c r="AW37" s="1589"/>
      <c r="AX37" s="1589"/>
      <c r="AY37" s="1589"/>
      <c r="AZ37" s="1589"/>
      <c r="BA37" s="1589"/>
      <c r="BB37" s="1589"/>
      <c r="BC37" s="1589"/>
      <c r="BD37" s="1589"/>
      <c r="BE37" s="1589"/>
      <c r="BF37" s="1589"/>
      <c r="BG37" s="1589"/>
      <c r="BH37" s="1589"/>
      <c r="BI37" s="1589"/>
      <c r="BJ37" s="1589"/>
      <c r="BK37" s="1589"/>
      <c r="BL37" s="1589"/>
      <c r="BM37" s="1589"/>
      <c r="BN37" s="1589"/>
      <c r="BO37" s="1589"/>
      <c r="BP37" s="1589"/>
      <c r="BQ37" s="1589"/>
      <c r="BR37" s="1589"/>
      <c r="BS37" s="1589"/>
      <c r="BT37" s="1589"/>
      <c r="BU37" s="1589"/>
      <c r="BV37" s="1589"/>
      <c r="BW37" s="1589"/>
      <c r="BX37" s="1589"/>
      <c r="BY37" s="1589"/>
      <c r="BZ37" s="1589"/>
      <c r="CA37" s="1589"/>
      <c r="CB37" s="1589"/>
      <c r="CC37" s="1589"/>
      <c r="CD37" s="1589"/>
      <c r="CE37" s="1589"/>
      <c r="CF37" s="1589"/>
      <c r="CG37" s="1589"/>
      <c r="CH37" s="1589"/>
      <c r="CI37" s="1589"/>
      <c r="CJ37" s="1589"/>
      <c r="CK37" s="1589"/>
      <c r="CL37" s="1589"/>
      <c r="CM37" s="1589"/>
      <c r="CN37" s="1589"/>
      <c r="CO37" s="1589"/>
      <c r="CP37" s="1589"/>
      <c r="CQ37" s="1589"/>
      <c r="CR37" s="1589"/>
      <c r="CS37" s="1589"/>
      <c r="CT37" s="1589"/>
      <c r="CU37" s="1589"/>
      <c r="CV37" s="1589"/>
      <c r="CW37" s="1589"/>
      <c r="CX37" s="1589"/>
      <c r="CY37" s="1589"/>
      <c r="CZ37" s="1589"/>
      <c r="DA37" s="1589"/>
      <c r="DB37" s="1589"/>
      <c r="DC37" s="1589"/>
      <c r="DD37" s="1589"/>
      <c r="DE37" s="1589"/>
      <c r="DF37" s="1589"/>
      <c r="DG37" s="1589"/>
      <c r="DH37" s="1589"/>
      <c r="DI37" s="1589"/>
      <c r="DJ37" s="1589"/>
      <c r="DK37" s="1589"/>
      <c r="DL37" s="1589"/>
      <c r="DM37" s="1589"/>
      <c r="DN37" s="1589"/>
      <c r="DO37" s="1589"/>
      <c r="DP37" s="1589"/>
      <c r="DQ37" s="1589"/>
      <c r="DR37" s="1589"/>
      <c r="DS37" s="1589"/>
      <c r="DT37" s="1589"/>
      <c r="DU37" s="1589"/>
      <c r="DV37" s="1589"/>
      <c r="DW37" s="1589"/>
      <c r="DX37" s="1589"/>
      <c r="DY37" s="1589"/>
      <c r="DZ37" s="1589"/>
      <c r="EA37" s="1589"/>
      <c r="EB37" s="1589"/>
      <c r="EC37" s="1589"/>
      <c r="ED37" s="1589"/>
      <c r="EE37" s="1589"/>
      <c r="EF37" s="1589"/>
      <c r="EG37" s="1589"/>
      <c r="EH37" s="1589"/>
      <c r="EI37" s="1589"/>
      <c r="EJ37" s="1589"/>
      <c r="EK37" s="1589"/>
      <c r="EL37" s="1589"/>
      <c r="EM37" s="1589"/>
      <c r="EN37" s="1589"/>
      <c r="EO37" s="1589"/>
      <c r="EP37" s="1589"/>
      <c r="EQ37" s="1589"/>
      <c r="ER37" s="1589"/>
      <c r="ES37" s="1589"/>
      <c r="ET37" s="1589"/>
      <c r="EU37" s="1589"/>
      <c r="EV37" s="1589"/>
      <c r="EW37" s="1589"/>
      <c r="EX37" s="1589"/>
      <c r="EY37" s="1589"/>
      <c r="EZ37" s="1589"/>
      <c r="FA37" s="1589"/>
      <c r="FB37" s="1589"/>
      <c r="FC37" s="1589"/>
      <c r="FD37" s="1589"/>
      <c r="FE37" s="1589"/>
      <c r="FF37" s="1589"/>
      <c r="FG37" s="1589"/>
      <c r="FH37" s="1589"/>
      <c r="FI37" s="1589"/>
      <c r="FJ37" s="1589"/>
      <c r="FK37" s="1589"/>
      <c r="FL37" s="1589"/>
      <c r="FM37" s="1589"/>
      <c r="FN37" s="1589"/>
      <c r="FO37" s="1589"/>
      <c r="FP37" s="1589"/>
      <c r="FQ37" s="1589"/>
      <c r="FR37" s="1589"/>
      <c r="FS37" s="1589"/>
      <c r="FT37" s="1589"/>
      <c r="FU37" s="1589"/>
      <c r="FV37" s="1589"/>
      <c r="FW37" s="1589"/>
      <c r="FX37" s="1589"/>
      <c r="FY37" s="1589"/>
      <c r="FZ37" s="1589"/>
      <c r="GA37" s="1589"/>
      <c r="GB37" s="1589"/>
      <c r="GC37" s="1589"/>
      <c r="GD37" s="1589"/>
      <c r="GE37" s="1589"/>
      <c r="GF37" s="1589"/>
      <c r="GG37" s="1589"/>
      <c r="GH37" s="1589"/>
      <c r="GI37" s="1589"/>
      <c r="GJ37" s="1589"/>
      <c r="GK37" s="1589"/>
      <c r="GL37" s="1589"/>
      <c r="GM37" s="1589"/>
      <c r="GN37" s="1589"/>
      <c r="GO37" s="1589"/>
      <c r="GP37" s="1589"/>
      <c r="GQ37" s="1589"/>
      <c r="GR37" s="1589"/>
      <c r="GS37" s="1589"/>
      <c r="GT37" s="1589"/>
      <c r="GU37" s="1589"/>
      <c r="GV37" s="1589"/>
      <c r="GW37" s="1589"/>
      <c r="GX37" s="1589"/>
      <c r="GY37" s="1589"/>
      <c r="GZ37" s="1589"/>
      <c r="HA37" s="1589"/>
      <c r="HB37" s="1589"/>
      <c r="HC37" s="1589"/>
      <c r="HD37" s="1589"/>
      <c r="HE37" s="1589"/>
      <c r="HF37" s="1589"/>
      <c r="HG37" s="1589"/>
      <c r="HH37" s="1589"/>
      <c r="HI37" s="1589"/>
      <c r="HJ37" s="1589"/>
      <c r="HK37" s="1589"/>
      <c r="HL37" s="1589"/>
      <c r="HM37" s="1589"/>
      <c r="HN37" s="1589"/>
      <c r="HO37" s="1589"/>
      <c r="HP37" s="1589"/>
      <c r="HQ37" s="1589"/>
      <c r="HR37" s="1589"/>
      <c r="HS37" s="1589"/>
      <c r="HT37" s="1589"/>
      <c r="HU37" s="1589"/>
      <c r="HV37" s="1589"/>
      <c r="HW37" s="1589"/>
      <c r="HX37" s="1589"/>
      <c r="HY37" s="1589"/>
      <c r="HZ37" s="1589"/>
      <c r="IA37" s="1589"/>
      <c r="IB37" s="1589"/>
      <c r="IC37" s="1589"/>
      <c r="ID37" s="1589"/>
      <c r="IE37" s="1589"/>
      <c r="IF37" s="1589"/>
      <c r="IG37" s="1589"/>
      <c r="IH37" s="1589"/>
      <c r="II37" s="1589"/>
      <c r="IJ37" s="1589"/>
      <c r="IK37" s="1589"/>
      <c r="IL37" s="1589"/>
      <c r="IM37" s="1589"/>
      <c r="IN37" s="1589"/>
      <c r="IO37" s="1589"/>
      <c r="IP37" s="1589"/>
      <c r="IQ37" s="1589"/>
      <c r="IR37" s="1589"/>
      <c r="IS37" s="1589"/>
      <c r="IT37" s="1589"/>
      <c r="IU37" s="1589"/>
    </row>
    <row r="38" spans="1:255">
      <c r="A38" s="2209" t="s">
        <v>1406</v>
      </c>
      <c r="B38" s="1571"/>
      <c r="C38" s="1571"/>
      <c r="D38" s="1571"/>
      <c r="E38" s="2341"/>
      <c r="F38" s="3391"/>
      <c r="G38" s="3392"/>
      <c r="H38" s="1571"/>
      <c r="I38" s="1571"/>
      <c r="J38" s="1571"/>
      <c r="K38" s="1906"/>
      <c r="L38" s="1906"/>
      <c r="M38" s="2364">
        <v>8</v>
      </c>
      <c r="N38" s="3391"/>
      <c r="O38" s="3392"/>
      <c r="P38" s="1906"/>
      <c r="Q38" s="1906"/>
      <c r="R38" s="1906">
        <f t="shared" si="0"/>
        <v>0</v>
      </c>
      <c r="S38" s="1572">
        <v>8</v>
      </c>
      <c r="T38" s="1589" t="s">
        <v>1789</v>
      </c>
      <c r="U38" s="1589" t="s">
        <v>1789</v>
      </c>
      <c r="V38" s="1589" t="s">
        <v>1789</v>
      </c>
      <c r="W38" s="1589"/>
      <c r="X38" s="1589"/>
      <c r="Y38" s="1589"/>
      <c r="Z38" s="1589" t="s">
        <v>1789</v>
      </c>
      <c r="AA38" s="1589" t="s">
        <v>1789</v>
      </c>
      <c r="AB38" s="1589" t="s">
        <v>1789</v>
      </c>
      <c r="AC38" s="1589" t="s">
        <v>1789</v>
      </c>
      <c r="AD38" s="1589" t="s">
        <v>1789</v>
      </c>
      <c r="AE38" s="1589" t="s">
        <v>1789</v>
      </c>
      <c r="AF38" s="1589" t="s">
        <v>1789</v>
      </c>
      <c r="AG38" s="1589" t="s">
        <v>1789</v>
      </c>
      <c r="AH38" s="1589" t="s">
        <v>1789</v>
      </c>
      <c r="AI38" s="1589" t="s">
        <v>1789</v>
      </c>
      <c r="AJ38" s="1589" t="s">
        <v>1789</v>
      </c>
      <c r="AK38" s="1589" t="s">
        <v>1789</v>
      </c>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c r="CD38" s="1589"/>
      <c r="CE38" s="1589"/>
      <c r="CF38" s="1589"/>
      <c r="CG38" s="1589"/>
      <c r="CH38" s="1589"/>
      <c r="CI38" s="1589"/>
      <c r="CJ38" s="1589"/>
      <c r="CK38" s="1589"/>
      <c r="CL38" s="1589"/>
      <c r="CM38" s="1589"/>
      <c r="CN38" s="1589"/>
      <c r="CO38" s="1589"/>
      <c r="CP38" s="1589"/>
      <c r="CQ38" s="1589"/>
      <c r="CR38" s="1589"/>
      <c r="CS38" s="1589"/>
      <c r="CT38" s="1589"/>
      <c r="CU38" s="1589"/>
      <c r="CV38" s="1589"/>
      <c r="CW38" s="1589"/>
      <c r="CX38" s="1589"/>
      <c r="CY38" s="1589"/>
      <c r="CZ38" s="1589"/>
      <c r="DA38" s="1589"/>
      <c r="DB38" s="1589"/>
      <c r="DC38" s="1589"/>
      <c r="DD38" s="1589"/>
      <c r="DE38" s="1589"/>
      <c r="DF38" s="1589"/>
      <c r="DG38" s="1589"/>
      <c r="DH38" s="1589"/>
      <c r="DI38" s="1589"/>
      <c r="DJ38" s="1589"/>
      <c r="DK38" s="1589"/>
      <c r="DL38" s="1589"/>
      <c r="DM38" s="1589"/>
      <c r="DN38" s="1589"/>
      <c r="DO38" s="1589"/>
      <c r="DP38" s="1589"/>
      <c r="DQ38" s="1589"/>
      <c r="DR38" s="1589"/>
      <c r="DS38" s="1589"/>
      <c r="DT38" s="1589"/>
      <c r="DU38" s="1589"/>
      <c r="DV38" s="1589"/>
      <c r="DW38" s="1589"/>
      <c r="DX38" s="1589"/>
      <c r="DY38" s="1589"/>
      <c r="DZ38" s="1589"/>
      <c r="EA38" s="1589"/>
      <c r="EB38" s="1589"/>
      <c r="EC38" s="1589"/>
      <c r="ED38" s="1589"/>
      <c r="EE38" s="1589"/>
      <c r="EF38" s="1589"/>
      <c r="EG38" s="1589"/>
      <c r="EH38" s="1589"/>
      <c r="EI38" s="1589"/>
      <c r="EJ38" s="1589"/>
      <c r="EK38" s="1589"/>
      <c r="EL38" s="1589"/>
      <c r="EM38" s="1589"/>
      <c r="EN38" s="1589"/>
      <c r="EO38" s="1589"/>
      <c r="EP38" s="1589"/>
      <c r="EQ38" s="1589"/>
      <c r="ER38" s="1589"/>
      <c r="ES38" s="1589"/>
      <c r="ET38" s="1589"/>
      <c r="EU38" s="1589"/>
      <c r="EV38" s="1589"/>
      <c r="EW38" s="1589"/>
      <c r="EX38" s="1589"/>
      <c r="EY38" s="1589"/>
      <c r="EZ38" s="1589"/>
      <c r="FA38" s="1589"/>
      <c r="FB38" s="1589"/>
      <c r="FC38" s="1589"/>
      <c r="FD38" s="1589"/>
      <c r="FE38" s="1589"/>
      <c r="FF38" s="1589"/>
      <c r="FG38" s="1589"/>
      <c r="FH38" s="1589"/>
      <c r="FI38" s="1589"/>
      <c r="FJ38" s="1589"/>
      <c r="FK38" s="1589"/>
      <c r="FL38" s="1589"/>
      <c r="FM38" s="1589"/>
      <c r="FN38" s="1589"/>
      <c r="FO38" s="1589"/>
      <c r="FP38" s="1589"/>
      <c r="FQ38" s="1589"/>
      <c r="FR38" s="1589"/>
      <c r="FS38" s="1589"/>
      <c r="FT38" s="1589"/>
      <c r="FU38" s="1589"/>
      <c r="FV38" s="1589"/>
      <c r="FW38" s="1589"/>
      <c r="FX38" s="1589"/>
      <c r="FY38" s="1589"/>
      <c r="FZ38" s="1589"/>
      <c r="GA38" s="1589"/>
      <c r="GB38" s="1589"/>
      <c r="GC38" s="1589"/>
      <c r="GD38" s="1589"/>
      <c r="GE38" s="1589"/>
      <c r="GF38" s="1589"/>
      <c r="GG38" s="1589"/>
      <c r="GH38" s="1589"/>
      <c r="GI38" s="1589"/>
      <c r="GJ38" s="1589"/>
      <c r="GK38" s="1589"/>
      <c r="GL38" s="1589"/>
      <c r="GM38" s="1589"/>
      <c r="GN38" s="1589"/>
      <c r="GO38" s="1589"/>
      <c r="GP38" s="1589"/>
      <c r="GQ38" s="1589"/>
      <c r="GR38" s="1589"/>
      <c r="GS38" s="1589"/>
      <c r="GT38" s="1589"/>
      <c r="GU38" s="1589"/>
      <c r="GV38" s="1589"/>
      <c r="GW38" s="1589"/>
      <c r="GX38" s="1589"/>
      <c r="GY38" s="1589"/>
      <c r="GZ38" s="1589"/>
      <c r="HA38" s="1589"/>
      <c r="HB38" s="1589"/>
      <c r="HC38" s="1589"/>
      <c r="HD38" s="1589"/>
      <c r="HE38" s="1589"/>
      <c r="HF38" s="1589"/>
      <c r="HG38" s="1589"/>
      <c r="HH38" s="1589"/>
      <c r="HI38" s="1589"/>
      <c r="HJ38" s="1589"/>
      <c r="HK38" s="1589"/>
      <c r="HL38" s="1589"/>
      <c r="HM38" s="1589"/>
      <c r="HN38" s="1589"/>
      <c r="HO38" s="1589"/>
      <c r="HP38" s="1589"/>
      <c r="HQ38" s="1589"/>
      <c r="HR38" s="1589"/>
      <c r="HS38" s="1589"/>
      <c r="HT38" s="1589"/>
      <c r="HU38" s="1589"/>
      <c r="HV38" s="1589"/>
      <c r="HW38" s="1589"/>
      <c r="HX38" s="1589"/>
      <c r="HY38" s="1589"/>
      <c r="HZ38" s="1589"/>
      <c r="IA38" s="1589"/>
      <c r="IB38" s="1589"/>
      <c r="IC38" s="1589"/>
      <c r="ID38" s="1589"/>
      <c r="IE38" s="1589"/>
      <c r="IF38" s="1589"/>
      <c r="IG38" s="1589"/>
      <c r="IH38" s="1589"/>
      <c r="II38" s="1589"/>
      <c r="IJ38" s="1589"/>
      <c r="IK38" s="1589"/>
      <c r="IL38" s="1589"/>
      <c r="IM38" s="1589"/>
      <c r="IN38" s="1589"/>
      <c r="IO38" s="1589"/>
      <c r="IP38" s="1589"/>
      <c r="IQ38" s="1589"/>
      <c r="IR38" s="1589"/>
      <c r="IS38" s="1589"/>
      <c r="IT38" s="1589"/>
      <c r="IU38" s="1589"/>
    </row>
    <row r="39" spans="1:255">
      <c r="A39" s="2209" t="s">
        <v>1407</v>
      </c>
      <c r="B39" s="1571"/>
      <c r="C39" s="1571"/>
      <c r="D39" s="1571"/>
      <c r="E39" s="2341"/>
      <c r="F39" s="3391"/>
      <c r="G39" s="3392"/>
      <c r="H39" s="1571"/>
      <c r="I39" s="1571"/>
      <c r="J39" s="1571"/>
      <c r="K39" s="1906"/>
      <c r="L39" s="1906"/>
      <c r="M39" s="2364">
        <v>9</v>
      </c>
      <c r="N39" s="3391"/>
      <c r="O39" s="3392"/>
      <c r="P39" s="1906"/>
      <c r="Q39" s="1906"/>
      <c r="R39" s="1906">
        <f t="shared" si="0"/>
        <v>0</v>
      </c>
      <c r="S39" s="1572">
        <v>9</v>
      </c>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c r="CD39" s="1589"/>
      <c r="CE39" s="1589"/>
      <c r="CF39" s="1589"/>
      <c r="CG39" s="1589"/>
      <c r="CH39" s="1589"/>
      <c r="CI39" s="1589"/>
      <c r="CJ39" s="1589"/>
      <c r="CK39" s="1589"/>
      <c r="CL39" s="1589"/>
      <c r="CM39" s="1589"/>
      <c r="CN39" s="1589"/>
      <c r="CO39" s="1589"/>
      <c r="CP39" s="1589"/>
      <c r="CQ39" s="1589"/>
      <c r="CR39" s="1589"/>
      <c r="CS39" s="1589"/>
      <c r="CT39" s="1589"/>
      <c r="CU39" s="1589"/>
      <c r="CV39" s="1589"/>
      <c r="CW39" s="1589"/>
      <c r="CX39" s="1589"/>
      <c r="CY39" s="1589"/>
      <c r="CZ39" s="1589"/>
      <c r="DA39" s="1589"/>
      <c r="DB39" s="1589"/>
      <c r="DC39" s="1589"/>
      <c r="DD39" s="1589"/>
      <c r="DE39" s="1589"/>
      <c r="DF39" s="1589"/>
      <c r="DG39" s="1589"/>
      <c r="DH39" s="1589"/>
      <c r="DI39" s="1589"/>
      <c r="DJ39" s="1589"/>
      <c r="DK39" s="1589"/>
      <c r="DL39" s="1589"/>
      <c r="DM39" s="1589"/>
      <c r="DN39" s="1589"/>
      <c r="DO39" s="1589"/>
      <c r="DP39" s="1589"/>
      <c r="DQ39" s="1589"/>
      <c r="DR39" s="1589"/>
      <c r="DS39" s="1589"/>
      <c r="DT39" s="1589"/>
      <c r="DU39" s="1589"/>
      <c r="DV39" s="1589"/>
      <c r="DW39" s="1589"/>
      <c r="DX39" s="1589"/>
      <c r="DY39" s="1589"/>
      <c r="DZ39" s="1589"/>
      <c r="EA39" s="1589"/>
      <c r="EB39" s="1589"/>
      <c r="EC39" s="1589"/>
      <c r="ED39" s="1589"/>
      <c r="EE39" s="1589"/>
      <c r="EF39" s="1589"/>
      <c r="EG39" s="1589"/>
      <c r="EH39" s="1589"/>
      <c r="EI39" s="1589"/>
      <c r="EJ39" s="1589"/>
      <c r="EK39" s="1589"/>
      <c r="EL39" s="1589"/>
      <c r="EM39" s="1589"/>
      <c r="EN39" s="1589"/>
      <c r="EO39" s="1589"/>
      <c r="EP39" s="1589"/>
      <c r="EQ39" s="1589"/>
      <c r="ER39" s="1589"/>
      <c r="ES39" s="1589"/>
      <c r="ET39" s="1589"/>
      <c r="EU39" s="1589"/>
      <c r="EV39" s="1589"/>
      <c r="EW39" s="1589"/>
      <c r="EX39" s="1589"/>
      <c r="EY39" s="1589"/>
      <c r="EZ39" s="1589"/>
      <c r="FA39" s="1589"/>
      <c r="FB39" s="1589"/>
      <c r="FC39" s="1589"/>
      <c r="FD39" s="1589"/>
      <c r="FE39" s="1589"/>
      <c r="FF39" s="1589"/>
      <c r="FG39" s="1589"/>
      <c r="FH39" s="1589"/>
      <c r="FI39" s="1589"/>
      <c r="FJ39" s="1589"/>
      <c r="FK39" s="1589"/>
      <c r="FL39" s="1589"/>
      <c r="FM39" s="1589"/>
      <c r="FN39" s="1589"/>
      <c r="FO39" s="1589"/>
      <c r="FP39" s="1589"/>
      <c r="FQ39" s="1589"/>
      <c r="FR39" s="1589"/>
      <c r="FS39" s="1589"/>
      <c r="FT39" s="1589"/>
      <c r="FU39" s="1589"/>
      <c r="FV39" s="1589"/>
      <c r="FW39" s="1589"/>
      <c r="FX39" s="1589"/>
      <c r="FY39" s="1589"/>
      <c r="FZ39" s="1589"/>
      <c r="GA39" s="1589"/>
      <c r="GB39" s="1589"/>
      <c r="GC39" s="1589"/>
      <c r="GD39" s="1589"/>
      <c r="GE39" s="1589"/>
      <c r="GF39" s="1589"/>
      <c r="GG39" s="1589"/>
      <c r="GH39" s="1589"/>
      <c r="GI39" s="1589"/>
      <c r="GJ39" s="1589"/>
      <c r="GK39" s="1589"/>
      <c r="GL39" s="1589"/>
      <c r="GM39" s="1589"/>
      <c r="GN39" s="1589"/>
      <c r="GO39" s="1589"/>
      <c r="GP39" s="1589"/>
      <c r="GQ39" s="1589"/>
      <c r="GR39" s="1589"/>
      <c r="GS39" s="1589"/>
      <c r="GT39" s="1589"/>
      <c r="GU39" s="1589"/>
      <c r="GV39" s="1589"/>
      <c r="GW39" s="1589"/>
      <c r="GX39" s="1589"/>
      <c r="GY39" s="1589"/>
      <c r="GZ39" s="1589"/>
      <c r="HA39" s="1589"/>
      <c r="HB39" s="1589"/>
      <c r="HC39" s="1589"/>
      <c r="HD39" s="1589"/>
      <c r="HE39" s="1589"/>
      <c r="HF39" s="1589"/>
      <c r="HG39" s="1589"/>
      <c r="HH39" s="1589"/>
      <c r="HI39" s="1589"/>
      <c r="HJ39" s="1589"/>
      <c r="HK39" s="1589"/>
      <c r="HL39" s="1589"/>
      <c r="HM39" s="1589"/>
      <c r="HN39" s="1589"/>
      <c r="HO39" s="1589"/>
      <c r="HP39" s="1589"/>
      <c r="HQ39" s="1589"/>
      <c r="HR39" s="1589"/>
      <c r="HS39" s="1589"/>
      <c r="HT39" s="1589"/>
      <c r="HU39" s="1589"/>
      <c r="HV39" s="1589"/>
      <c r="HW39" s="1589"/>
      <c r="HX39" s="1589"/>
      <c r="HY39" s="1589"/>
      <c r="HZ39" s="1589"/>
      <c r="IA39" s="1589"/>
      <c r="IB39" s="1589"/>
      <c r="IC39" s="1589"/>
      <c r="ID39" s="1589"/>
      <c r="IE39" s="1589"/>
      <c r="IF39" s="1589"/>
      <c r="IG39" s="1589"/>
      <c r="IH39" s="1589"/>
      <c r="II39" s="1589"/>
      <c r="IJ39" s="1589"/>
      <c r="IK39" s="1589"/>
      <c r="IL39" s="1589"/>
      <c r="IM39" s="1589"/>
      <c r="IN39" s="1589"/>
      <c r="IO39" s="1589"/>
      <c r="IP39" s="1589"/>
      <c r="IQ39" s="1589"/>
      <c r="IR39" s="1589"/>
      <c r="IS39" s="1589"/>
      <c r="IT39" s="1589"/>
      <c r="IU39" s="1589"/>
    </row>
    <row r="40" spans="1:255">
      <c r="A40" s="2209" t="s">
        <v>1746</v>
      </c>
      <c r="B40" s="1571"/>
      <c r="C40" s="1571"/>
      <c r="D40" s="1571"/>
      <c r="E40" s="2341"/>
      <c r="F40" s="3391"/>
      <c r="G40" s="3392"/>
      <c r="H40" s="1571"/>
      <c r="I40" s="1571"/>
      <c r="J40" s="1571"/>
      <c r="K40" s="1906"/>
      <c r="L40" s="1906"/>
      <c r="M40" s="2364">
        <v>10</v>
      </c>
      <c r="N40" s="3391"/>
      <c r="O40" s="3392"/>
      <c r="P40" s="1906"/>
      <c r="Q40" s="1906"/>
      <c r="R40" s="1906">
        <f t="shared" si="0"/>
        <v>0</v>
      </c>
      <c r="S40" s="1572">
        <v>10</v>
      </c>
      <c r="T40" s="1589"/>
      <c r="U40" s="1589"/>
      <c r="V40" s="1589"/>
      <c r="W40" s="1589"/>
      <c r="X40" s="1589"/>
      <c r="Y40" s="1589"/>
      <c r="Z40" s="1589"/>
      <c r="AA40" s="1589"/>
      <c r="AB40" s="1589"/>
      <c r="AC40" s="1589"/>
      <c r="AD40" s="1589"/>
      <c r="AE40" s="1589"/>
      <c r="AF40" s="1589"/>
      <c r="AG40" s="1589"/>
      <c r="AH40" s="1589"/>
      <c r="AI40" s="1589"/>
      <c r="AJ40" s="1589"/>
      <c r="AK40" s="1589"/>
      <c r="AL40" s="1589"/>
      <c r="AM40" s="1589"/>
      <c r="AN40" s="1589"/>
      <c r="AO40" s="1589"/>
      <c r="AP40" s="1589"/>
      <c r="AQ40" s="1589"/>
      <c r="AR40" s="1589"/>
      <c r="AS40" s="1589"/>
      <c r="AT40" s="1589"/>
      <c r="AU40" s="1589"/>
      <c r="AV40" s="1589"/>
      <c r="AW40" s="1589"/>
      <c r="AX40" s="1589"/>
      <c r="AY40" s="1589"/>
      <c r="AZ40" s="1589"/>
      <c r="BA40" s="1589"/>
      <c r="BB40" s="1589"/>
      <c r="BC40" s="1589"/>
      <c r="BD40" s="1589"/>
      <c r="BE40" s="1589"/>
      <c r="BF40" s="1589"/>
      <c r="BG40" s="1589"/>
      <c r="BH40" s="1589"/>
      <c r="BI40" s="1589"/>
      <c r="BJ40" s="1589"/>
      <c r="BK40" s="1589"/>
      <c r="BL40" s="1589"/>
      <c r="BM40" s="1589"/>
      <c r="BN40" s="1589"/>
      <c r="BO40" s="1589"/>
      <c r="BP40" s="1589"/>
      <c r="BQ40" s="1589"/>
      <c r="BR40" s="1589"/>
      <c r="BS40" s="1589"/>
      <c r="BT40" s="1589"/>
      <c r="BU40" s="1589"/>
      <c r="BV40" s="1589"/>
      <c r="BW40" s="1589"/>
      <c r="BX40" s="1589"/>
      <c r="BY40" s="1589"/>
      <c r="BZ40" s="1589"/>
      <c r="CA40" s="1589"/>
      <c r="CB40" s="1589"/>
      <c r="CC40" s="1589"/>
      <c r="CD40" s="1589"/>
      <c r="CE40" s="1589"/>
      <c r="CF40" s="1589"/>
      <c r="CG40" s="1589"/>
      <c r="CH40" s="1589"/>
      <c r="CI40" s="1589"/>
      <c r="CJ40" s="1589"/>
      <c r="CK40" s="1589"/>
      <c r="CL40" s="1589"/>
      <c r="CM40" s="1589"/>
      <c r="CN40" s="1589"/>
      <c r="CO40" s="1589"/>
      <c r="CP40" s="1589"/>
      <c r="CQ40" s="1589"/>
      <c r="CR40" s="1589"/>
      <c r="CS40" s="1589"/>
      <c r="CT40" s="1589"/>
      <c r="CU40" s="1589"/>
      <c r="CV40" s="1589"/>
      <c r="CW40" s="1589"/>
      <c r="CX40" s="1589"/>
      <c r="CY40" s="1589"/>
      <c r="CZ40" s="1589"/>
      <c r="DA40" s="1589"/>
      <c r="DB40" s="1589"/>
      <c r="DC40" s="1589"/>
      <c r="DD40" s="1589"/>
      <c r="DE40" s="1589"/>
      <c r="DF40" s="1589"/>
      <c r="DG40" s="1589"/>
      <c r="DH40" s="1589"/>
      <c r="DI40" s="1589"/>
      <c r="DJ40" s="1589"/>
      <c r="DK40" s="1589"/>
      <c r="DL40" s="1589"/>
      <c r="DM40" s="1589"/>
      <c r="DN40" s="1589"/>
      <c r="DO40" s="1589"/>
      <c r="DP40" s="1589"/>
      <c r="DQ40" s="1589"/>
      <c r="DR40" s="1589"/>
      <c r="DS40" s="1589"/>
      <c r="DT40" s="1589"/>
      <c r="DU40" s="1589"/>
      <c r="DV40" s="1589"/>
      <c r="DW40" s="1589"/>
      <c r="DX40" s="1589"/>
      <c r="DY40" s="1589"/>
      <c r="DZ40" s="1589"/>
      <c r="EA40" s="1589"/>
      <c r="EB40" s="1589"/>
      <c r="EC40" s="1589"/>
      <c r="ED40" s="1589"/>
      <c r="EE40" s="1589"/>
      <c r="EF40" s="1589"/>
      <c r="EG40" s="1589"/>
      <c r="EH40" s="1589"/>
      <c r="EI40" s="1589"/>
      <c r="EJ40" s="1589"/>
      <c r="EK40" s="1589"/>
      <c r="EL40" s="1589"/>
      <c r="EM40" s="1589"/>
      <c r="EN40" s="1589"/>
      <c r="EO40" s="1589"/>
      <c r="EP40" s="1589"/>
      <c r="EQ40" s="1589"/>
      <c r="ER40" s="1589"/>
      <c r="ES40" s="1589"/>
      <c r="ET40" s="1589"/>
      <c r="EU40" s="1589"/>
      <c r="EV40" s="1589"/>
      <c r="EW40" s="1589"/>
      <c r="EX40" s="1589"/>
      <c r="EY40" s="1589"/>
      <c r="EZ40" s="1589"/>
      <c r="FA40" s="1589"/>
      <c r="FB40" s="1589"/>
      <c r="FC40" s="1589"/>
      <c r="FD40" s="1589"/>
      <c r="FE40" s="1589"/>
      <c r="FF40" s="1589"/>
      <c r="FG40" s="1589"/>
      <c r="FH40" s="1589"/>
      <c r="FI40" s="1589"/>
      <c r="FJ40" s="1589"/>
      <c r="FK40" s="1589"/>
      <c r="FL40" s="1589"/>
      <c r="FM40" s="1589"/>
      <c r="FN40" s="1589"/>
      <c r="FO40" s="1589"/>
      <c r="FP40" s="1589"/>
      <c r="FQ40" s="1589"/>
      <c r="FR40" s="1589"/>
      <c r="FS40" s="1589"/>
      <c r="FT40" s="1589"/>
      <c r="FU40" s="1589"/>
      <c r="FV40" s="1589"/>
      <c r="FW40" s="1589"/>
      <c r="FX40" s="1589"/>
      <c r="FY40" s="1589"/>
      <c r="FZ40" s="1589"/>
      <c r="GA40" s="1589"/>
      <c r="GB40" s="1589"/>
      <c r="GC40" s="1589"/>
      <c r="GD40" s="1589"/>
      <c r="GE40" s="1589"/>
      <c r="GF40" s="1589"/>
      <c r="GG40" s="1589"/>
      <c r="GH40" s="1589"/>
      <c r="GI40" s="1589"/>
      <c r="GJ40" s="1589"/>
      <c r="GK40" s="1589"/>
      <c r="GL40" s="1589"/>
      <c r="GM40" s="1589"/>
      <c r="GN40" s="1589"/>
      <c r="GO40" s="1589"/>
      <c r="GP40" s="1589"/>
      <c r="GQ40" s="1589"/>
      <c r="GR40" s="1589"/>
      <c r="GS40" s="1589"/>
      <c r="GT40" s="1589"/>
      <c r="GU40" s="1589"/>
      <c r="GV40" s="1589"/>
      <c r="GW40" s="1589"/>
      <c r="GX40" s="1589"/>
      <c r="GY40" s="1589"/>
      <c r="GZ40" s="1589"/>
      <c r="HA40" s="1589"/>
      <c r="HB40" s="1589"/>
      <c r="HC40" s="1589"/>
      <c r="HD40" s="1589"/>
      <c r="HE40" s="1589"/>
      <c r="HF40" s="1589"/>
      <c r="HG40" s="1589"/>
      <c r="HH40" s="1589"/>
      <c r="HI40" s="1589"/>
      <c r="HJ40" s="1589"/>
      <c r="HK40" s="1589"/>
      <c r="HL40" s="1589"/>
      <c r="HM40" s="1589"/>
      <c r="HN40" s="1589"/>
      <c r="HO40" s="1589"/>
      <c r="HP40" s="1589"/>
      <c r="HQ40" s="1589"/>
      <c r="HR40" s="1589"/>
      <c r="HS40" s="1589"/>
      <c r="HT40" s="1589"/>
      <c r="HU40" s="1589"/>
      <c r="HV40" s="1589"/>
      <c r="HW40" s="1589"/>
      <c r="HX40" s="1589"/>
      <c r="HY40" s="1589"/>
      <c r="HZ40" s="1589"/>
      <c r="IA40" s="1589"/>
      <c r="IB40" s="1589"/>
      <c r="IC40" s="1589"/>
      <c r="ID40" s="1589"/>
      <c r="IE40" s="1589"/>
      <c r="IF40" s="1589"/>
      <c r="IG40" s="1589"/>
      <c r="IH40" s="1589"/>
      <c r="II40" s="1589"/>
      <c r="IJ40" s="1589"/>
      <c r="IK40" s="1589"/>
      <c r="IL40" s="1589"/>
      <c r="IM40" s="1589"/>
      <c r="IN40" s="1589"/>
      <c r="IO40" s="1589"/>
      <c r="IP40" s="1589"/>
      <c r="IQ40" s="1589"/>
      <c r="IR40" s="1589"/>
      <c r="IS40" s="1589"/>
      <c r="IT40" s="1589"/>
      <c r="IU40" s="1589"/>
    </row>
    <row r="41" spans="1:255">
      <c r="A41" s="2209" t="s">
        <v>1747</v>
      </c>
      <c r="B41" s="1571"/>
      <c r="C41" s="1571"/>
      <c r="D41" s="1571"/>
      <c r="E41" s="2341"/>
      <c r="F41" s="3391"/>
      <c r="G41" s="3392"/>
      <c r="H41" s="1571"/>
      <c r="I41" s="1571"/>
      <c r="J41" s="1571"/>
      <c r="K41" s="1906"/>
      <c r="L41" s="1906"/>
      <c r="M41" s="2364">
        <v>11</v>
      </c>
      <c r="N41" s="3391"/>
      <c r="O41" s="3392"/>
      <c r="P41" s="1906"/>
      <c r="Q41" s="1906"/>
      <c r="R41" s="1906">
        <f t="shared" si="0"/>
        <v>0</v>
      </c>
      <c r="S41" s="1572">
        <v>11</v>
      </c>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c r="CD41" s="1589"/>
      <c r="CE41" s="1589"/>
      <c r="CF41" s="1589"/>
      <c r="CG41" s="1589"/>
      <c r="CH41" s="1589"/>
      <c r="CI41" s="1589"/>
      <c r="CJ41" s="1589"/>
      <c r="CK41" s="1589"/>
      <c r="CL41" s="1589"/>
      <c r="CM41" s="1589"/>
      <c r="CN41" s="1589"/>
      <c r="CO41" s="1589"/>
      <c r="CP41" s="1589"/>
      <c r="CQ41" s="1589"/>
      <c r="CR41" s="1589"/>
      <c r="CS41" s="1589"/>
      <c r="CT41" s="1589"/>
      <c r="CU41" s="1589"/>
      <c r="CV41" s="1589"/>
      <c r="CW41" s="1589"/>
      <c r="CX41" s="1589"/>
      <c r="CY41" s="1589"/>
      <c r="CZ41" s="1589"/>
      <c r="DA41" s="1589"/>
      <c r="DB41" s="1589"/>
      <c r="DC41" s="1589"/>
      <c r="DD41" s="1589"/>
      <c r="DE41" s="1589"/>
      <c r="DF41" s="1589"/>
      <c r="DG41" s="1589"/>
      <c r="DH41" s="1589"/>
      <c r="DI41" s="1589"/>
      <c r="DJ41" s="1589"/>
      <c r="DK41" s="1589"/>
      <c r="DL41" s="1589"/>
      <c r="DM41" s="1589"/>
      <c r="DN41" s="1589"/>
      <c r="DO41" s="1589"/>
      <c r="DP41" s="1589"/>
      <c r="DQ41" s="1589"/>
      <c r="DR41" s="1589"/>
      <c r="DS41" s="1589"/>
      <c r="DT41" s="1589"/>
      <c r="DU41" s="1589"/>
      <c r="DV41" s="1589"/>
      <c r="DW41" s="1589"/>
      <c r="DX41" s="1589"/>
      <c r="DY41" s="1589"/>
      <c r="DZ41" s="1589"/>
      <c r="EA41" s="1589"/>
      <c r="EB41" s="1589"/>
      <c r="EC41" s="1589"/>
      <c r="ED41" s="1589"/>
      <c r="EE41" s="1589"/>
      <c r="EF41" s="1589"/>
      <c r="EG41" s="1589"/>
      <c r="EH41" s="1589"/>
      <c r="EI41" s="1589"/>
      <c r="EJ41" s="1589"/>
      <c r="EK41" s="1589"/>
      <c r="EL41" s="1589"/>
      <c r="EM41" s="1589"/>
      <c r="EN41" s="1589"/>
      <c r="EO41" s="1589"/>
      <c r="EP41" s="1589"/>
      <c r="EQ41" s="1589"/>
      <c r="ER41" s="1589"/>
      <c r="ES41" s="1589"/>
      <c r="ET41" s="1589"/>
      <c r="EU41" s="1589"/>
      <c r="EV41" s="1589"/>
      <c r="EW41" s="1589"/>
      <c r="EX41" s="1589"/>
      <c r="EY41" s="1589"/>
      <c r="EZ41" s="1589"/>
      <c r="FA41" s="1589"/>
      <c r="FB41" s="1589"/>
      <c r="FC41" s="1589"/>
      <c r="FD41" s="1589"/>
      <c r="FE41" s="1589"/>
      <c r="FF41" s="1589"/>
      <c r="FG41" s="1589"/>
      <c r="FH41" s="1589"/>
      <c r="FI41" s="1589"/>
      <c r="FJ41" s="1589"/>
      <c r="FK41" s="1589"/>
      <c r="FL41" s="1589"/>
      <c r="FM41" s="1589"/>
      <c r="FN41" s="1589"/>
      <c r="FO41" s="1589"/>
      <c r="FP41" s="1589"/>
      <c r="FQ41" s="1589"/>
      <c r="FR41" s="1589"/>
      <c r="FS41" s="1589"/>
      <c r="FT41" s="1589"/>
      <c r="FU41" s="1589"/>
      <c r="FV41" s="1589"/>
      <c r="FW41" s="1589"/>
      <c r="FX41" s="1589"/>
      <c r="FY41" s="1589"/>
      <c r="FZ41" s="1589"/>
      <c r="GA41" s="1589"/>
      <c r="GB41" s="1589"/>
      <c r="GC41" s="1589"/>
      <c r="GD41" s="1589"/>
      <c r="GE41" s="1589"/>
      <c r="GF41" s="1589"/>
      <c r="GG41" s="1589"/>
      <c r="GH41" s="1589"/>
      <c r="GI41" s="1589"/>
      <c r="GJ41" s="1589"/>
      <c r="GK41" s="1589"/>
      <c r="GL41" s="1589"/>
      <c r="GM41" s="1589"/>
      <c r="GN41" s="1589"/>
      <c r="GO41" s="1589"/>
      <c r="GP41" s="1589"/>
      <c r="GQ41" s="1589"/>
      <c r="GR41" s="1589"/>
      <c r="GS41" s="1589"/>
      <c r="GT41" s="1589"/>
      <c r="GU41" s="1589"/>
      <c r="GV41" s="1589"/>
      <c r="GW41" s="1589"/>
      <c r="GX41" s="1589"/>
      <c r="GY41" s="1589"/>
      <c r="GZ41" s="1589"/>
      <c r="HA41" s="1589"/>
      <c r="HB41" s="1589"/>
      <c r="HC41" s="1589"/>
      <c r="HD41" s="1589"/>
      <c r="HE41" s="1589"/>
      <c r="HF41" s="1589"/>
      <c r="HG41" s="1589"/>
      <c r="HH41" s="1589"/>
      <c r="HI41" s="1589"/>
      <c r="HJ41" s="1589"/>
      <c r="HK41" s="1589"/>
      <c r="HL41" s="1589"/>
      <c r="HM41" s="1589"/>
      <c r="HN41" s="1589"/>
      <c r="HO41" s="1589"/>
      <c r="HP41" s="1589"/>
      <c r="HQ41" s="1589"/>
      <c r="HR41" s="1589"/>
      <c r="HS41" s="1589"/>
      <c r="HT41" s="1589"/>
      <c r="HU41" s="1589"/>
      <c r="HV41" s="1589"/>
      <c r="HW41" s="1589"/>
      <c r="HX41" s="1589"/>
      <c r="HY41" s="1589"/>
      <c r="HZ41" s="1589"/>
      <c r="IA41" s="1589"/>
      <c r="IB41" s="1589"/>
      <c r="IC41" s="1589"/>
      <c r="ID41" s="1589"/>
      <c r="IE41" s="1589"/>
      <c r="IF41" s="1589"/>
      <c r="IG41" s="1589"/>
      <c r="IH41" s="1589"/>
      <c r="II41" s="1589"/>
      <c r="IJ41" s="1589"/>
      <c r="IK41" s="1589"/>
      <c r="IL41" s="1589"/>
      <c r="IM41" s="1589"/>
      <c r="IN41" s="1589"/>
      <c r="IO41" s="1589"/>
      <c r="IP41" s="1589"/>
      <c r="IQ41" s="1589"/>
      <c r="IR41" s="1589"/>
      <c r="IS41" s="1589"/>
      <c r="IT41" s="1589"/>
      <c r="IU41" s="1589"/>
    </row>
    <row r="42" spans="1:255">
      <c r="A42" s="2209" t="s">
        <v>1748</v>
      </c>
      <c r="B42" s="1571"/>
      <c r="C42" s="1571"/>
      <c r="D42" s="1571"/>
      <c r="E42" s="2341"/>
      <c r="F42" s="3391"/>
      <c r="G42" s="3392"/>
      <c r="H42" s="1571"/>
      <c r="I42" s="1571"/>
      <c r="J42" s="1571"/>
      <c r="K42" s="1906"/>
      <c r="L42" s="1906"/>
      <c r="M42" s="2364">
        <v>12</v>
      </c>
      <c r="N42" s="3391"/>
      <c r="O42" s="3392"/>
      <c r="P42" s="1906"/>
      <c r="Q42" s="1906"/>
      <c r="R42" s="1906">
        <f t="shared" si="0"/>
        <v>0</v>
      </c>
      <c r="S42" s="1572">
        <v>12</v>
      </c>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c r="CD42" s="1589"/>
      <c r="CE42" s="1589"/>
      <c r="CF42" s="1589"/>
      <c r="CG42" s="1589"/>
      <c r="CH42" s="1589"/>
      <c r="CI42" s="1589"/>
      <c r="CJ42" s="1589"/>
      <c r="CK42" s="1589"/>
      <c r="CL42" s="1589"/>
      <c r="CM42" s="1589"/>
      <c r="CN42" s="1589"/>
      <c r="CO42" s="1589"/>
      <c r="CP42" s="1589"/>
      <c r="CQ42" s="1589"/>
      <c r="CR42" s="1589"/>
      <c r="CS42" s="1589"/>
      <c r="CT42" s="1589"/>
      <c r="CU42" s="1589"/>
      <c r="CV42" s="1589"/>
      <c r="CW42" s="1589"/>
      <c r="CX42" s="1589"/>
      <c r="CY42" s="1589"/>
      <c r="CZ42" s="1589"/>
      <c r="DA42" s="1589"/>
      <c r="DB42" s="1589"/>
      <c r="DC42" s="1589"/>
      <c r="DD42" s="1589"/>
      <c r="DE42" s="1589"/>
      <c r="DF42" s="1589"/>
      <c r="DG42" s="1589"/>
      <c r="DH42" s="1589"/>
      <c r="DI42" s="1589"/>
      <c r="DJ42" s="1589"/>
      <c r="DK42" s="1589"/>
      <c r="DL42" s="1589"/>
      <c r="DM42" s="1589"/>
      <c r="DN42" s="1589"/>
      <c r="DO42" s="1589"/>
      <c r="DP42" s="1589"/>
      <c r="DQ42" s="1589"/>
      <c r="DR42" s="1589"/>
      <c r="DS42" s="1589"/>
      <c r="DT42" s="1589"/>
      <c r="DU42" s="1589"/>
      <c r="DV42" s="1589"/>
      <c r="DW42" s="1589"/>
      <c r="DX42" s="1589"/>
      <c r="DY42" s="1589"/>
      <c r="DZ42" s="1589"/>
      <c r="EA42" s="1589"/>
      <c r="EB42" s="1589"/>
      <c r="EC42" s="1589"/>
      <c r="ED42" s="1589"/>
      <c r="EE42" s="1589"/>
      <c r="EF42" s="1589"/>
      <c r="EG42" s="1589"/>
      <c r="EH42" s="1589"/>
      <c r="EI42" s="1589"/>
      <c r="EJ42" s="1589"/>
      <c r="EK42" s="1589"/>
      <c r="EL42" s="1589"/>
      <c r="EM42" s="1589"/>
      <c r="EN42" s="1589"/>
      <c r="EO42" s="1589"/>
      <c r="EP42" s="1589"/>
      <c r="EQ42" s="1589"/>
      <c r="ER42" s="1589"/>
      <c r="ES42" s="1589"/>
      <c r="ET42" s="1589"/>
      <c r="EU42" s="1589"/>
      <c r="EV42" s="1589"/>
      <c r="EW42" s="1589"/>
      <c r="EX42" s="1589"/>
      <c r="EY42" s="1589"/>
      <c r="EZ42" s="1589"/>
      <c r="FA42" s="1589"/>
      <c r="FB42" s="1589"/>
      <c r="FC42" s="1589"/>
      <c r="FD42" s="1589"/>
      <c r="FE42" s="1589"/>
      <c r="FF42" s="1589"/>
      <c r="FG42" s="1589"/>
      <c r="FH42" s="1589"/>
      <c r="FI42" s="1589"/>
      <c r="FJ42" s="1589"/>
      <c r="FK42" s="1589"/>
      <c r="FL42" s="1589"/>
      <c r="FM42" s="1589"/>
      <c r="FN42" s="1589"/>
      <c r="FO42" s="1589"/>
      <c r="FP42" s="1589"/>
      <c r="FQ42" s="1589"/>
      <c r="FR42" s="1589"/>
      <c r="FS42" s="1589"/>
      <c r="FT42" s="1589"/>
      <c r="FU42" s="1589"/>
      <c r="FV42" s="1589"/>
      <c r="FW42" s="1589"/>
      <c r="FX42" s="1589"/>
      <c r="FY42" s="1589"/>
      <c r="FZ42" s="1589"/>
      <c r="GA42" s="1589"/>
      <c r="GB42" s="1589"/>
      <c r="GC42" s="1589"/>
      <c r="GD42" s="1589"/>
      <c r="GE42" s="1589"/>
      <c r="GF42" s="1589"/>
      <c r="GG42" s="1589"/>
      <c r="GH42" s="1589"/>
      <c r="GI42" s="1589"/>
      <c r="GJ42" s="1589"/>
      <c r="GK42" s="1589"/>
      <c r="GL42" s="1589"/>
      <c r="GM42" s="1589"/>
      <c r="GN42" s="1589"/>
      <c r="GO42" s="1589"/>
      <c r="GP42" s="1589"/>
      <c r="GQ42" s="1589"/>
      <c r="GR42" s="1589"/>
      <c r="GS42" s="1589"/>
      <c r="GT42" s="1589"/>
      <c r="GU42" s="1589"/>
      <c r="GV42" s="1589"/>
      <c r="GW42" s="1589"/>
      <c r="GX42" s="1589"/>
      <c r="GY42" s="1589"/>
      <c r="GZ42" s="1589"/>
      <c r="HA42" s="1589"/>
      <c r="HB42" s="1589"/>
      <c r="HC42" s="1589"/>
      <c r="HD42" s="1589"/>
      <c r="HE42" s="1589"/>
      <c r="HF42" s="1589"/>
      <c r="HG42" s="1589"/>
      <c r="HH42" s="1589"/>
      <c r="HI42" s="1589"/>
      <c r="HJ42" s="1589"/>
      <c r="HK42" s="1589"/>
      <c r="HL42" s="1589"/>
      <c r="HM42" s="1589"/>
      <c r="HN42" s="1589"/>
      <c r="HO42" s="1589"/>
      <c r="HP42" s="1589"/>
      <c r="HQ42" s="1589"/>
      <c r="HR42" s="1589"/>
      <c r="HS42" s="1589"/>
      <c r="HT42" s="1589"/>
      <c r="HU42" s="1589"/>
      <c r="HV42" s="1589"/>
      <c r="HW42" s="1589"/>
      <c r="HX42" s="1589"/>
      <c r="HY42" s="1589"/>
      <c r="HZ42" s="1589"/>
      <c r="IA42" s="1589"/>
      <c r="IB42" s="1589"/>
      <c r="IC42" s="1589"/>
      <c r="ID42" s="1589"/>
      <c r="IE42" s="1589"/>
      <c r="IF42" s="1589"/>
      <c r="IG42" s="1589"/>
      <c r="IH42" s="1589"/>
      <c r="II42" s="1589"/>
      <c r="IJ42" s="1589"/>
      <c r="IK42" s="1589"/>
      <c r="IL42" s="1589"/>
      <c r="IM42" s="1589"/>
      <c r="IN42" s="1589"/>
      <c r="IO42" s="1589"/>
      <c r="IP42" s="1589"/>
      <c r="IQ42" s="1589"/>
      <c r="IR42" s="1589"/>
      <c r="IS42" s="1589"/>
      <c r="IT42" s="1589"/>
      <c r="IU42" s="1589"/>
    </row>
    <row r="43" spans="1:255">
      <c r="A43" s="2209" t="s">
        <v>1749</v>
      </c>
      <c r="B43" s="1571"/>
      <c r="C43" s="1571"/>
      <c r="D43" s="1571"/>
      <c r="E43" s="2341"/>
      <c r="F43" s="3391"/>
      <c r="G43" s="3392"/>
      <c r="H43" s="1571"/>
      <c r="I43" s="1571"/>
      <c r="J43" s="1571"/>
      <c r="K43" s="1906"/>
      <c r="L43" s="1906"/>
      <c r="M43" s="2364">
        <v>13</v>
      </c>
      <c r="N43" s="3391"/>
      <c r="O43" s="3392"/>
      <c r="P43" s="1906"/>
      <c r="Q43" s="1906"/>
      <c r="R43" s="1906">
        <f t="shared" si="0"/>
        <v>0</v>
      </c>
      <c r="S43" s="1572">
        <v>13</v>
      </c>
      <c r="T43" s="1589"/>
      <c r="U43" s="1589"/>
      <c r="V43" s="1589"/>
      <c r="W43" s="1589"/>
      <c r="X43" s="1589"/>
      <c r="Y43" s="1589"/>
      <c r="Z43" s="1589"/>
      <c r="AA43" s="1589"/>
      <c r="AB43" s="1589"/>
      <c r="AC43" s="1589"/>
      <c r="AD43" s="1589"/>
      <c r="AE43" s="1589"/>
      <c r="AF43" s="1589"/>
      <c r="AG43" s="1589"/>
      <c r="AH43" s="1589"/>
      <c r="AI43" s="1589"/>
      <c r="AJ43" s="1589"/>
      <c r="AK43" s="1589"/>
      <c r="AL43" s="1589"/>
      <c r="AM43" s="1589"/>
      <c r="AN43" s="1589"/>
      <c r="AO43" s="1589"/>
      <c r="AP43" s="1589"/>
      <c r="AQ43" s="1589"/>
      <c r="AR43" s="1589"/>
      <c r="AS43" s="1589"/>
      <c r="AT43" s="1589"/>
      <c r="AU43" s="1589"/>
      <c r="AV43" s="1589"/>
      <c r="AW43" s="1589"/>
      <c r="AX43" s="1589"/>
      <c r="AY43" s="1589"/>
      <c r="AZ43" s="1589"/>
      <c r="BA43" s="1589"/>
      <c r="BB43" s="1589"/>
      <c r="BC43" s="1589"/>
      <c r="BD43" s="1589"/>
      <c r="BE43" s="1589"/>
      <c r="BF43" s="1589"/>
      <c r="BG43" s="1589"/>
      <c r="BH43" s="1589"/>
      <c r="BI43" s="1589"/>
      <c r="BJ43" s="1589"/>
      <c r="BK43" s="1589"/>
      <c r="BL43" s="1589"/>
      <c r="BM43" s="1589"/>
      <c r="BN43" s="1589"/>
      <c r="BO43" s="1589"/>
      <c r="BP43" s="1589"/>
      <c r="BQ43" s="1589"/>
      <c r="BR43" s="1589"/>
      <c r="BS43" s="1589"/>
      <c r="BT43" s="1589"/>
      <c r="BU43" s="1589"/>
      <c r="BV43" s="1589"/>
      <c r="BW43" s="1589"/>
      <c r="BX43" s="1589"/>
      <c r="BY43" s="1589"/>
      <c r="BZ43" s="1589"/>
      <c r="CA43" s="1589"/>
      <c r="CB43" s="1589"/>
      <c r="CC43" s="1589"/>
      <c r="CD43" s="1589"/>
      <c r="CE43" s="1589"/>
      <c r="CF43" s="1589"/>
      <c r="CG43" s="1589"/>
      <c r="CH43" s="1589"/>
      <c r="CI43" s="1589"/>
      <c r="CJ43" s="1589"/>
      <c r="CK43" s="1589"/>
      <c r="CL43" s="1589"/>
      <c r="CM43" s="1589"/>
      <c r="CN43" s="1589"/>
      <c r="CO43" s="1589"/>
      <c r="CP43" s="1589"/>
      <c r="CQ43" s="1589"/>
      <c r="CR43" s="1589"/>
      <c r="CS43" s="1589"/>
      <c r="CT43" s="1589"/>
      <c r="CU43" s="1589"/>
      <c r="CV43" s="1589"/>
      <c r="CW43" s="1589"/>
      <c r="CX43" s="1589"/>
      <c r="CY43" s="1589"/>
      <c r="CZ43" s="1589"/>
      <c r="DA43" s="1589"/>
      <c r="DB43" s="1589"/>
      <c r="DC43" s="1589"/>
      <c r="DD43" s="1589"/>
      <c r="DE43" s="1589"/>
      <c r="DF43" s="1589"/>
      <c r="DG43" s="1589"/>
      <c r="DH43" s="1589"/>
      <c r="DI43" s="1589"/>
      <c r="DJ43" s="1589"/>
      <c r="DK43" s="1589"/>
      <c r="DL43" s="1589"/>
      <c r="DM43" s="1589"/>
      <c r="DN43" s="1589"/>
      <c r="DO43" s="1589"/>
      <c r="DP43" s="1589"/>
      <c r="DQ43" s="1589"/>
      <c r="DR43" s="1589"/>
      <c r="DS43" s="1589"/>
      <c r="DT43" s="1589"/>
      <c r="DU43" s="1589"/>
      <c r="DV43" s="1589"/>
      <c r="DW43" s="1589"/>
      <c r="DX43" s="1589"/>
      <c r="DY43" s="1589"/>
      <c r="DZ43" s="1589"/>
      <c r="EA43" s="1589"/>
      <c r="EB43" s="1589"/>
      <c r="EC43" s="1589"/>
      <c r="ED43" s="1589"/>
      <c r="EE43" s="1589"/>
      <c r="EF43" s="1589"/>
      <c r="EG43" s="1589"/>
      <c r="EH43" s="1589"/>
      <c r="EI43" s="1589"/>
      <c r="EJ43" s="1589"/>
      <c r="EK43" s="1589"/>
      <c r="EL43" s="1589"/>
      <c r="EM43" s="1589"/>
      <c r="EN43" s="1589"/>
      <c r="EO43" s="1589"/>
      <c r="EP43" s="1589"/>
      <c r="EQ43" s="1589"/>
      <c r="ER43" s="1589"/>
      <c r="ES43" s="1589"/>
      <c r="ET43" s="1589"/>
      <c r="EU43" s="1589"/>
      <c r="EV43" s="1589"/>
      <c r="EW43" s="1589"/>
      <c r="EX43" s="1589"/>
      <c r="EY43" s="1589"/>
      <c r="EZ43" s="1589"/>
      <c r="FA43" s="1589"/>
      <c r="FB43" s="1589"/>
      <c r="FC43" s="1589"/>
      <c r="FD43" s="1589"/>
      <c r="FE43" s="1589"/>
      <c r="FF43" s="1589"/>
      <c r="FG43" s="1589"/>
      <c r="FH43" s="1589"/>
      <c r="FI43" s="1589"/>
      <c r="FJ43" s="1589"/>
      <c r="FK43" s="1589"/>
      <c r="FL43" s="1589"/>
      <c r="FM43" s="1589"/>
      <c r="FN43" s="1589"/>
      <c r="FO43" s="1589"/>
      <c r="FP43" s="1589"/>
      <c r="FQ43" s="1589"/>
      <c r="FR43" s="1589"/>
      <c r="FS43" s="1589"/>
      <c r="FT43" s="1589"/>
      <c r="FU43" s="1589"/>
      <c r="FV43" s="1589"/>
      <c r="FW43" s="1589"/>
      <c r="FX43" s="1589"/>
      <c r="FY43" s="1589"/>
      <c r="FZ43" s="1589"/>
      <c r="GA43" s="1589"/>
      <c r="GB43" s="1589"/>
      <c r="GC43" s="1589"/>
      <c r="GD43" s="1589"/>
      <c r="GE43" s="1589"/>
      <c r="GF43" s="1589"/>
      <c r="GG43" s="1589"/>
      <c r="GH43" s="1589"/>
      <c r="GI43" s="1589"/>
      <c r="GJ43" s="1589"/>
      <c r="GK43" s="1589"/>
      <c r="GL43" s="1589"/>
      <c r="GM43" s="1589"/>
      <c r="GN43" s="1589"/>
      <c r="GO43" s="1589"/>
      <c r="GP43" s="1589"/>
      <c r="GQ43" s="1589"/>
      <c r="GR43" s="1589"/>
      <c r="GS43" s="1589"/>
      <c r="GT43" s="1589"/>
      <c r="GU43" s="1589"/>
      <c r="GV43" s="1589"/>
      <c r="GW43" s="1589"/>
      <c r="GX43" s="1589"/>
      <c r="GY43" s="1589"/>
      <c r="GZ43" s="1589"/>
      <c r="HA43" s="1589"/>
      <c r="HB43" s="1589"/>
      <c r="HC43" s="1589"/>
      <c r="HD43" s="1589"/>
      <c r="HE43" s="1589"/>
      <c r="HF43" s="1589"/>
      <c r="HG43" s="1589"/>
      <c r="HH43" s="1589"/>
      <c r="HI43" s="1589"/>
      <c r="HJ43" s="1589"/>
      <c r="HK43" s="1589"/>
      <c r="HL43" s="1589"/>
      <c r="HM43" s="1589"/>
      <c r="HN43" s="1589"/>
      <c r="HO43" s="1589"/>
      <c r="HP43" s="1589"/>
      <c r="HQ43" s="1589"/>
      <c r="HR43" s="1589"/>
      <c r="HS43" s="1589"/>
      <c r="HT43" s="1589"/>
      <c r="HU43" s="1589"/>
      <c r="HV43" s="1589"/>
      <c r="HW43" s="1589"/>
      <c r="HX43" s="1589"/>
      <c r="HY43" s="1589"/>
      <c r="HZ43" s="1589"/>
      <c r="IA43" s="1589"/>
      <c r="IB43" s="1589"/>
      <c r="IC43" s="1589"/>
      <c r="ID43" s="1589"/>
      <c r="IE43" s="1589"/>
      <c r="IF43" s="1589"/>
      <c r="IG43" s="1589"/>
      <c r="IH43" s="1589"/>
      <c r="II43" s="1589"/>
      <c r="IJ43" s="1589"/>
      <c r="IK43" s="1589"/>
      <c r="IL43" s="1589"/>
      <c r="IM43" s="1589"/>
      <c r="IN43" s="1589"/>
      <c r="IO43" s="1589"/>
      <c r="IP43" s="1589"/>
      <c r="IQ43" s="1589"/>
      <c r="IR43" s="1589"/>
      <c r="IS43" s="1589"/>
      <c r="IT43" s="1589"/>
      <c r="IU43" s="1589"/>
    </row>
    <row r="44" spans="1:255">
      <c r="A44" s="2209" t="s">
        <v>1750</v>
      </c>
      <c r="B44" s="1571"/>
      <c r="C44" s="1571"/>
      <c r="D44" s="1571"/>
      <c r="E44" s="2341"/>
      <c r="F44" s="3391" t="s">
        <v>4409</v>
      </c>
      <c r="G44" s="3392"/>
      <c r="H44" s="1571"/>
      <c r="I44" s="1571"/>
      <c r="J44" s="1571"/>
      <c r="K44" s="1906"/>
      <c r="L44" s="1906"/>
      <c r="M44" s="2364">
        <v>14</v>
      </c>
      <c r="N44" s="3391"/>
      <c r="O44" s="3392"/>
      <c r="P44" s="1906"/>
      <c r="Q44" s="1906"/>
      <c r="R44" s="1906">
        <f t="shared" si="0"/>
        <v>0</v>
      </c>
      <c r="S44" s="1572">
        <v>14</v>
      </c>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c r="CD44" s="1589"/>
      <c r="CE44" s="1589"/>
      <c r="CF44" s="1589"/>
      <c r="CG44" s="1589"/>
      <c r="CH44" s="1589"/>
      <c r="CI44" s="1589"/>
      <c r="CJ44" s="1589"/>
      <c r="CK44" s="1589"/>
      <c r="CL44" s="1589"/>
      <c r="CM44" s="1589"/>
      <c r="CN44" s="1589"/>
      <c r="CO44" s="1589"/>
      <c r="CP44" s="1589"/>
      <c r="CQ44" s="1589"/>
      <c r="CR44" s="1589"/>
      <c r="CS44" s="1589"/>
      <c r="CT44" s="1589"/>
      <c r="CU44" s="1589"/>
      <c r="CV44" s="1589"/>
      <c r="CW44" s="1589"/>
      <c r="CX44" s="1589"/>
      <c r="CY44" s="1589"/>
      <c r="CZ44" s="1589"/>
      <c r="DA44" s="1589"/>
      <c r="DB44" s="1589"/>
      <c r="DC44" s="1589"/>
      <c r="DD44" s="1589"/>
      <c r="DE44" s="1589"/>
      <c r="DF44" s="1589"/>
      <c r="DG44" s="1589"/>
      <c r="DH44" s="1589"/>
      <c r="DI44" s="1589"/>
      <c r="DJ44" s="1589"/>
      <c r="DK44" s="1589"/>
      <c r="DL44" s="1589"/>
      <c r="DM44" s="1589"/>
      <c r="DN44" s="1589"/>
      <c r="DO44" s="1589"/>
      <c r="DP44" s="1589"/>
      <c r="DQ44" s="1589"/>
      <c r="DR44" s="1589"/>
      <c r="DS44" s="1589"/>
      <c r="DT44" s="1589"/>
      <c r="DU44" s="1589"/>
      <c r="DV44" s="1589"/>
      <c r="DW44" s="1589"/>
      <c r="DX44" s="1589"/>
      <c r="DY44" s="1589"/>
      <c r="DZ44" s="1589"/>
      <c r="EA44" s="1589"/>
      <c r="EB44" s="1589"/>
      <c r="EC44" s="1589"/>
      <c r="ED44" s="1589"/>
      <c r="EE44" s="1589"/>
      <c r="EF44" s="1589"/>
      <c r="EG44" s="1589"/>
      <c r="EH44" s="1589"/>
      <c r="EI44" s="1589"/>
      <c r="EJ44" s="1589"/>
      <c r="EK44" s="1589"/>
      <c r="EL44" s="1589"/>
      <c r="EM44" s="1589"/>
      <c r="EN44" s="1589"/>
      <c r="EO44" s="1589"/>
      <c r="EP44" s="1589"/>
      <c r="EQ44" s="1589"/>
      <c r="ER44" s="1589"/>
      <c r="ES44" s="1589"/>
      <c r="ET44" s="1589"/>
      <c r="EU44" s="1589"/>
      <c r="EV44" s="1589"/>
      <c r="EW44" s="1589"/>
      <c r="EX44" s="1589"/>
      <c r="EY44" s="1589"/>
      <c r="EZ44" s="1589"/>
      <c r="FA44" s="1589"/>
      <c r="FB44" s="1589"/>
      <c r="FC44" s="1589"/>
      <c r="FD44" s="1589"/>
      <c r="FE44" s="1589"/>
      <c r="FF44" s="1589"/>
      <c r="FG44" s="1589"/>
      <c r="FH44" s="1589"/>
      <c r="FI44" s="1589"/>
      <c r="FJ44" s="1589"/>
      <c r="FK44" s="1589"/>
      <c r="FL44" s="1589"/>
      <c r="FM44" s="1589"/>
      <c r="FN44" s="1589"/>
      <c r="FO44" s="1589"/>
      <c r="FP44" s="1589"/>
      <c r="FQ44" s="1589"/>
      <c r="FR44" s="1589"/>
      <c r="FS44" s="1589"/>
      <c r="FT44" s="1589"/>
      <c r="FU44" s="1589"/>
      <c r="FV44" s="1589"/>
      <c r="FW44" s="1589"/>
      <c r="FX44" s="1589"/>
      <c r="FY44" s="1589"/>
      <c r="FZ44" s="1589"/>
      <c r="GA44" s="1589"/>
      <c r="GB44" s="1589"/>
      <c r="GC44" s="1589"/>
      <c r="GD44" s="1589"/>
      <c r="GE44" s="1589"/>
      <c r="GF44" s="1589"/>
      <c r="GG44" s="1589"/>
      <c r="GH44" s="1589"/>
      <c r="GI44" s="1589"/>
      <c r="GJ44" s="1589"/>
      <c r="GK44" s="1589"/>
      <c r="GL44" s="1589"/>
      <c r="GM44" s="1589"/>
      <c r="GN44" s="1589"/>
      <c r="GO44" s="1589"/>
      <c r="GP44" s="1589"/>
      <c r="GQ44" s="1589"/>
      <c r="GR44" s="1589"/>
      <c r="GS44" s="1589"/>
      <c r="GT44" s="1589"/>
      <c r="GU44" s="1589"/>
      <c r="GV44" s="1589"/>
      <c r="GW44" s="1589"/>
      <c r="GX44" s="1589"/>
      <c r="GY44" s="1589"/>
      <c r="GZ44" s="1589"/>
      <c r="HA44" s="1589"/>
      <c r="HB44" s="1589"/>
      <c r="HC44" s="1589"/>
      <c r="HD44" s="1589"/>
      <c r="HE44" s="1589"/>
      <c r="HF44" s="1589"/>
      <c r="HG44" s="1589"/>
      <c r="HH44" s="1589"/>
      <c r="HI44" s="1589"/>
      <c r="HJ44" s="1589"/>
      <c r="HK44" s="1589"/>
      <c r="HL44" s="1589"/>
      <c r="HM44" s="1589"/>
      <c r="HN44" s="1589"/>
      <c r="HO44" s="1589"/>
      <c r="HP44" s="1589"/>
      <c r="HQ44" s="1589"/>
      <c r="HR44" s="1589"/>
      <c r="HS44" s="1589"/>
      <c r="HT44" s="1589"/>
      <c r="HU44" s="1589"/>
      <c r="HV44" s="1589"/>
      <c r="HW44" s="1589"/>
      <c r="HX44" s="1589"/>
      <c r="HY44" s="1589"/>
      <c r="HZ44" s="1589"/>
      <c r="IA44" s="1589"/>
      <c r="IB44" s="1589"/>
      <c r="IC44" s="1589"/>
      <c r="ID44" s="1589"/>
      <c r="IE44" s="1589"/>
      <c r="IF44" s="1589"/>
      <c r="IG44" s="1589"/>
      <c r="IH44" s="1589"/>
      <c r="II44" s="1589"/>
      <c r="IJ44" s="1589"/>
      <c r="IK44" s="1589"/>
      <c r="IL44" s="1589"/>
      <c r="IM44" s="1589"/>
      <c r="IN44" s="1589"/>
      <c r="IO44" s="1589"/>
      <c r="IP44" s="1589"/>
      <c r="IQ44" s="1589"/>
      <c r="IR44" s="1589"/>
      <c r="IS44" s="1589"/>
      <c r="IT44" s="1589"/>
      <c r="IU44" s="1589"/>
    </row>
    <row r="45" spans="1:255">
      <c r="A45" s="2209" t="s">
        <v>1751</v>
      </c>
      <c r="B45" s="1571"/>
      <c r="C45" s="1571"/>
      <c r="D45" s="1571"/>
      <c r="E45" s="2341"/>
      <c r="F45" s="2537"/>
      <c r="G45" s="1585"/>
      <c r="H45" s="1571"/>
      <c r="I45" s="1571"/>
      <c r="J45" s="1571"/>
      <c r="K45" s="1906"/>
      <c r="L45" s="1906"/>
      <c r="M45" s="2364">
        <v>15</v>
      </c>
      <c r="N45" s="3391"/>
      <c r="O45" s="3392"/>
      <c r="P45" s="1906"/>
      <c r="Q45" s="1906"/>
      <c r="R45" s="1906">
        <f t="shared" si="0"/>
        <v>0</v>
      </c>
      <c r="S45" s="1572">
        <v>15</v>
      </c>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c r="CD45" s="1589"/>
      <c r="CE45" s="1589"/>
      <c r="CF45" s="1589"/>
      <c r="CG45" s="1589"/>
      <c r="CH45" s="1589"/>
      <c r="CI45" s="1589"/>
      <c r="CJ45" s="1589"/>
      <c r="CK45" s="1589"/>
      <c r="CL45" s="1589"/>
      <c r="CM45" s="1589"/>
      <c r="CN45" s="1589"/>
      <c r="CO45" s="1589"/>
      <c r="CP45" s="1589"/>
      <c r="CQ45" s="1589"/>
      <c r="CR45" s="1589"/>
      <c r="CS45" s="1589"/>
      <c r="CT45" s="1589"/>
      <c r="CU45" s="1589"/>
      <c r="CV45" s="1589"/>
      <c r="CW45" s="1589"/>
      <c r="CX45" s="1589"/>
      <c r="CY45" s="1589"/>
      <c r="CZ45" s="1589"/>
      <c r="DA45" s="1589"/>
      <c r="DB45" s="1589"/>
      <c r="DC45" s="1589"/>
      <c r="DD45" s="1589"/>
      <c r="DE45" s="1589"/>
      <c r="DF45" s="1589"/>
      <c r="DG45" s="1589"/>
      <c r="DH45" s="1589"/>
      <c r="DI45" s="1589"/>
      <c r="DJ45" s="1589"/>
      <c r="DK45" s="1589"/>
      <c r="DL45" s="1589"/>
      <c r="DM45" s="1589"/>
      <c r="DN45" s="1589"/>
      <c r="DO45" s="1589"/>
      <c r="DP45" s="1589"/>
      <c r="DQ45" s="1589"/>
      <c r="DR45" s="1589"/>
      <c r="DS45" s="1589"/>
      <c r="DT45" s="1589"/>
      <c r="DU45" s="1589"/>
      <c r="DV45" s="1589"/>
      <c r="DW45" s="1589"/>
      <c r="DX45" s="1589"/>
      <c r="DY45" s="1589"/>
      <c r="DZ45" s="1589"/>
      <c r="EA45" s="1589"/>
      <c r="EB45" s="1589"/>
      <c r="EC45" s="1589"/>
      <c r="ED45" s="1589"/>
      <c r="EE45" s="1589"/>
      <c r="EF45" s="1589"/>
      <c r="EG45" s="1589"/>
      <c r="EH45" s="1589"/>
      <c r="EI45" s="1589"/>
      <c r="EJ45" s="1589"/>
      <c r="EK45" s="1589"/>
      <c r="EL45" s="1589"/>
      <c r="EM45" s="1589"/>
      <c r="EN45" s="1589"/>
      <c r="EO45" s="1589"/>
      <c r="EP45" s="1589"/>
      <c r="EQ45" s="1589"/>
      <c r="ER45" s="1589"/>
      <c r="ES45" s="1589"/>
      <c r="ET45" s="1589"/>
      <c r="EU45" s="1589"/>
      <c r="EV45" s="1589"/>
      <c r="EW45" s="1589"/>
      <c r="EX45" s="1589"/>
      <c r="EY45" s="1589"/>
      <c r="EZ45" s="1589"/>
      <c r="FA45" s="1589"/>
      <c r="FB45" s="1589"/>
      <c r="FC45" s="1589"/>
      <c r="FD45" s="1589"/>
      <c r="FE45" s="1589"/>
      <c r="FF45" s="1589"/>
      <c r="FG45" s="1589"/>
      <c r="FH45" s="1589"/>
      <c r="FI45" s="1589"/>
      <c r="FJ45" s="1589"/>
      <c r="FK45" s="1589"/>
      <c r="FL45" s="1589"/>
      <c r="FM45" s="1589"/>
      <c r="FN45" s="1589"/>
      <c r="FO45" s="1589"/>
      <c r="FP45" s="1589"/>
      <c r="FQ45" s="1589"/>
      <c r="FR45" s="1589"/>
      <c r="FS45" s="1589"/>
      <c r="FT45" s="1589"/>
      <c r="FU45" s="1589"/>
      <c r="FV45" s="1589"/>
      <c r="FW45" s="1589"/>
      <c r="FX45" s="1589"/>
      <c r="FY45" s="1589"/>
      <c r="FZ45" s="1589"/>
      <c r="GA45" s="1589"/>
      <c r="GB45" s="1589"/>
      <c r="GC45" s="1589"/>
      <c r="GD45" s="1589"/>
      <c r="GE45" s="1589"/>
      <c r="GF45" s="1589"/>
      <c r="GG45" s="1589"/>
      <c r="GH45" s="1589"/>
      <c r="GI45" s="1589"/>
      <c r="GJ45" s="1589"/>
      <c r="GK45" s="1589"/>
      <c r="GL45" s="1589"/>
      <c r="GM45" s="1589"/>
      <c r="GN45" s="1589"/>
      <c r="GO45" s="1589"/>
      <c r="GP45" s="1589"/>
      <c r="GQ45" s="1589"/>
      <c r="GR45" s="1589"/>
      <c r="GS45" s="1589"/>
      <c r="GT45" s="1589"/>
      <c r="GU45" s="1589"/>
      <c r="GV45" s="1589"/>
      <c r="GW45" s="1589"/>
      <c r="GX45" s="1589"/>
      <c r="GY45" s="1589"/>
      <c r="GZ45" s="1589"/>
      <c r="HA45" s="1589"/>
      <c r="HB45" s="1589"/>
      <c r="HC45" s="1589"/>
      <c r="HD45" s="1589"/>
      <c r="HE45" s="1589"/>
      <c r="HF45" s="1589"/>
      <c r="HG45" s="1589"/>
      <c r="HH45" s="1589"/>
      <c r="HI45" s="1589"/>
      <c r="HJ45" s="1589"/>
      <c r="HK45" s="1589"/>
      <c r="HL45" s="1589"/>
      <c r="HM45" s="1589"/>
      <c r="HN45" s="1589"/>
      <c r="HO45" s="1589"/>
      <c r="HP45" s="1589"/>
      <c r="HQ45" s="1589"/>
      <c r="HR45" s="1589"/>
      <c r="HS45" s="1589"/>
      <c r="HT45" s="1589"/>
      <c r="HU45" s="1589"/>
      <c r="HV45" s="1589"/>
      <c r="HW45" s="1589"/>
      <c r="HX45" s="1589"/>
      <c r="HY45" s="1589"/>
      <c r="HZ45" s="1589"/>
      <c r="IA45" s="1589"/>
      <c r="IB45" s="1589"/>
      <c r="IC45" s="1589"/>
      <c r="ID45" s="1589"/>
      <c r="IE45" s="1589"/>
      <c r="IF45" s="1589"/>
      <c r="IG45" s="1589"/>
      <c r="IH45" s="1589"/>
      <c r="II45" s="1589"/>
      <c r="IJ45" s="1589"/>
      <c r="IK45" s="1589"/>
      <c r="IL45" s="1589"/>
      <c r="IM45" s="1589"/>
      <c r="IN45" s="1589"/>
      <c r="IO45" s="1589"/>
      <c r="IP45" s="1589"/>
      <c r="IQ45" s="1589"/>
      <c r="IR45" s="1589"/>
      <c r="IS45" s="1589"/>
      <c r="IT45" s="1589"/>
      <c r="IU45" s="1589"/>
    </row>
    <row r="46" spans="1:255">
      <c r="A46" s="2209" t="s">
        <v>1752</v>
      </c>
      <c r="B46" s="1571" t="s">
        <v>1190</v>
      </c>
      <c r="C46" s="2365"/>
      <c r="D46" s="2365"/>
      <c r="E46" s="2366"/>
      <c r="F46" s="3399"/>
      <c r="G46" s="3400"/>
      <c r="H46" s="2365"/>
      <c r="I46" s="2365"/>
      <c r="J46" s="1571"/>
      <c r="K46" s="1906"/>
      <c r="L46" s="1906"/>
      <c r="M46" s="2364">
        <v>16</v>
      </c>
      <c r="N46" s="3391"/>
      <c r="O46" s="3392"/>
      <c r="P46" s="1906"/>
      <c r="Q46" s="1906"/>
      <c r="R46" s="1906">
        <f t="shared" si="0"/>
        <v>0</v>
      </c>
      <c r="S46" s="1572">
        <v>16</v>
      </c>
      <c r="T46" s="1589"/>
      <c r="U46" s="1589"/>
      <c r="V46" s="1589"/>
      <c r="W46" s="1589"/>
      <c r="X46" s="1589"/>
      <c r="Y46" s="1589"/>
      <c r="Z46" s="1589"/>
      <c r="AA46" s="1589"/>
      <c r="AB46" s="1589"/>
      <c r="AC46" s="1589"/>
      <c r="AD46" s="1589"/>
      <c r="AE46" s="1589"/>
      <c r="AF46" s="1589"/>
      <c r="AG46" s="1589"/>
      <c r="AH46" s="1589"/>
      <c r="AI46" s="1589"/>
      <c r="AJ46" s="1589"/>
      <c r="AK46" s="1589"/>
      <c r="AL46" s="1589"/>
      <c r="AM46" s="1589"/>
      <c r="AN46" s="1589"/>
      <c r="AO46" s="1589"/>
      <c r="AP46" s="1589"/>
      <c r="AQ46" s="1589"/>
      <c r="AR46" s="1589"/>
      <c r="AS46" s="1589"/>
      <c r="AT46" s="1589"/>
      <c r="AU46" s="1589"/>
      <c r="AV46" s="1589"/>
      <c r="AW46" s="1589"/>
      <c r="AX46" s="1589"/>
      <c r="AY46" s="1589"/>
      <c r="AZ46" s="1589"/>
      <c r="BA46" s="1589"/>
      <c r="BB46" s="1589"/>
      <c r="BC46" s="1589"/>
      <c r="BD46" s="1589"/>
      <c r="BE46" s="1589"/>
      <c r="BF46" s="1589"/>
      <c r="BG46" s="1589"/>
      <c r="BH46" s="1589"/>
      <c r="BI46" s="1589"/>
      <c r="BJ46" s="1589"/>
      <c r="BK46" s="1589"/>
      <c r="BL46" s="1589"/>
      <c r="BM46" s="1589"/>
      <c r="BN46" s="1589"/>
      <c r="BO46" s="1589"/>
      <c r="BP46" s="1589"/>
      <c r="BQ46" s="1589"/>
      <c r="BR46" s="1589"/>
      <c r="BS46" s="1589"/>
      <c r="BT46" s="1589"/>
      <c r="BU46" s="1589"/>
      <c r="BV46" s="1589"/>
      <c r="BW46" s="1589"/>
      <c r="BX46" s="1589"/>
      <c r="BY46" s="1589"/>
      <c r="BZ46" s="1589"/>
      <c r="CA46" s="1589"/>
      <c r="CB46" s="1589"/>
      <c r="CC46" s="1589"/>
      <c r="CD46" s="1589"/>
      <c r="CE46" s="1589"/>
      <c r="CF46" s="1589"/>
      <c r="CG46" s="1589"/>
      <c r="CH46" s="1589"/>
      <c r="CI46" s="1589"/>
      <c r="CJ46" s="1589"/>
      <c r="CK46" s="1589"/>
      <c r="CL46" s="1589"/>
      <c r="CM46" s="1589"/>
      <c r="CN46" s="1589"/>
      <c r="CO46" s="1589"/>
      <c r="CP46" s="1589"/>
      <c r="CQ46" s="1589"/>
      <c r="CR46" s="1589"/>
      <c r="CS46" s="1589"/>
      <c r="CT46" s="1589"/>
      <c r="CU46" s="1589"/>
      <c r="CV46" s="1589"/>
      <c r="CW46" s="1589"/>
      <c r="CX46" s="1589"/>
      <c r="CY46" s="1589"/>
      <c r="CZ46" s="1589"/>
      <c r="DA46" s="1589"/>
      <c r="DB46" s="1589"/>
      <c r="DC46" s="1589"/>
      <c r="DD46" s="1589"/>
      <c r="DE46" s="1589"/>
      <c r="DF46" s="1589"/>
      <c r="DG46" s="1589"/>
      <c r="DH46" s="1589"/>
      <c r="DI46" s="1589"/>
      <c r="DJ46" s="1589"/>
      <c r="DK46" s="1589"/>
      <c r="DL46" s="1589"/>
      <c r="DM46" s="1589"/>
      <c r="DN46" s="1589"/>
      <c r="DO46" s="1589"/>
      <c r="DP46" s="1589"/>
      <c r="DQ46" s="1589"/>
      <c r="DR46" s="1589"/>
      <c r="DS46" s="1589"/>
      <c r="DT46" s="1589"/>
      <c r="DU46" s="1589"/>
      <c r="DV46" s="1589"/>
      <c r="DW46" s="1589"/>
      <c r="DX46" s="1589"/>
      <c r="DY46" s="1589"/>
      <c r="DZ46" s="1589"/>
      <c r="EA46" s="1589"/>
      <c r="EB46" s="1589"/>
      <c r="EC46" s="1589"/>
      <c r="ED46" s="1589"/>
      <c r="EE46" s="1589"/>
      <c r="EF46" s="1589"/>
      <c r="EG46" s="1589"/>
      <c r="EH46" s="1589"/>
      <c r="EI46" s="1589"/>
      <c r="EJ46" s="1589"/>
      <c r="EK46" s="1589"/>
      <c r="EL46" s="1589"/>
      <c r="EM46" s="1589"/>
      <c r="EN46" s="1589"/>
      <c r="EO46" s="1589"/>
      <c r="EP46" s="1589"/>
      <c r="EQ46" s="1589"/>
      <c r="ER46" s="1589"/>
      <c r="ES46" s="1589"/>
      <c r="ET46" s="1589"/>
      <c r="EU46" s="1589"/>
      <c r="EV46" s="1589"/>
      <c r="EW46" s="1589"/>
      <c r="EX46" s="1589"/>
      <c r="EY46" s="1589"/>
      <c r="EZ46" s="1589"/>
      <c r="FA46" s="1589"/>
      <c r="FB46" s="1589"/>
      <c r="FC46" s="1589"/>
      <c r="FD46" s="1589"/>
      <c r="FE46" s="1589"/>
      <c r="FF46" s="1589"/>
      <c r="FG46" s="1589"/>
      <c r="FH46" s="1589"/>
      <c r="FI46" s="1589"/>
      <c r="FJ46" s="1589"/>
      <c r="FK46" s="1589"/>
      <c r="FL46" s="1589"/>
      <c r="FM46" s="1589"/>
      <c r="FN46" s="1589"/>
      <c r="FO46" s="1589"/>
      <c r="FP46" s="1589"/>
      <c r="FQ46" s="1589"/>
      <c r="FR46" s="1589"/>
      <c r="FS46" s="1589"/>
      <c r="FT46" s="1589"/>
      <c r="FU46" s="1589"/>
      <c r="FV46" s="1589"/>
      <c r="FW46" s="1589"/>
      <c r="FX46" s="1589"/>
      <c r="FY46" s="1589"/>
      <c r="FZ46" s="1589"/>
      <c r="GA46" s="1589"/>
      <c r="GB46" s="1589"/>
      <c r="GC46" s="1589"/>
      <c r="GD46" s="1589"/>
      <c r="GE46" s="1589"/>
      <c r="GF46" s="1589"/>
      <c r="GG46" s="1589"/>
      <c r="GH46" s="1589"/>
      <c r="GI46" s="1589"/>
      <c r="GJ46" s="1589"/>
      <c r="GK46" s="1589"/>
      <c r="GL46" s="1589"/>
      <c r="GM46" s="1589"/>
      <c r="GN46" s="1589"/>
      <c r="GO46" s="1589"/>
      <c r="GP46" s="1589"/>
      <c r="GQ46" s="1589"/>
      <c r="GR46" s="1589"/>
      <c r="GS46" s="1589"/>
      <c r="GT46" s="1589"/>
      <c r="GU46" s="1589"/>
      <c r="GV46" s="1589"/>
      <c r="GW46" s="1589"/>
      <c r="GX46" s="1589"/>
      <c r="GY46" s="1589"/>
      <c r="GZ46" s="1589"/>
      <c r="HA46" s="1589"/>
      <c r="HB46" s="1589"/>
      <c r="HC46" s="1589"/>
      <c r="HD46" s="1589"/>
      <c r="HE46" s="1589"/>
      <c r="HF46" s="1589"/>
      <c r="HG46" s="1589"/>
      <c r="HH46" s="1589"/>
      <c r="HI46" s="1589"/>
      <c r="HJ46" s="1589"/>
      <c r="HK46" s="1589"/>
      <c r="HL46" s="1589"/>
      <c r="HM46" s="1589"/>
      <c r="HN46" s="1589"/>
      <c r="HO46" s="1589"/>
      <c r="HP46" s="1589"/>
      <c r="HQ46" s="1589"/>
      <c r="HR46" s="1589"/>
      <c r="HS46" s="1589"/>
      <c r="HT46" s="1589"/>
      <c r="HU46" s="1589"/>
      <c r="HV46" s="1589"/>
      <c r="HW46" s="1589"/>
      <c r="HX46" s="1589"/>
      <c r="HY46" s="1589"/>
      <c r="HZ46" s="1589"/>
      <c r="IA46" s="1589"/>
      <c r="IB46" s="1589"/>
      <c r="IC46" s="1589"/>
      <c r="ID46" s="1589"/>
      <c r="IE46" s="1589"/>
      <c r="IF46" s="1589"/>
      <c r="IG46" s="1589"/>
      <c r="IH46" s="1589"/>
      <c r="II46" s="1589"/>
      <c r="IJ46" s="1589"/>
      <c r="IK46" s="1589"/>
      <c r="IL46" s="1589"/>
      <c r="IM46" s="1589"/>
      <c r="IN46" s="1589"/>
      <c r="IO46" s="1589"/>
      <c r="IP46" s="1589"/>
      <c r="IQ46" s="1589"/>
      <c r="IR46" s="1589"/>
      <c r="IS46" s="1589"/>
      <c r="IT46" s="1589"/>
      <c r="IU46" s="1589"/>
    </row>
    <row r="47" spans="1:255">
      <c r="A47" s="2209" t="s">
        <v>1753</v>
      </c>
      <c r="B47" s="1585" t="s">
        <v>2332</v>
      </c>
      <c r="C47" s="2365"/>
      <c r="D47" s="2365"/>
      <c r="E47" s="2366"/>
      <c r="F47" s="3399"/>
      <c r="G47" s="3400"/>
      <c r="H47" s="2365"/>
      <c r="I47" s="2365"/>
      <c r="J47" s="1571">
        <f>SUM(J31:J46)</f>
        <v>0</v>
      </c>
      <c r="K47" s="1906">
        <f>SUM(K31:K46)</f>
        <v>0</v>
      </c>
      <c r="L47" s="1906">
        <f>SUM(L31:L46)</f>
        <v>0</v>
      </c>
      <c r="M47" s="2364">
        <v>17</v>
      </c>
      <c r="N47" s="3401">
        <f>SUM(O31:O46)</f>
        <v>0</v>
      </c>
      <c r="O47" s="3402"/>
      <c r="P47" s="1885">
        <f>SUM(P31:P46)</f>
        <v>0</v>
      </c>
      <c r="Q47" s="1885">
        <f>SUM(Q31:Q46)</f>
        <v>0</v>
      </c>
      <c r="R47" s="1885">
        <f>SUM(R31:R46)</f>
        <v>0</v>
      </c>
      <c r="S47" s="1572">
        <v>17</v>
      </c>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c r="CD47" s="1589"/>
      <c r="CE47" s="1589"/>
      <c r="CF47" s="1589"/>
      <c r="CG47" s="1589"/>
      <c r="CH47" s="1589"/>
      <c r="CI47" s="1589"/>
      <c r="CJ47" s="1589"/>
      <c r="CK47" s="1589"/>
      <c r="CL47" s="1589"/>
      <c r="CM47" s="1589"/>
      <c r="CN47" s="1589"/>
      <c r="CO47" s="1589"/>
      <c r="CP47" s="1589"/>
      <c r="CQ47" s="1589"/>
      <c r="CR47" s="1589"/>
      <c r="CS47" s="1589"/>
      <c r="CT47" s="1589"/>
      <c r="CU47" s="1589"/>
      <c r="CV47" s="1589"/>
      <c r="CW47" s="1589"/>
      <c r="CX47" s="1589"/>
      <c r="CY47" s="1589"/>
      <c r="CZ47" s="1589"/>
      <c r="DA47" s="1589"/>
      <c r="DB47" s="1589"/>
      <c r="DC47" s="1589"/>
      <c r="DD47" s="1589"/>
      <c r="DE47" s="1589"/>
      <c r="DF47" s="1589"/>
      <c r="DG47" s="1589"/>
      <c r="DH47" s="1589"/>
      <c r="DI47" s="1589"/>
      <c r="DJ47" s="1589"/>
      <c r="DK47" s="1589"/>
      <c r="DL47" s="1589"/>
      <c r="DM47" s="1589"/>
      <c r="DN47" s="1589"/>
      <c r="DO47" s="1589"/>
      <c r="DP47" s="1589"/>
      <c r="DQ47" s="1589"/>
      <c r="DR47" s="1589"/>
      <c r="DS47" s="1589"/>
      <c r="DT47" s="1589"/>
      <c r="DU47" s="1589"/>
      <c r="DV47" s="1589"/>
      <c r="DW47" s="1589"/>
      <c r="DX47" s="1589"/>
      <c r="DY47" s="1589"/>
      <c r="DZ47" s="1589"/>
      <c r="EA47" s="1589"/>
      <c r="EB47" s="1589"/>
      <c r="EC47" s="1589"/>
      <c r="ED47" s="1589"/>
      <c r="EE47" s="1589"/>
      <c r="EF47" s="1589"/>
      <c r="EG47" s="1589"/>
      <c r="EH47" s="1589"/>
      <c r="EI47" s="1589"/>
      <c r="EJ47" s="1589"/>
      <c r="EK47" s="1589"/>
      <c r="EL47" s="1589"/>
      <c r="EM47" s="1589"/>
      <c r="EN47" s="1589"/>
      <c r="EO47" s="1589"/>
      <c r="EP47" s="1589"/>
      <c r="EQ47" s="1589"/>
      <c r="ER47" s="1589"/>
      <c r="ES47" s="1589"/>
      <c r="ET47" s="1589"/>
      <c r="EU47" s="1589"/>
      <c r="EV47" s="1589"/>
      <c r="EW47" s="1589"/>
      <c r="EX47" s="1589"/>
      <c r="EY47" s="1589"/>
      <c r="EZ47" s="1589"/>
      <c r="FA47" s="1589"/>
      <c r="FB47" s="1589"/>
      <c r="FC47" s="1589"/>
      <c r="FD47" s="1589"/>
      <c r="FE47" s="1589"/>
      <c r="FF47" s="1589"/>
      <c r="FG47" s="1589"/>
      <c r="FH47" s="1589"/>
      <c r="FI47" s="1589"/>
      <c r="FJ47" s="1589"/>
      <c r="FK47" s="1589"/>
      <c r="FL47" s="1589"/>
      <c r="FM47" s="1589"/>
      <c r="FN47" s="1589"/>
      <c r="FO47" s="1589"/>
      <c r="FP47" s="1589"/>
      <c r="FQ47" s="1589"/>
      <c r="FR47" s="1589"/>
      <c r="FS47" s="1589"/>
      <c r="FT47" s="1589"/>
      <c r="FU47" s="1589"/>
      <c r="FV47" s="1589"/>
      <c r="FW47" s="1589"/>
      <c r="FX47" s="1589"/>
      <c r="FY47" s="1589"/>
      <c r="FZ47" s="1589"/>
      <c r="GA47" s="1589"/>
      <c r="GB47" s="1589"/>
      <c r="GC47" s="1589"/>
      <c r="GD47" s="1589"/>
      <c r="GE47" s="1589"/>
      <c r="GF47" s="1589"/>
      <c r="GG47" s="1589"/>
      <c r="GH47" s="1589"/>
      <c r="GI47" s="1589"/>
      <c r="GJ47" s="1589"/>
      <c r="GK47" s="1589"/>
      <c r="GL47" s="1589"/>
      <c r="GM47" s="1589"/>
      <c r="GN47" s="1589"/>
      <c r="GO47" s="1589"/>
      <c r="GP47" s="1589"/>
      <c r="GQ47" s="1589"/>
      <c r="GR47" s="1589"/>
      <c r="GS47" s="1589"/>
      <c r="GT47" s="1589"/>
      <c r="GU47" s="1589"/>
      <c r="GV47" s="1589"/>
      <c r="GW47" s="1589"/>
      <c r="GX47" s="1589"/>
      <c r="GY47" s="1589"/>
      <c r="GZ47" s="1589"/>
      <c r="HA47" s="1589"/>
      <c r="HB47" s="1589"/>
      <c r="HC47" s="1589"/>
      <c r="HD47" s="1589"/>
      <c r="HE47" s="1589"/>
      <c r="HF47" s="1589"/>
      <c r="HG47" s="1589"/>
      <c r="HH47" s="1589"/>
      <c r="HI47" s="1589"/>
      <c r="HJ47" s="1589"/>
      <c r="HK47" s="1589"/>
      <c r="HL47" s="1589"/>
      <c r="HM47" s="1589"/>
      <c r="HN47" s="1589"/>
      <c r="HO47" s="1589"/>
      <c r="HP47" s="1589"/>
      <c r="HQ47" s="1589"/>
      <c r="HR47" s="1589"/>
      <c r="HS47" s="1589"/>
      <c r="HT47" s="1589"/>
      <c r="HU47" s="1589"/>
      <c r="HV47" s="1589"/>
      <c r="HW47" s="1589"/>
      <c r="HX47" s="1589"/>
      <c r="HY47" s="1589"/>
      <c r="HZ47" s="1589"/>
      <c r="IA47" s="1589"/>
      <c r="IB47" s="1589"/>
      <c r="IC47" s="1589"/>
      <c r="ID47" s="1589"/>
      <c r="IE47" s="1589"/>
      <c r="IF47" s="1589"/>
      <c r="IG47" s="1589"/>
      <c r="IH47" s="1589"/>
      <c r="II47" s="1589"/>
      <c r="IJ47" s="1589"/>
      <c r="IK47" s="1589"/>
      <c r="IL47" s="1589"/>
      <c r="IM47" s="1589"/>
      <c r="IN47" s="1589"/>
      <c r="IO47" s="1589"/>
      <c r="IP47" s="1589"/>
      <c r="IQ47" s="1589"/>
      <c r="IR47" s="1589"/>
      <c r="IS47" s="1589"/>
      <c r="IT47" s="1589"/>
      <c r="IU47" s="1589"/>
    </row>
    <row r="48" spans="1:255">
      <c r="A48" s="2295"/>
      <c r="B48" s="2296"/>
      <c r="C48" s="2296"/>
      <c r="D48" s="2296"/>
      <c r="E48" s="2367"/>
      <c r="F48" s="2295"/>
      <c r="G48" s="2296"/>
      <c r="H48" s="2296"/>
      <c r="I48" s="2296"/>
      <c r="J48" s="2296"/>
      <c r="K48" s="2296"/>
      <c r="L48" s="2296"/>
      <c r="M48" s="2367"/>
      <c r="N48" s="2538"/>
      <c r="O48" s="2296"/>
      <c r="P48" s="2296"/>
      <c r="Q48" s="2296"/>
      <c r="R48" s="2296"/>
      <c r="S48" s="2368"/>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c r="CD48" s="1589"/>
      <c r="CE48" s="1589"/>
      <c r="CF48" s="1589"/>
      <c r="CG48" s="1589"/>
      <c r="CH48" s="1589"/>
      <c r="CI48" s="1589"/>
      <c r="CJ48" s="1589"/>
      <c r="CK48" s="1589"/>
      <c r="CL48" s="1589"/>
      <c r="CM48" s="1589"/>
      <c r="CN48" s="1589"/>
      <c r="CO48" s="1589"/>
      <c r="CP48" s="1589"/>
      <c r="CQ48" s="1589"/>
      <c r="CR48" s="1589"/>
      <c r="CS48" s="1589"/>
      <c r="CT48" s="1589"/>
      <c r="CU48" s="1589"/>
      <c r="CV48" s="1589"/>
      <c r="CW48" s="1589"/>
      <c r="CX48" s="1589"/>
      <c r="CY48" s="1589"/>
      <c r="CZ48" s="1589"/>
      <c r="DA48" s="1589"/>
      <c r="DB48" s="1589"/>
      <c r="DC48" s="1589"/>
      <c r="DD48" s="1589"/>
      <c r="DE48" s="1589"/>
      <c r="DF48" s="1589"/>
      <c r="DG48" s="1589"/>
      <c r="DH48" s="1589"/>
      <c r="DI48" s="1589"/>
      <c r="DJ48" s="1589"/>
      <c r="DK48" s="1589"/>
      <c r="DL48" s="1589"/>
      <c r="DM48" s="1589"/>
      <c r="DN48" s="1589"/>
      <c r="DO48" s="1589"/>
      <c r="DP48" s="1589"/>
      <c r="DQ48" s="1589"/>
      <c r="DR48" s="1589"/>
      <c r="DS48" s="1589"/>
      <c r="DT48" s="1589"/>
      <c r="DU48" s="1589"/>
      <c r="DV48" s="1589"/>
      <c r="DW48" s="1589"/>
      <c r="DX48" s="1589"/>
      <c r="DY48" s="1589"/>
      <c r="DZ48" s="1589"/>
      <c r="EA48" s="1589"/>
      <c r="EB48" s="1589"/>
      <c r="EC48" s="1589"/>
      <c r="ED48" s="1589"/>
      <c r="EE48" s="1589"/>
      <c r="EF48" s="1589"/>
      <c r="EG48" s="1589"/>
      <c r="EH48" s="1589"/>
      <c r="EI48" s="1589"/>
      <c r="EJ48" s="1589"/>
      <c r="EK48" s="1589"/>
      <c r="EL48" s="1589"/>
      <c r="EM48" s="1589"/>
      <c r="EN48" s="1589"/>
      <c r="EO48" s="1589"/>
      <c r="EP48" s="1589"/>
      <c r="EQ48" s="1589"/>
      <c r="ER48" s="1589"/>
      <c r="ES48" s="1589"/>
      <c r="ET48" s="1589"/>
      <c r="EU48" s="1589"/>
      <c r="EV48" s="1589"/>
      <c r="EW48" s="1589"/>
      <c r="EX48" s="1589"/>
      <c r="EY48" s="1589"/>
      <c r="EZ48" s="1589"/>
      <c r="FA48" s="1589"/>
      <c r="FB48" s="1589"/>
      <c r="FC48" s="1589"/>
      <c r="FD48" s="1589"/>
      <c r="FE48" s="1589"/>
      <c r="FF48" s="1589"/>
      <c r="FG48" s="1589"/>
      <c r="FH48" s="1589"/>
      <c r="FI48" s="1589"/>
      <c r="FJ48" s="1589"/>
      <c r="FK48" s="1589"/>
      <c r="FL48" s="1589"/>
      <c r="FM48" s="1589"/>
      <c r="FN48" s="1589"/>
      <c r="FO48" s="1589"/>
      <c r="FP48" s="1589"/>
      <c r="FQ48" s="1589"/>
      <c r="FR48" s="1589"/>
      <c r="FS48" s="1589"/>
      <c r="FT48" s="1589"/>
      <c r="FU48" s="1589"/>
      <c r="FV48" s="1589"/>
      <c r="FW48" s="1589"/>
      <c r="FX48" s="1589"/>
      <c r="FY48" s="1589"/>
      <c r="FZ48" s="1589"/>
      <c r="GA48" s="1589"/>
      <c r="GB48" s="1589"/>
      <c r="GC48" s="1589"/>
      <c r="GD48" s="1589"/>
      <c r="GE48" s="1589"/>
      <c r="GF48" s="1589"/>
      <c r="GG48" s="1589"/>
      <c r="GH48" s="1589"/>
      <c r="GI48" s="1589"/>
      <c r="GJ48" s="1589"/>
      <c r="GK48" s="1589"/>
      <c r="GL48" s="1589"/>
      <c r="GM48" s="1589"/>
      <c r="GN48" s="1589"/>
      <c r="GO48" s="1589"/>
      <c r="GP48" s="1589"/>
      <c r="GQ48" s="1589"/>
      <c r="GR48" s="1589"/>
      <c r="GS48" s="1589"/>
      <c r="GT48" s="1589"/>
      <c r="GU48" s="1589"/>
      <c r="GV48" s="1589"/>
      <c r="GW48" s="1589"/>
      <c r="GX48" s="1589"/>
      <c r="GY48" s="1589"/>
      <c r="GZ48" s="1589"/>
      <c r="HA48" s="1589"/>
      <c r="HB48" s="1589"/>
      <c r="HC48" s="1589"/>
      <c r="HD48" s="1589"/>
      <c r="HE48" s="1589"/>
      <c r="HF48" s="1589"/>
      <c r="HG48" s="1589"/>
      <c r="HH48" s="1589"/>
      <c r="HI48" s="1589"/>
      <c r="HJ48" s="1589"/>
      <c r="HK48" s="1589"/>
      <c r="HL48" s="1589"/>
      <c r="HM48" s="1589"/>
      <c r="HN48" s="1589"/>
      <c r="HO48" s="1589"/>
      <c r="HP48" s="1589"/>
      <c r="HQ48" s="1589"/>
      <c r="HR48" s="1589"/>
      <c r="HS48" s="1589"/>
      <c r="HT48" s="1589"/>
      <c r="HU48" s="1589"/>
      <c r="HV48" s="1589"/>
      <c r="HW48" s="1589"/>
      <c r="HX48" s="1589"/>
      <c r="HY48" s="1589"/>
      <c r="HZ48" s="1589"/>
      <c r="IA48" s="1589"/>
      <c r="IB48" s="1589"/>
      <c r="IC48" s="1589"/>
      <c r="ID48" s="1589"/>
      <c r="IE48" s="1589"/>
      <c r="IF48" s="1589"/>
      <c r="IG48" s="1589"/>
      <c r="IH48" s="1589"/>
      <c r="II48" s="1589"/>
      <c r="IJ48" s="1589"/>
      <c r="IK48" s="1589"/>
      <c r="IL48" s="1589"/>
      <c r="IM48" s="1589"/>
      <c r="IN48" s="1589"/>
      <c r="IO48" s="1589"/>
      <c r="IP48" s="1589"/>
      <c r="IQ48" s="1589"/>
      <c r="IR48" s="1589"/>
      <c r="IS48" s="1589"/>
      <c r="IT48" s="1589"/>
      <c r="IU48" s="1589"/>
    </row>
    <row r="49" spans="1:255">
      <c r="A49" s="1575"/>
      <c r="B49" s="1603"/>
      <c r="C49" s="1603"/>
      <c r="D49" s="1603"/>
      <c r="E49" s="2369"/>
      <c r="F49" s="2506"/>
      <c r="G49" s="1603"/>
      <c r="H49" s="1603"/>
      <c r="I49" s="1603"/>
      <c r="J49" s="1603"/>
      <c r="K49" s="1603"/>
      <c r="L49" s="1603"/>
      <c r="M49" s="2369"/>
      <c r="N49" s="2506"/>
      <c r="O49" s="1603"/>
      <c r="P49" s="1603"/>
      <c r="Q49" s="1603"/>
      <c r="R49" s="1603"/>
      <c r="S49" s="2029"/>
      <c r="T49" s="1589"/>
      <c r="U49" s="1589"/>
      <c r="V49" s="1589"/>
      <c r="W49" s="1589"/>
      <c r="X49" s="1589"/>
      <c r="Y49" s="1589"/>
      <c r="Z49" s="1589"/>
      <c r="AA49" s="1589"/>
      <c r="AB49" s="1589"/>
      <c r="AC49" s="1589"/>
      <c r="AD49" s="1589"/>
      <c r="AE49" s="1589"/>
      <c r="AF49" s="1589"/>
      <c r="AG49" s="1589"/>
      <c r="AH49" s="1589"/>
      <c r="AI49" s="1589"/>
      <c r="AJ49" s="1589"/>
      <c r="AK49" s="1589"/>
      <c r="AL49" s="1589"/>
      <c r="AM49" s="1589"/>
      <c r="AN49" s="1589"/>
      <c r="AO49" s="1589"/>
      <c r="AP49" s="1589"/>
      <c r="AQ49" s="1589"/>
      <c r="AR49" s="1589"/>
      <c r="AS49" s="1589"/>
      <c r="AT49" s="1589"/>
      <c r="AU49" s="1589"/>
      <c r="AV49" s="1589"/>
      <c r="AW49" s="1589"/>
      <c r="AX49" s="1589"/>
      <c r="AY49" s="1589"/>
      <c r="AZ49" s="1589"/>
      <c r="BA49" s="1589"/>
      <c r="BB49" s="1589"/>
      <c r="BC49" s="1589"/>
      <c r="BD49" s="1589"/>
      <c r="BE49" s="1589"/>
      <c r="BF49" s="1589"/>
      <c r="BG49" s="1589"/>
      <c r="BH49" s="1589"/>
      <c r="BI49" s="1589"/>
      <c r="BJ49" s="1589"/>
      <c r="BK49" s="1589"/>
      <c r="BL49" s="1589"/>
      <c r="BM49" s="1589"/>
      <c r="BN49" s="1589"/>
      <c r="BO49" s="1589"/>
      <c r="BP49" s="1589"/>
      <c r="BQ49" s="1589"/>
      <c r="BR49" s="1589"/>
      <c r="BS49" s="1589"/>
      <c r="BT49" s="1589"/>
      <c r="BU49" s="1589"/>
      <c r="BV49" s="1589"/>
      <c r="BW49" s="1589"/>
      <c r="BX49" s="1589"/>
      <c r="BY49" s="1589"/>
      <c r="BZ49" s="1589"/>
      <c r="CA49" s="1589"/>
      <c r="CB49" s="1589"/>
      <c r="CC49" s="1589"/>
      <c r="CD49" s="1589"/>
      <c r="CE49" s="1589"/>
      <c r="CF49" s="1589"/>
      <c r="CG49" s="1589"/>
      <c r="CH49" s="1589"/>
      <c r="CI49" s="1589"/>
      <c r="CJ49" s="1589"/>
      <c r="CK49" s="1589"/>
      <c r="CL49" s="1589"/>
      <c r="CM49" s="1589"/>
      <c r="CN49" s="1589"/>
      <c r="CO49" s="1589"/>
      <c r="CP49" s="1589"/>
      <c r="CQ49" s="1589"/>
      <c r="CR49" s="1589"/>
      <c r="CS49" s="1589"/>
      <c r="CT49" s="1589"/>
      <c r="CU49" s="1589"/>
      <c r="CV49" s="1589"/>
      <c r="CW49" s="1589"/>
      <c r="CX49" s="1589"/>
      <c r="CY49" s="1589"/>
      <c r="CZ49" s="1589"/>
      <c r="DA49" s="1589"/>
      <c r="DB49" s="1589"/>
      <c r="DC49" s="1589"/>
      <c r="DD49" s="1589"/>
      <c r="DE49" s="1589"/>
      <c r="DF49" s="1589"/>
      <c r="DG49" s="1589"/>
      <c r="DH49" s="1589"/>
      <c r="DI49" s="1589"/>
      <c r="DJ49" s="1589"/>
      <c r="DK49" s="1589"/>
      <c r="DL49" s="1589"/>
      <c r="DM49" s="1589"/>
      <c r="DN49" s="1589"/>
      <c r="DO49" s="1589"/>
      <c r="DP49" s="1589"/>
      <c r="DQ49" s="1589"/>
      <c r="DR49" s="1589"/>
      <c r="DS49" s="1589"/>
      <c r="DT49" s="1589"/>
      <c r="DU49" s="1589"/>
      <c r="DV49" s="1589"/>
      <c r="DW49" s="1589"/>
      <c r="DX49" s="1589"/>
      <c r="DY49" s="1589"/>
      <c r="DZ49" s="1589"/>
      <c r="EA49" s="1589"/>
      <c r="EB49" s="1589"/>
      <c r="EC49" s="1589"/>
      <c r="ED49" s="1589"/>
      <c r="EE49" s="1589"/>
      <c r="EF49" s="1589"/>
      <c r="EG49" s="1589"/>
      <c r="EH49" s="1589"/>
      <c r="EI49" s="1589"/>
      <c r="EJ49" s="1589"/>
      <c r="EK49" s="1589"/>
      <c r="EL49" s="1589"/>
      <c r="EM49" s="1589"/>
      <c r="EN49" s="1589"/>
      <c r="EO49" s="1589"/>
      <c r="EP49" s="1589"/>
      <c r="EQ49" s="1589"/>
      <c r="ER49" s="1589"/>
      <c r="ES49" s="1589"/>
      <c r="ET49" s="1589"/>
      <c r="EU49" s="1589"/>
      <c r="EV49" s="1589"/>
      <c r="EW49" s="1589"/>
      <c r="EX49" s="1589"/>
      <c r="EY49" s="1589"/>
      <c r="EZ49" s="1589"/>
      <c r="FA49" s="1589"/>
      <c r="FB49" s="1589"/>
      <c r="FC49" s="1589"/>
      <c r="FD49" s="1589"/>
      <c r="FE49" s="1589"/>
      <c r="FF49" s="1589"/>
      <c r="FG49" s="1589"/>
      <c r="FH49" s="1589"/>
      <c r="FI49" s="1589"/>
      <c r="FJ49" s="1589"/>
      <c r="FK49" s="1589"/>
      <c r="FL49" s="1589"/>
      <c r="FM49" s="1589"/>
      <c r="FN49" s="1589"/>
      <c r="FO49" s="1589"/>
      <c r="FP49" s="1589"/>
      <c r="FQ49" s="1589"/>
      <c r="FR49" s="1589"/>
      <c r="FS49" s="1589"/>
      <c r="FT49" s="1589"/>
      <c r="FU49" s="1589"/>
      <c r="FV49" s="1589"/>
      <c r="FW49" s="1589"/>
      <c r="FX49" s="1589"/>
      <c r="FY49" s="1589"/>
      <c r="FZ49" s="1589"/>
      <c r="GA49" s="1589"/>
      <c r="GB49" s="1589"/>
      <c r="GC49" s="1589"/>
      <c r="GD49" s="1589"/>
      <c r="GE49" s="1589"/>
      <c r="GF49" s="1589"/>
      <c r="GG49" s="1589"/>
      <c r="GH49" s="1589"/>
      <c r="GI49" s="1589"/>
      <c r="GJ49" s="1589"/>
      <c r="GK49" s="1589"/>
      <c r="GL49" s="1589"/>
      <c r="GM49" s="1589"/>
      <c r="GN49" s="1589"/>
      <c r="GO49" s="1589"/>
      <c r="GP49" s="1589"/>
      <c r="GQ49" s="1589"/>
      <c r="GR49" s="1589"/>
      <c r="GS49" s="1589"/>
      <c r="GT49" s="1589"/>
      <c r="GU49" s="1589"/>
      <c r="GV49" s="1589"/>
      <c r="GW49" s="1589"/>
      <c r="GX49" s="1589"/>
      <c r="GY49" s="1589"/>
      <c r="GZ49" s="1589"/>
      <c r="HA49" s="1589"/>
      <c r="HB49" s="1589"/>
      <c r="HC49" s="1589"/>
      <c r="HD49" s="1589"/>
      <c r="HE49" s="1589"/>
      <c r="HF49" s="1589"/>
      <c r="HG49" s="1589"/>
      <c r="HH49" s="1589"/>
      <c r="HI49" s="1589"/>
      <c r="HJ49" s="1589"/>
      <c r="HK49" s="1589"/>
      <c r="HL49" s="1589"/>
      <c r="HM49" s="1589"/>
      <c r="HN49" s="1589"/>
      <c r="HO49" s="1589"/>
      <c r="HP49" s="1589"/>
      <c r="HQ49" s="1589"/>
      <c r="HR49" s="1589"/>
      <c r="HS49" s="1589"/>
      <c r="HT49" s="1589"/>
      <c r="HU49" s="1589"/>
      <c r="HV49" s="1589"/>
      <c r="HW49" s="1589"/>
      <c r="HX49" s="1589"/>
      <c r="HY49" s="1589"/>
      <c r="HZ49" s="1589"/>
      <c r="IA49" s="1589"/>
      <c r="IB49" s="1589"/>
      <c r="IC49" s="1589"/>
      <c r="ID49" s="1589"/>
      <c r="IE49" s="1589"/>
      <c r="IF49" s="1589"/>
      <c r="IG49" s="1589"/>
      <c r="IH49" s="1589"/>
      <c r="II49" s="1589"/>
      <c r="IJ49" s="1589"/>
      <c r="IK49" s="1589"/>
      <c r="IL49" s="1589"/>
      <c r="IM49" s="1589"/>
      <c r="IN49" s="1589"/>
      <c r="IO49" s="1589"/>
      <c r="IP49" s="1589"/>
      <c r="IQ49" s="1589"/>
      <c r="IR49" s="1589"/>
      <c r="IS49" s="1589"/>
      <c r="IT49" s="1589"/>
      <c r="IU49" s="1589"/>
    </row>
    <row r="50" spans="1:255">
      <c r="A50" s="1575"/>
      <c r="B50" s="1603"/>
      <c r="C50" s="1603"/>
      <c r="D50" s="1603"/>
      <c r="E50" s="2369"/>
      <c r="F50" s="2506"/>
      <c r="G50" s="1603"/>
      <c r="H50" s="1603"/>
      <c r="I50" s="1603"/>
      <c r="J50" s="1603"/>
      <c r="K50" s="1603"/>
      <c r="L50" s="1603"/>
      <c r="M50" s="2369"/>
      <c r="N50" s="2506"/>
      <c r="O50" s="1603"/>
      <c r="P50" s="1603"/>
      <c r="Q50" s="1603"/>
      <c r="R50" s="1603"/>
      <c r="S50" s="202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c r="CD50" s="1589"/>
      <c r="CE50" s="1589"/>
      <c r="CF50" s="1589"/>
      <c r="CG50" s="1589"/>
      <c r="CH50" s="1589"/>
      <c r="CI50" s="1589"/>
      <c r="CJ50" s="1589"/>
      <c r="CK50" s="1589"/>
      <c r="CL50" s="1589"/>
      <c r="CM50" s="1589"/>
      <c r="CN50" s="1589"/>
      <c r="CO50" s="1589"/>
      <c r="CP50" s="1589"/>
      <c r="CQ50" s="1589"/>
      <c r="CR50" s="1589"/>
      <c r="CS50" s="1589"/>
      <c r="CT50" s="1589"/>
      <c r="CU50" s="1589"/>
      <c r="CV50" s="1589"/>
      <c r="CW50" s="1589"/>
      <c r="CX50" s="1589"/>
      <c r="CY50" s="1589"/>
      <c r="CZ50" s="1589"/>
      <c r="DA50" s="1589"/>
      <c r="DB50" s="1589"/>
      <c r="DC50" s="1589"/>
      <c r="DD50" s="1589"/>
      <c r="DE50" s="1589"/>
      <c r="DF50" s="1589"/>
      <c r="DG50" s="1589"/>
      <c r="DH50" s="1589"/>
      <c r="DI50" s="1589"/>
      <c r="DJ50" s="1589"/>
      <c r="DK50" s="1589"/>
      <c r="DL50" s="1589"/>
      <c r="DM50" s="1589"/>
      <c r="DN50" s="1589"/>
      <c r="DO50" s="1589"/>
      <c r="DP50" s="1589"/>
      <c r="DQ50" s="1589"/>
      <c r="DR50" s="1589"/>
      <c r="DS50" s="1589"/>
      <c r="DT50" s="1589"/>
      <c r="DU50" s="1589"/>
      <c r="DV50" s="1589"/>
      <c r="DW50" s="1589"/>
      <c r="DX50" s="1589"/>
      <c r="DY50" s="1589"/>
      <c r="DZ50" s="1589"/>
      <c r="EA50" s="1589"/>
      <c r="EB50" s="1589"/>
      <c r="EC50" s="1589"/>
      <c r="ED50" s="1589"/>
      <c r="EE50" s="1589"/>
      <c r="EF50" s="1589"/>
      <c r="EG50" s="1589"/>
      <c r="EH50" s="1589"/>
      <c r="EI50" s="1589"/>
      <c r="EJ50" s="1589"/>
      <c r="EK50" s="1589"/>
      <c r="EL50" s="1589"/>
      <c r="EM50" s="1589"/>
      <c r="EN50" s="1589"/>
      <c r="EO50" s="1589"/>
      <c r="EP50" s="1589"/>
      <c r="EQ50" s="1589"/>
      <c r="ER50" s="1589"/>
      <c r="ES50" s="1589"/>
      <c r="ET50" s="1589"/>
      <c r="EU50" s="1589"/>
      <c r="EV50" s="1589"/>
      <c r="EW50" s="1589"/>
      <c r="EX50" s="1589"/>
      <c r="EY50" s="1589"/>
      <c r="EZ50" s="1589"/>
      <c r="FA50" s="1589"/>
      <c r="FB50" s="1589"/>
      <c r="FC50" s="1589"/>
      <c r="FD50" s="1589"/>
      <c r="FE50" s="1589"/>
      <c r="FF50" s="1589"/>
      <c r="FG50" s="1589"/>
      <c r="FH50" s="1589"/>
      <c r="FI50" s="1589"/>
      <c r="FJ50" s="1589"/>
      <c r="FK50" s="1589"/>
      <c r="FL50" s="1589"/>
      <c r="FM50" s="1589"/>
      <c r="FN50" s="1589"/>
      <c r="FO50" s="1589"/>
      <c r="FP50" s="1589"/>
      <c r="FQ50" s="1589"/>
      <c r="FR50" s="1589"/>
      <c r="FS50" s="1589"/>
      <c r="FT50" s="1589"/>
      <c r="FU50" s="1589"/>
      <c r="FV50" s="1589"/>
      <c r="FW50" s="1589"/>
      <c r="FX50" s="1589"/>
      <c r="FY50" s="1589"/>
      <c r="FZ50" s="1589"/>
      <c r="GA50" s="1589"/>
      <c r="GB50" s="1589"/>
      <c r="GC50" s="1589"/>
      <c r="GD50" s="1589"/>
      <c r="GE50" s="1589"/>
      <c r="GF50" s="1589"/>
      <c r="GG50" s="1589"/>
      <c r="GH50" s="1589"/>
      <c r="GI50" s="1589"/>
      <c r="GJ50" s="1589"/>
      <c r="GK50" s="1589"/>
      <c r="GL50" s="1589"/>
      <c r="GM50" s="1589"/>
      <c r="GN50" s="1589"/>
      <c r="GO50" s="1589"/>
      <c r="GP50" s="1589"/>
      <c r="GQ50" s="1589"/>
      <c r="GR50" s="1589"/>
      <c r="GS50" s="1589"/>
      <c r="GT50" s="1589"/>
      <c r="GU50" s="1589"/>
      <c r="GV50" s="1589"/>
      <c r="GW50" s="1589"/>
      <c r="GX50" s="1589"/>
      <c r="GY50" s="1589"/>
      <c r="GZ50" s="1589"/>
      <c r="HA50" s="1589"/>
      <c r="HB50" s="1589"/>
      <c r="HC50" s="1589"/>
      <c r="HD50" s="1589"/>
      <c r="HE50" s="1589"/>
      <c r="HF50" s="1589"/>
      <c r="HG50" s="1589"/>
      <c r="HH50" s="1589"/>
      <c r="HI50" s="1589"/>
      <c r="HJ50" s="1589"/>
      <c r="HK50" s="1589"/>
      <c r="HL50" s="1589"/>
      <c r="HM50" s="1589"/>
      <c r="HN50" s="1589"/>
      <c r="HO50" s="1589"/>
      <c r="HP50" s="1589"/>
      <c r="HQ50" s="1589"/>
      <c r="HR50" s="1589"/>
      <c r="HS50" s="1589"/>
      <c r="HT50" s="1589"/>
      <c r="HU50" s="1589"/>
      <c r="HV50" s="1589"/>
      <c r="HW50" s="1589"/>
      <c r="HX50" s="1589"/>
      <c r="HY50" s="1589"/>
      <c r="HZ50" s="1589"/>
      <c r="IA50" s="1589"/>
      <c r="IB50" s="1589"/>
      <c r="IC50" s="1589"/>
      <c r="ID50" s="1589"/>
      <c r="IE50" s="1589"/>
      <c r="IF50" s="1589"/>
      <c r="IG50" s="1589"/>
      <c r="IH50" s="1589"/>
      <c r="II50" s="1589"/>
      <c r="IJ50" s="1589"/>
      <c r="IK50" s="1589"/>
      <c r="IL50" s="1589"/>
      <c r="IM50" s="1589"/>
      <c r="IN50" s="1589"/>
      <c r="IO50" s="1589"/>
      <c r="IP50" s="1589"/>
      <c r="IQ50" s="1589"/>
      <c r="IR50" s="1589"/>
      <c r="IS50" s="1589"/>
      <c r="IT50" s="1589"/>
      <c r="IU50" s="1589"/>
    </row>
    <row r="51" spans="1:255">
      <c r="A51" s="1575"/>
      <c r="B51" s="1603"/>
      <c r="C51" s="1603"/>
      <c r="D51" s="1603"/>
      <c r="E51" s="2369"/>
      <c r="F51" s="2506"/>
      <c r="G51" s="1603"/>
      <c r="H51" s="1603"/>
      <c r="I51" s="1603"/>
      <c r="J51" s="1603"/>
      <c r="K51" s="1603"/>
      <c r="L51" s="1603"/>
      <c r="M51" s="2369"/>
      <c r="N51" s="2506"/>
      <c r="O51" s="1603"/>
      <c r="P51" s="1603"/>
      <c r="Q51" s="1603"/>
      <c r="R51" s="1603"/>
      <c r="S51" s="202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c r="CD51" s="1589"/>
      <c r="CE51" s="1589"/>
      <c r="CF51" s="1589"/>
      <c r="CG51" s="1589"/>
      <c r="CH51" s="1589"/>
      <c r="CI51" s="1589"/>
      <c r="CJ51" s="1589"/>
      <c r="CK51" s="1589"/>
      <c r="CL51" s="1589"/>
      <c r="CM51" s="1589"/>
      <c r="CN51" s="1589"/>
      <c r="CO51" s="1589"/>
      <c r="CP51" s="1589"/>
      <c r="CQ51" s="1589"/>
      <c r="CR51" s="1589"/>
      <c r="CS51" s="1589"/>
      <c r="CT51" s="1589"/>
      <c r="CU51" s="1589"/>
      <c r="CV51" s="1589"/>
      <c r="CW51" s="1589"/>
      <c r="CX51" s="1589"/>
      <c r="CY51" s="1589"/>
      <c r="CZ51" s="1589"/>
      <c r="DA51" s="1589"/>
      <c r="DB51" s="1589"/>
      <c r="DC51" s="1589"/>
      <c r="DD51" s="1589"/>
      <c r="DE51" s="1589"/>
      <c r="DF51" s="1589"/>
      <c r="DG51" s="1589"/>
      <c r="DH51" s="1589"/>
      <c r="DI51" s="1589"/>
      <c r="DJ51" s="1589"/>
      <c r="DK51" s="1589"/>
      <c r="DL51" s="1589"/>
      <c r="DM51" s="1589"/>
      <c r="DN51" s="1589"/>
      <c r="DO51" s="1589"/>
      <c r="DP51" s="1589"/>
      <c r="DQ51" s="1589"/>
      <c r="DR51" s="1589"/>
      <c r="DS51" s="1589"/>
      <c r="DT51" s="1589"/>
      <c r="DU51" s="1589"/>
      <c r="DV51" s="1589"/>
      <c r="DW51" s="1589"/>
      <c r="DX51" s="1589"/>
      <c r="DY51" s="1589"/>
      <c r="DZ51" s="1589"/>
      <c r="EA51" s="1589"/>
      <c r="EB51" s="1589"/>
      <c r="EC51" s="1589"/>
      <c r="ED51" s="1589"/>
      <c r="EE51" s="1589"/>
      <c r="EF51" s="1589"/>
      <c r="EG51" s="1589"/>
      <c r="EH51" s="1589"/>
      <c r="EI51" s="1589"/>
      <c r="EJ51" s="1589"/>
      <c r="EK51" s="1589"/>
      <c r="EL51" s="1589"/>
      <c r="EM51" s="1589"/>
      <c r="EN51" s="1589"/>
      <c r="EO51" s="1589"/>
      <c r="EP51" s="1589"/>
      <c r="EQ51" s="1589"/>
      <c r="ER51" s="1589"/>
      <c r="ES51" s="1589"/>
      <c r="ET51" s="1589"/>
      <c r="EU51" s="1589"/>
      <c r="EV51" s="1589"/>
      <c r="EW51" s="1589"/>
      <c r="EX51" s="1589"/>
      <c r="EY51" s="1589"/>
      <c r="EZ51" s="1589"/>
      <c r="FA51" s="1589"/>
      <c r="FB51" s="1589"/>
      <c r="FC51" s="1589"/>
      <c r="FD51" s="1589"/>
      <c r="FE51" s="1589"/>
      <c r="FF51" s="1589"/>
      <c r="FG51" s="1589"/>
      <c r="FH51" s="1589"/>
      <c r="FI51" s="1589"/>
      <c r="FJ51" s="1589"/>
      <c r="FK51" s="1589"/>
      <c r="FL51" s="1589"/>
      <c r="FM51" s="1589"/>
      <c r="FN51" s="1589"/>
      <c r="FO51" s="1589"/>
      <c r="FP51" s="1589"/>
      <c r="FQ51" s="1589"/>
      <c r="FR51" s="1589"/>
      <c r="FS51" s="1589"/>
      <c r="FT51" s="1589"/>
      <c r="FU51" s="1589"/>
      <c r="FV51" s="1589"/>
      <c r="FW51" s="1589"/>
      <c r="FX51" s="1589"/>
      <c r="FY51" s="1589"/>
      <c r="FZ51" s="1589"/>
      <c r="GA51" s="1589"/>
      <c r="GB51" s="1589"/>
      <c r="GC51" s="1589"/>
      <c r="GD51" s="1589"/>
      <c r="GE51" s="1589"/>
      <c r="GF51" s="1589"/>
      <c r="GG51" s="1589"/>
      <c r="GH51" s="1589"/>
      <c r="GI51" s="1589"/>
      <c r="GJ51" s="1589"/>
      <c r="GK51" s="1589"/>
      <c r="GL51" s="1589"/>
      <c r="GM51" s="1589"/>
      <c r="GN51" s="1589"/>
      <c r="GO51" s="1589"/>
      <c r="GP51" s="1589"/>
      <c r="GQ51" s="1589"/>
      <c r="GR51" s="1589"/>
      <c r="GS51" s="1589"/>
      <c r="GT51" s="1589"/>
      <c r="GU51" s="1589"/>
      <c r="GV51" s="1589"/>
      <c r="GW51" s="1589"/>
      <c r="GX51" s="1589"/>
      <c r="GY51" s="1589"/>
      <c r="GZ51" s="1589"/>
      <c r="HA51" s="1589"/>
      <c r="HB51" s="1589"/>
      <c r="HC51" s="1589"/>
      <c r="HD51" s="1589"/>
      <c r="HE51" s="1589"/>
      <c r="HF51" s="1589"/>
      <c r="HG51" s="1589"/>
      <c r="HH51" s="1589"/>
      <c r="HI51" s="1589"/>
      <c r="HJ51" s="1589"/>
      <c r="HK51" s="1589"/>
      <c r="HL51" s="1589"/>
      <c r="HM51" s="1589"/>
      <c r="HN51" s="1589"/>
      <c r="HO51" s="1589"/>
      <c r="HP51" s="1589"/>
      <c r="HQ51" s="1589"/>
      <c r="HR51" s="1589"/>
      <c r="HS51" s="1589"/>
      <c r="HT51" s="1589"/>
      <c r="HU51" s="1589"/>
      <c r="HV51" s="1589"/>
      <c r="HW51" s="1589"/>
      <c r="HX51" s="1589"/>
      <c r="HY51" s="1589"/>
      <c r="HZ51" s="1589"/>
      <c r="IA51" s="1589"/>
      <c r="IB51" s="1589"/>
      <c r="IC51" s="1589"/>
      <c r="ID51" s="1589"/>
      <c r="IE51" s="1589"/>
      <c r="IF51" s="1589"/>
      <c r="IG51" s="1589"/>
      <c r="IH51" s="1589"/>
      <c r="II51" s="1589"/>
      <c r="IJ51" s="1589"/>
      <c r="IK51" s="1589"/>
      <c r="IL51" s="1589"/>
      <c r="IM51" s="1589"/>
      <c r="IN51" s="1589"/>
      <c r="IO51" s="1589"/>
      <c r="IP51" s="1589"/>
      <c r="IQ51" s="1589"/>
      <c r="IR51" s="1589"/>
      <c r="IS51" s="1589"/>
      <c r="IT51" s="1589"/>
      <c r="IU51" s="1589"/>
    </row>
    <row r="52" spans="1:255">
      <c r="A52" s="1575"/>
      <c r="B52" s="1603"/>
      <c r="C52" s="1603"/>
      <c r="D52" s="1603"/>
      <c r="E52" s="2369"/>
      <c r="F52" s="2506"/>
      <c r="G52" s="1603"/>
      <c r="H52" s="1603"/>
      <c r="I52" s="1603"/>
      <c r="J52" s="1603"/>
      <c r="K52" s="1603"/>
      <c r="L52" s="1603"/>
      <c r="M52" s="2369"/>
      <c r="N52" s="2506"/>
      <c r="O52" s="1603"/>
      <c r="P52" s="1603"/>
      <c r="Q52" s="1603"/>
      <c r="R52" s="1603"/>
      <c r="S52" s="202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c r="CD52" s="1589"/>
      <c r="CE52" s="1589"/>
      <c r="CF52" s="1589"/>
      <c r="CG52" s="1589"/>
      <c r="CH52" s="1589"/>
      <c r="CI52" s="1589"/>
      <c r="CJ52" s="1589"/>
      <c r="CK52" s="1589"/>
      <c r="CL52" s="1589"/>
      <c r="CM52" s="1589"/>
      <c r="CN52" s="1589"/>
      <c r="CO52" s="1589"/>
      <c r="CP52" s="1589"/>
      <c r="CQ52" s="1589"/>
      <c r="CR52" s="1589"/>
      <c r="CS52" s="1589"/>
      <c r="CT52" s="1589"/>
      <c r="CU52" s="1589"/>
      <c r="CV52" s="1589"/>
      <c r="CW52" s="1589"/>
      <c r="CX52" s="1589"/>
      <c r="CY52" s="1589"/>
      <c r="CZ52" s="1589"/>
      <c r="DA52" s="1589"/>
      <c r="DB52" s="1589"/>
      <c r="DC52" s="1589"/>
      <c r="DD52" s="1589"/>
      <c r="DE52" s="1589"/>
      <c r="DF52" s="1589"/>
      <c r="DG52" s="1589"/>
      <c r="DH52" s="1589"/>
      <c r="DI52" s="1589"/>
      <c r="DJ52" s="1589"/>
      <c r="DK52" s="1589"/>
      <c r="DL52" s="1589"/>
      <c r="DM52" s="1589"/>
      <c r="DN52" s="1589"/>
      <c r="DO52" s="1589"/>
      <c r="DP52" s="1589"/>
      <c r="DQ52" s="1589"/>
      <c r="DR52" s="1589"/>
      <c r="DS52" s="1589"/>
      <c r="DT52" s="1589"/>
      <c r="DU52" s="1589"/>
      <c r="DV52" s="1589"/>
      <c r="DW52" s="1589"/>
      <c r="DX52" s="1589"/>
      <c r="DY52" s="1589"/>
      <c r="DZ52" s="1589"/>
      <c r="EA52" s="1589"/>
      <c r="EB52" s="1589"/>
      <c r="EC52" s="1589"/>
      <c r="ED52" s="1589"/>
      <c r="EE52" s="1589"/>
      <c r="EF52" s="1589"/>
      <c r="EG52" s="1589"/>
      <c r="EH52" s="1589"/>
      <c r="EI52" s="1589"/>
      <c r="EJ52" s="1589"/>
      <c r="EK52" s="1589"/>
      <c r="EL52" s="1589"/>
      <c r="EM52" s="1589"/>
      <c r="EN52" s="1589"/>
      <c r="EO52" s="1589"/>
      <c r="EP52" s="1589"/>
      <c r="EQ52" s="1589"/>
      <c r="ER52" s="1589"/>
      <c r="ES52" s="1589"/>
      <c r="ET52" s="1589"/>
      <c r="EU52" s="1589"/>
      <c r="EV52" s="1589"/>
      <c r="EW52" s="1589"/>
      <c r="EX52" s="1589"/>
      <c r="EY52" s="1589"/>
      <c r="EZ52" s="1589"/>
      <c r="FA52" s="1589"/>
      <c r="FB52" s="1589"/>
      <c r="FC52" s="1589"/>
      <c r="FD52" s="1589"/>
      <c r="FE52" s="1589"/>
      <c r="FF52" s="1589"/>
      <c r="FG52" s="1589"/>
      <c r="FH52" s="1589"/>
      <c r="FI52" s="1589"/>
      <c r="FJ52" s="1589"/>
      <c r="FK52" s="1589"/>
      <c r="FL52" s="1589"/>
      <c r="FM52" s="1589"/>
      <c r="FN52" s="1589"/>
      <c r="FO52" s="1589"/>
      <c r="FP52" s="1589"/>
      <c r="FQ52" s="1589"/>
      <c r="FR52" s="1589"/>
      <c r="FS52" s="1589"/>
      <c r="FT52" s="1589"/>
      <c r="FU52" s="1589"/>
      <c r="FV52" s="1589"/>
      <c r="FW52" s="1589"/>
      <c r="FX52" s="1589"/>
      <c r="FY52" s="1589"/>
      <c r="FZ52" s="1589"/>
      <c r="GA52" s="1589"/>
      <c r="GB52" s="1589"/>
      <c r="GC52" s="1589"/>
      <c r="GD52" s="1589"/>
      <c r="GE52" s="1589"/>
      <c r="GF52" s="1589"/>
      <c r="GG52" s="1589"/>
      <c r="GH52" s="1589"/>
      <c r="GI52" s="1589"/>
      <c r="GJ52" s="1589"/>
      <c r="GK52" s="1589"/>
      <c r="GL52" s="1589"/>
      <c r="GM52" s="1589"/>
      <c r="GN52" s="1589"/>
      <c r="GO52" s="1589"/>
      <c r="GP52" s="1589"/>
      <c r="GQ52" s="1589"/>
      <c r="GR52" s="1589"/>
      <c r="GS52" s="1589"/>
      <c r="GT52" s="1589"/>
      <c r="GU52" s="1589"/>
      <c r="GV52" s="1589"/>
      <c r="GW52" s="1589"/>
      <c r="GX52" s="1589"/>
      <c r="GY52" s="1589"/>
      <c r="GZ52" s="1589"/>
      <c r="HA52" s="1589"/>
      <c r="HB52" s="1589"/>
      <c r="HC52" s="1589"/>
      <c r="HD52" s="1589"/>
      <c r="HE52" s="1589"/>
      <c r="HF52" s="1589"/>
      <c r="HG52" s="1589"/>
      <c r="HH52" s="1589"/>
      <c r="HI52" s="1589"/>
      <c r="HJ52" s="1589"/>
      <c r="HK52" s="1589"/>
      <c r="HL52" s="1589"/>
      <c r="HM52" s="1589"/>
      <c r="HN52" s="1589"/>
      <c r="HO52" s="1589"/>
      <c r="HP52" s="1589"/>
      <c r="HQ52" s="1589"/>
      <c r="HR52" s="1589"/>
      <c r="HS52" s="1589"/>
      <c r="HT52" s="1589"/>
      <c r="HU52" s="1589"/>
      <c r="HV52" s="1589"/>
      <c r="HW52" s="1589"/>
      <c r="HX52" s="1589"/>
      <c r="HY52" s="1589"/>
      <c r="HZ52" s="1589"/>
      <c r="IA52" s="1589"/>
      <c r="IB52" s="1589"/>
      <c r="IC52" s="1589"/>
      <c r="ID52" s="1589"/>
      <c r="IE52" s="1589"/>
      <c r="IF52" s="1589"/>
      <c r="IG52" s="1589"/>
      <c r="IH52" s="1589"/>
      <c r="II52" s="1589"/>
      <c r="IJ52" s="1589"/>
      <c r="IK52" s="1589"/>
      <c r="IL52" s="1589"/>
      <c r="IM52" s="1589"/>
      <c r="IN52" s="1589"/>
      <c r="IO52" s="1589"/>
      <c r="IP52" s="1589"/>
      <c r="IQ52" s="1589"/>
      <c r="IR52" s="1589"/>
      <c r="IS52" s="1589"/>
      <c r="IT52" s="1589"/>
      <c r="IU52" s="1589"/>
    </row>
    <row r="53" spans="1:255">
      <c r="A53" s="1575"/>
      <c r="B53" s="1603"/>
      <c r="C53" s="1603"/>
      <c r="D53" s="1603"/>
      <c r="E53" s="2369"/>
      <c r="F53" s="2506"/>
      <c r="G53" s="1603"/>
      <c r="H53" s="1603"/>
      <c r="I53" s="1603"/>
      <c r="J53" s="1603"/>
      <c r="K53" s="1603"/>
      <c r="L53" s="1603"/>
      <c r="M53" s="2369"/>
      <c r="N53" s="2506"/>
      <c r="O53" s="1603"/>
      <c r="P53" s="1603"/>
      <c r="Q53" s="1603"/>
      <c r="R53" s="1603"/>
      <c r="S53" s="202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c r="CD53" s="1589"/>
      <c r="CE53" s="1589"/>
      <c r="CF53" s="1589"/>
      <c r="CG53" s="1589"/>
      <c r="CH53" s="1589"/>
      <c r="CI53" s="1589"/>
      <c r="CJ53" s="1589"/>
      <c r="CK53" s="1589"/>
      <c r="CL53" s="1589"/>
      <c r="CM53" s="1589"/>
      <c r="CN53" s="1589"/>
      <c r="CO53" s="1589"/>
      <c r="CP53" s="1589"/>
      <c r="CQ53" s="1589"/>
      <c r="CR53" s="1589"/>
      <c r="CS53" s="1589"/>
      <c r="CT53" s="1589"/>
      <c r="CU53" s="1589"/>
      <c r="CV53" s="1589"/>
      <c r="CW53" s="1589"/>
      <c r="CX53" s="1589"/>
      <c r="CY53" s="1589"/>
      <c r="CZ53" s="1589"/>
      <c r="DA53" s="1589"/>
      <c r="DB53" s="1589"/>
      <c r="DC53" s="1589"/>
      <c r="DD53" s="1589"/>
      <c r="DE53" s="1589"/>
      <c r="DF53" s="1589"/>
      <c r="DG53" s="1589"/>
      <c r="DH53" s="1589"/>
      <c r="DI53" s="1589"/>
      <c r="DJ53" s="1589"/>
      <c r="DK53" s="1589"/>
      <c r="DL53" s="1589"/>
      <c r="DM53" s="1589"/>
      <c r="DN53" s="1589"/>
      <c r="DO53" s="1589"/>
      <c r="DP53" s="1589"/>
      <c r="DQ53" s="1589"/>
      <c r="DR53" s="1589"/>
      <c r="DS53" s="1589"/>
      <c r="DT53" s="1589"/>
      <c r="DU53" s="1589"/>
      <c r="DV53" s="1589"/>
      <c r="DW53" s="1589"/>
      <c r="DX53" s="1589"/>
      <c r="DY53" s="1589"/>
      <c r="DZ53" s="1589"/>
      <c r="EA53" s="1589"/>
      <c r="EB53" s="1589"/>
      <c r="EC53" s="1589"/>
      <c r="ED53" s="1589"/>
      <c r="EE53" s="1589"/>
      <c r="EF53" s="1589"/>
      <c r="EG53" s="1589"/>
      <c r="EH53" s="1589"/>
      <c r="EI53" s="1589"/>
      <c r="EJ53" s="1589"/>
      <c r="EK53" s="1589"/>
      <c r="EL53" s="1589"/>
      <c r="EM53" s="1589"/>
      <c r="EN53" s="1589"/>
      <c r="EO53" s="1589"/>
      <c r="EP53" s="1589"/>
      <c r="EQ53" s="1589"/>
      <c r="ER53" s="1589"/>
      <c r="ES53" s="1589"/>
      <c r="ET53" s="1589"/>
      <c r="EU53" s="1589"/>
      <c r="EV53" s="1589"/>
      <c r="EW53" s="1589"/>
      <c r="EX53" s="1589"/>
      <c r="EY53" s="1589"/>
      <c r="EZ53" s="1589"/>
      <c r="FA53" s="1589"/>
      <c r="FB53" s="1589"/>
      <c r="FC53" s="1589"/>
      <c r="FD53" s="1589"/>
      <c r="FE53" s="1589"/>
      <c r="FF53" s="1589"/>
      <c r="FG53" s="1589"/>
      <c r="FH53" s="1589"/>
      <c r="FI53" s="1589"/>
      <c r="FJ53" s="1589"/>
      <c r="FK53" s="1589"/>
      <c r="FL53" s="1589"/>
      <c r="FM53" s="1589"/>
      <c r="FN53" s="1589"/>
      <c r="FO53" s="1589"/>
      <c r="FP53" s="1589"/>
      <c r="FQ53" s="1589"/>
      <c r="FR53" s="1589"/>
      <c r="FS53" s="1589"/>
      <c r="FT53" s="1589"/>
      <c r="FU53" s="1589"/>
      <c r="FV53" s="1589"/>
      <c r="FW53" s="1589"/>
      <c r="FX53" s="1589"/>
      <c r="FY53" s="1589"/>
      <c r="FZ53" s="1589"/>
      <c r="GA53" s="1589"/>
      <c r="GB53" s="1589"/>
      <c r="GC53" s="1589"/>
      <c r="GD53" s="1589"/>
      <c r="GE53" s="1589"/>
      <c r="GF53" s="1589"/>
      <c r="GG53" s="1589"/>
      <c r="GH53" s="1589"/>
      <c r="GI53" s="1589"/>
      <c r="GJ53" s="1589"/>
      <c r="GK53" s="1589"/>
      <c r="GL53" s="1589"/>
      <c r="GM53" s="1589"/>
      <c r="GN53" s="1589"/>
      <c r="GO53" s="1589"/>
      <c r="GP53" s="1589"/>
      <c r="GQ53" s="1589"/>
      <c r="GR53" s="1589"/>
      <c r="GS53" s="1589"/>
      <c r="GT53" s="1589"/>
      <c r="GU53" s="1589"/>
      <c r="GV53" s="1589"/>
      <c r="GW53" s="1589"/>
      <c r="GX53" s="1589"/>
      <c r="GY53" s="1589"/>
      <c r="GZ53" s="1589"/>
      <c r="HA53" s="1589"/>
      <c r="HB53" s="1589"/>
      <c r="HC53" s="1589"/>
      <c r="HD53" s="1589"/>
      <c r="HE53" s="1589"/>
      <c r="HF53" s="1589"/>
      <c r="HG53" s="1589"/>
      <c r="HH53" s="1589"/>
      <c r="HI53" s="1589"/>
      <c r="HJ53" s="1589"/>
      <c r="HK53" s="1589"/>
      <c r="HL53" s="1589"/>
      <c r="HM53" s="1589"/>
      <c r="HN53" s="1589"/>
      <c r="HO53" s="1589"/>
      <c r="HP53" s="1589"/>
      <c r="HQ53" s="1589"/>
      <c r="HR53" s="1589"/>
      <c r="HS53" s="1589"/>
      <c r="HT53" s="1589"/>
      <c r="HU53" s="1589"/>
      <c r="HV53" s="1589"/>
      <c r="HW53" s="1589"/>
      <c r="HX53" s="1589"/>
      <c r="HY53" s="1589"/>
      <c r="HZ53" s="1589"/>
      <c r="IA53" s="1589"/>
      <c r="IB53" s="1589"/>
      <c r="IC53" s="1589"/>
      <c r="ID53" s="1589"/>
      <c r="IE53" s="1589"/>
      <c r="IF53" s="1589"/>
      <c r="IG53" s="1589"/>
      <c r="IH53" s="1589"/>
      <c r="II53" s="1589"/>
      <c r="IJ53" s="1589"/>
      <c r="IK53" s="1589"/>
      <c r="IL53" s="1589"/>
      <c r="IM53" s="1589"/>
      <c r="IN53" s="1589"/>
      <c r="IO53" s="1589"/>
      <c r="IP53" s="1589"/>
      <c r="IQ53" s="1589"/>
      <c r="IR53" s="1589"/>
      <c r="IS53" s="1589"/>
      <c r="IT53" s="1589"/>
      <c r="IU53" s="1589"/>
    </row>
    <row r="54" spans="1:255">
      <c r="A54" s="2056"/>
      <c r="B54" s="1603"/>
      <c r="C54" s="1603"/>
      <c r="D54" s="1603"/>
      <c r="E54" s="2369"/>
      <c r="F54" s="2056"/>
      <c r="G54" s="1603"/>
      <c r="H54" s="1603"/>
      <c r="I54" s="1603"/>
      <c r="J54" s="1603"/>
      <c r="K54" s="1603"/>
      <c r="L54" s="1603"/>
      <c r="M54" s="2369"/>
      <c r="N54" s="2056"/>
      <c r="O54" s="1603"/>
      <c r="P54" s="1603"/>
      <c r="Q54" s="1603"/>
      <c r="R54" s="1603"/>
      <c r="S54" s="202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c r="CD54" s="1589"/>
      <c r="CE54" s="1589"/>
      <c r="CF54" s="1589"/>
      <c r="CG54" s="1589"/>
      <c r="CH54" s="1589"/>
      <c r="CI54" s="1589"/>
      <c r="CJ54" s="1589"/>
      <c r="CK54" s="1589"/>
      <c r="CL54" s="1589"/>
      <c r="CM54" s="1589"/>
      <c r="CN54" s="1589"/>
      <c r="CO54" s="1589"/>
      <c r="CP54" s="1589"/>
      <c r="CQ54" s="1589"/>
      <c r="CR54" s="1589"/>
      <c r="CS54" s="1589"/>
      <c r="CT54" s="1589"/>
      <c r="CU54" s="1589"/>
      <c r="CV54" s="1589"/>
      <c r="CW54" s="1589"/>
      <c r="CX54" s="1589"/>
      <c r="CY54" s="1589"/>
      <c r="CZ54" s="1589"/>
      <c r="DA54" s="1589"/>
      <c r="DB54" s="1589"/>
      <c r="DC54" s="1589"/>
      <c r="DD54" s="1589"/>
      <c r="DE54" s="1589"/>
      <c r="DF54" s="1589"/>
      <c r="DG54" s="1589"/>
      <c r="DH54" s="1589"/>
      <c r="DI54" s="1589"/>
      <c r="DJ54" s="1589"/>
      <c r="DK54" s="1589"/>
      <c r="DL54" s="1589"/>
      <c r="DM54" s="1589"/>
      <c r="DN54" s="1589"/>
      <c r="DO54" s="1589"/>
      <c r="DP54" s="1589"/>
      <c r="DQ54" s="1589"/>
      <c r="DR54" s="1589"/>
      <c r="DS54" s="1589"/>
      <c r="DT54" s="1589"/>
      <c r="DU54" s="1589"/>
      <c r="DV54" s="1589"/>
      <c r="DW54" s="1589"/>
      <c r="DX54" s="1589"/>
      <c r="DY54" s="1589"/>
      <c r="DZ54" s="1589"/>
      <c r="EA54" s="1589"/>
      <c r="EB54" s="1589"/>
      <c r="EC54" s="1589"/>
      <c r="ED54" s="1589"/>
      <c r="EE54" s="1589"/>
      <c r="EF54" s="1589"/>
      <c r="EG54" s="1589"/>
      <c r="EH54" s="1589"/>
      <c r="EI54" s="1589"/>
      <c r="EJ54" s="1589"/>
      <c r="EK54" s="1589"/>
      <c r="EL54" s="1589"/>
      <c r="EM54" s="1589"/>
      <c r="EN54" s="1589"/>
      <c r="EO54" s="1589"/>
      <c r="EP54" s="1589"/>
      <c r="EQ54" s="1589"/>
      <c r="ER54" s="1589"/>
      <c r="ES54" s="1589"/>
      <c r="ET54" s="1589"/>
      <c r="EU54" s="1589"/>
      <c r="EV54" s="1589"/>
      <c r="EW54" s="1589"/>
      <c r="EX54" s="1589"/>
      <c r="EY54" s="1589"/>
      <c r="EZ54" s="1589"/>
      <c r="FA54" s="1589"/>
      <c r="FB54" s="1589"/>
      <c r="FC54" s="1589"/>
      <c r="FD54" s="1589"/>
      <c r="FE54" s="1589"/>
      <c r="FF54" s="1589"/>
      <c r="FG54" s="1589"/>
      <c r="FH54" s="1589"/>
      <c r="FI54" s="1589"/>
      <c r="FJ54" s="1589"/>
      <c r="FK54" s="1589"/>
      <c r="FL54" s="1589"/>
      <c r="FM54" s="1589"/>
      <c r="FN54" s="1589"/>
      <c r="FO54" s="1589"/>
      <c r="FP54" s="1589"/>
      <c r="FQ54" s="1589"/>
      <c r="FR54" s="1589"/>
      <c r="FS54" s="1589"/>
      <c r="FT54" s="1589"/>
      <c r="FU54" s="1589"/>
      <c r="FV54" s="1589"/>
      <c r="FW54" s="1589"/>
      <c r="FX54" s="1589"/>
      <c r="FY54" s="1589"/>
      <c r="FZ54" s="1589"/>
      <c r="GA54" s="1589"/>
      <c r="GB54" s="1589"/>
      <c r="GC54" s="1589"/>
      <c r="GD54" s="1589"/>
      <c r="GE54" s="1589"/>
      <c r="GF54" s="1589"/>
      <c r="GG54" s="1589"/>
      <c r="GH54" s="1589"/>
      <c r="GI54" s="1589"/>
      <c r="GJ54" s="1589"/>
      <c r="GK54" s="1589"/>
      <c r="GL54" s="1589"/>
      <c r="GM54" s="1589"/>
      <c r="GN54" s="1589"/>
      <c r="GO54" s="1589"/>
      <c r="GP54" s="1589"/>
      <c r="GQ54" s="1589"/>
      <c r="GR54" s="1589"/>
      <c r="GS54" s="1589"/>
      <c r="GT54" s="1589"/>
      <c r="GU54" s="1589"/>
      <c r="GV54" s="1589"/>
      <c r="GW54" s="1589"/>
      <c r="GX54" s="1589"/>
      <c r="GY54" s="1589"/>
      <c r="GZ54" s="1589"/>
      <c r="HA54" s="1589"/>
      <c r="HB54" s="1589"/>
      <c r="HC54" s="1589"/>
      <c r="HD54" s="1589"/>
      <c r="HE54" s="1589"/>
      <c r="HF54" s="1589"/>
      <c r="HG54" s="1589"/>
      <c r="HH54" s="1589"/>
      <c r="HI54" s="1589"/>
      <c r="HJ54" s="1589"/>
      <c r="HK54" s="1589"/>
      <c r="HL54" s="1589"/>
      <c r="HM54" s="1589"/>
      <c r="HN54" s="1589"/>
      <c r="HO54" s="1589"/>
      <c r="HP54" s="1589"/>
      <c r="HQ54" s="1589"/>
      <c r="HR54" s="1589"/>
      <c r="HS54" s="1589"/>
      <c r="HT54" s="1589"/>
      <c r="HU54" s="1589"/>
      <c r="HV54" s="1589"/>
      <c r="HW54" s="1589"/>
      <c r="HX54" s="1589"/>
      <c r="HY54" s="1589"/>
      <c r="HZ54" s="1589"/>
      <c r="IA54" s="1589"/>
      <c r="IB54" s="1589"/>
      <c r="IC54" s="1589"/>
      <c r="ID54" s="1589"/>
      <c r="IE54" s="1589"/>
      <c r="IF54" s="1589"/>
      <c r="IG54" s="1589"/>
      <c r="IH54" s="1589"/>
      <c r="II54" s="1589"/>
      <c r="IJ54" s="1589"/>
      <c r="IK54" s="1589"/>
      <c r="IL54" s="1589"/>
      <c r="IM54" s="1589"/>
      <c r="IN54" s="1589"/>
      <c r="IO54" s="1589"/>
      <c r="IP54" s="1589"/>
      <c r="IQ54" s="1589"/>
      <c r="IR54" s="1589"/>
      <c r="IS54" s="1589"/>
      <c r="IT54" s="1589"/>
      <c r="IU54" s="1589"/>
    </row>
    <row r="55" spans="1:255">
      <c r="A55" s="2056"/>
      <c r="B55" s="1603"/>
      <c r="C55" s="1603"/>
      <c r="D55" s="1603"/>
      <c r="E55" s="2369"/>
      <c r="F55" s="2056"/>
      <c r="G55" s="1603"/>
      <c r="H55" s="1603"/>
      <c r="I55" s="1603"/>
      <c r="J55" s="1603"/>
      <c r="K55" s="1603"/>
      <c r="L55" s="1603"/>
      <c r="M55" s="2369"/>
      <c r="N55" s="2056"/>
      <c r="O55" s="1603"/>
      <c r="P55" s="1603"/>
      <c r="Q55" s="1603"/>
      <c r="R55" s="1603"/>
      <c r="S55" s="202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c r="CD55" s="1589"/>
      <c r="CE55" s="1589"/>
      <c r="CF55" s="1589"/>
      <c r="CG55" s="1589"/>
      <c r="CH55" s="1589"/>
      <c r="CI55" s="1589"/>
      <c r="CJ55" s="1589"/>
      <c r="CK55" s="1589"/>
      <c r="CL55" s="1589"/>
      <c r="CM55" s="1589"/>
      <c r="CN55" s="1589"/>
      <c r="CO55" s="1589"/>
      <c r="CP55" s="1589"/>
      <c r="CQ55" s="1589"/>
      <c r="CR55" s="1589"/>
      <c r="CS55" s="1589"/>
      <c r="CT55" s="1589"/>
      <c r="CU55" s="1589"/>
      <c r="CV55" s="1589"/>
      <c r="CW55" s="1589"/>
      <c r="CX55" s="1589"/>
      <c r="CY55" s="1589"/>
      <c r="CZ55" s="1589"/>
      <c r="DA55" s="1589"/>
      <c r="DB55" s="1589"/>
      <c r="DC55" s="1589"/>
      <c r="DD55" s="1589"/>
      <c r="DE55" s="1589"/>
      <c r="DF55" s="1589"/>
      <c r="DG55" s="1589"/>
      <c r="DH55" s="1589"/>
      <c r="DI55" s="1589"/>
      <c r="DJ55" s="1589"/>
      <c r="DK55" s="1589"/>
      <c r="DL55" s="1589"/>
      <c r="DM55" s="1589"/>
      <c r="DN55" s="1589"/>
      <c r="DO55" s="1589"/>
      <c r="DP55" s="1589"/>
      <c r="DQ55" s="1589"/>
      <c r="DR55" s="1589"/>
      <c r="DS55" s="1589"/>
      <c r="DT55" s="1589"/>
      <c r="DU55" s="1589"/>
      <c r="DV55" s="1589"/>
      <c r="DW55" s="1589"/>
      <c r="DX55" s="1589"/>
      <c r="DY55" s="1589"/>
      <c r="DZ55" s="1589"/>
      <c r="EA55" s="1589"/>
      <c r="EB55" s="1589"/>
      <c r="EC55" s="1589"/>
      <c r="ED55" s="1589"/>
      <c r="EE55" s="1589"/>
      <c r="EF55" s="1589"/>
      <c r="EG55" s="1589"/>
      <c r="EH55" s="1589"/>
      <c r="EI55" s="1589"/>
      <c r="EJ55" s="1589"/>
      <c r="EK55" s="1589"/>
      <c r="EL55" s="1589"/>
      <c r="EM55" s="1589"/>
      <c r="EN55" s="1589"/>
      <c r="EO55" s="1589"/>
      <c r="EP55" s="1589"/>
      <c r="EQ55" s="1589"/>
      <c r="ER55" s="1589"/>
      <c r="ES55" s="1589"/>
      <c r="ET55" s="1589"/>
      <c r="EU55" s="1589"/>
      <c r="EV55" s="1589"/>
      <c r="EW55" s="1589"/>
      <c r="EX55" s="1589"/>
      <c r="EY55" s="1589"/>
      <c r="EZ55" s="1589"/>
      <c r="FA55" s="1589"/>
      <c r="FB55" s="1589"/>
      <c r="FC55" s="1589"/>
      <c r="FD55" s="1589"/>
      <c r="FE55" s="1589"/>
      <c r="FF55" s="1589"/>
      <c r="FG55" s="1589"/>
      <c r="FH55" s="1589"/>
      <c r="FI55" s="1589"/>
      <c r="FJ55" s="1589"/>
      <c r="FK55" s="1589"/>
      <c r="FL55" s="1589"/>
      <c r="FM55" s="1589"/>
      <c r="FN55" s="1589"/>
      <c r="FO55" s="1589"/>
      <c r="FP55" s="1589"/>
      <c r="FQ55" s="1589"/>
      <c r="FR55" s="1589"/>
      <c r="FS55" s="1589"/>
      <c r="FT55" s="1589"/>
      <c r="FU55" s="1589"/>
      <c r="FV55" s="1589"/>
      <c r="FW55" s="1589"/>
      <c r="FX55" s="1589"/>
      <c r="FY55" s="1589"/>
      <c r="FZ55" s="1589"/>
      <c r="GA55" s="1589"/>
      <c r="GB55" s="1589"/>
      <c r="GC55" s="1589"/>
      <c r="GD55" s="1589"/>
      <c r="GE55" s="1589"/>
      <c r="GF55" s="1589"/>
      <c r="GG55" s="1589"/>
      <c r="GH55" s="1589"/>
      <c r="GI55" s="1589"/>
      <c r="GJ55" s="1589"/>
      <c r="GK55" s="1589"/>
      <c r="GL55" s="1589"/>
      <c r="GM55" s="1589"/>
      <c r="GN55" s="1589"/>
      <c r="GO55" s="1589"/>
      <c r="GP55" s="1589"/>
      <c r="GQ55" s="1589"/>
      <c r="GR55" s="1589"/>
      <c r="GS55" s="1589"/>
      <c r="GT55" s="1589"/>
      <c r="GU55" s="1589"/>
      <c r="GV55" s="1589"/>
      <c r="GW55" s="1589"/>
      <c r="GX55" s="1589"/>
      <c r="GY55" s="1589"/>
      <c r="GZ55" s="1589"/>
      <c r="HA55" s="1589"/>
      <c r="HB55" s="1589"/>
      <c r="HC55" s="1589"/>
      <c r="HD55" s="1589"/>
      <c r="HE55" s="1589"/>
      <c r="HF55" s="1589"/>
      <c r="HG55" s="1589"/>
      <c r="HH55" s="1589"/>
      <c r="HI55" s="1589"/>
      <c r="HJ55" s="1589"/>
      <c r="HK55" s="1589"/>
      <c r="HL55" s="1589"/>
      <c r="HM55" s="1589"/>
      <c r="HN55" s="1589"/>
      <c r="HO55" s="1589"/>
      <c r="HP55" s="1589"/>
      <c r="HQ55" s="1589"/>
      <c r="HR55" s="1589"/>
      <c r="HS55" s="1589"/>
      <c r="HT55" s="1589"/>
      <c r="HU55" s="1589"/>
      <c r="HV55" s="1589"/>
      <c r="HW55" s="1589"/>
      <c r="HX55" s="1589"/>
      <c r="HY55" s="1589"/>
      <c r="HZ55" s="1589"/>
      <c r="IA55" s="1589"/>
      <c r="IB55" s="1589"/>
      <c r="IC55" s="1589"/>
      <c r="ID55" s="1589"/>
      <c r="IE55" s="1589"/>
      <c r="IF55" s="1589"/>
      <c r="IG55" s="1589"/>
      <c r="IH55" s="1589"/>
      <c r="II55" s="1589"/>
      <c r="IJ55" s="1589"/>
      <c r="IK55" s="1589"/>
      <c r="IL55" s="1589"/>
      <c r="IM55" s="1589"/>
      <c r="IN55" s="1589"/>
      <c r="IO55" s="1589"/>
      <c r="IP55" s="1589"/>
      <c r="IQ55" s="1589"/>
      <c r="IR55" s="1589"/>
      <c r="IS55" s="1589"/>
      <c r="IT55" s="1589"/>
      <c r="IU55" s="1589"/>
    </row>
    <row r="56" spans="1:255">
      <c r="A56" s="2056"/>
      <c r="B56" s="1603"/>
      <c r="C56" s="1603"/>
      <c r="D56" s="1603"/>
      <c r="E56" s="2369"/>
      <c r="F56" s="2056"/>
      <c r="G56" s="1603"/>
      <c r="H56" s="1603"/>
      <c r="I56" s="1603"/>
      <c r="J56" s="1603"/>
      <c r="K56" s="1603"/>
      <c r="L56" s="1603"/>
      <c r="M56" s="2369"/>
      <c r="N56" s="2056"/>
      <c r="O56" s="1603"/>
      <c r="P56" s="1603"/>
      <c r="Q56" s="1603"/>
      <c r="R56" s="1603"/>
      <c r="S56" s="2029"/>
      <c r="T56" s="1589"/>
      <c r="U56" s="1589"/>
      <c r="V56" s="1589"/>
      <c r="W56" s="1589"/>
      <c r="X56" s="1589"/>
      <c r="Y56" s="1589"/>
      <c r="Z56" s="1589"/>
      <c r="AA56" s="1589"/>
      <c r="AB56" s="1589"/>
      <c r="AC56" s="1589"/>
      <c r="AD56" s="1589"/>
      <c r="AE56" s="1589"/>
      <c r="AF56" s="1589"/>
      <c r="AG56" s="1589"/>
      <c r="AH56" s="1589"/>
      <c r="AI56" s="1589"/>
      <c r="AJ56" s="1589"/>
      <c r="AK56" s="1589"/>
      <c r="AL56" s="1589"/>
      <c r="AM56" s="1589"/>
      <c r="AN56" s="1589"/>
      <c r="AO56" s="1589"/>
      <c r="AP56" s="1589"/>
      <c r="AQ56" s="1589"/>
      <c r="AR56" s="1589"/>
      <c r="AS56" s="1589"/>
      <c r="AT56" s="1589"/>
      <c r="AU56" s="1589"/>
      <c r="AV56" s="1589"/>
      <c r="AW56" s="1589"/>
      <c r="AX56" s="1589"/>
      <c r="AY56" s="1589"/>
      <c r="AZ56" s="1589"/>
      <c r="BA56" s="1589"/>
      <c r="BB56" s="1589"/>
      <c r="BC56" s="1589"/>
      <c r="BD56" s="1589"/>
      <c r="BE56" s="1589"/>
      <c r="BF56" s="1589"/>
      <c r="BG56" s="1589"/>
      <c r="BH56" s="1589"/>
      <c r="BI56" s="1589"/>
      <c r="BJ56" s="1589"/>
      <c r="BK56" s="1589"/>
      <c r="BL56" s="1589"/>
      <c r="BM56" s="1589"/>
      <c r="BN56" s="1589"/>
      <c r="BO56" s="1589"/>
      <c r="BP56" s="1589"/>
      <c r="BQ56" s="1589"/>
      <c r="BR56" s="1589"/>
      <c r="BS56" s="1589"/>
      <c r="BT56" s="1589"/>
      <c r="BU56" s="1589"/>
      <c r="BV56" s="1589"/>
      <c r="BW56" s="1589"/>
      <c r="BX56" s="1589"/>
      <c r="BY56" s="1589"/>
      <c r="BZ56" s="1589"/>
      <c r="CA56" s="1589"/>
      <c r="CB56" s="1589"/>
      <c r="CC56" s="1589"/>
      <c r="CD56" s="1589"/>
      <c r="CE56" s="1589"/>
      <c r="CF56" s="1589"/>
      <c r="CG56" s="1589"/>
      <c r="CH56" s="1589"/>
      <c r="CI56" s="1589"/>
      <c r="CJ56" s="1589"/>
      <c r="CK56" s="1589"/>
      <c r="CL56" s="1589"/>
      <c r="CM56" s="1589"/>
      <c r="CN56" s="1589"/>
      <c r="CO56" s="1589"/>
      <c r="CP56" s="1589"/>
      <c r="CQ56" s="1589"/>
      <c r="CR56" s="1589"/>
      <c r="CS56" s="1589"/>
      <c r="CT56" s="1589"/>
      <c r="CU56" s="1589"/>
      <c r="CV56" s="1589"/>
      <c r="CW56" s="1589"/>
      <c r="CX56" s="1589"/>
      <c r="CY56" s="1589"/>
      <c r="CZ56" s="1589"/>
      <c r="DA56" s="1589"/>
      <c r="DB56" s="1589"/>
      <c r="DC56" s="1589"/>
      <c r="DD56" s="1589"/>
      <c r="DE56" s="1589"/>
      <c r="DF56" s="1589"/>
      <c r="DG56" s="1589"/>
      <c r="DH56" s="1589"/>
      <c r="DI56" s="1589"/>
      <c r="DJ56" s="1589"/>
      <c r="DK56" s="1589"/>
      <c r="DL56" s="1589"/>
      <c r="DM56" s="1589"/>
      <c r="DN56" s="1589"/>
      <c r="DO56" s="1589"/>
      <c r="DP56" s="1589"/>
      <c r="DQ56" s="1589"/>
      <c r="DR56" s="1589"/>
      <c r="DS56" s="1589"/>
      <c r="DT56" s="1589"/>
      <c r="DU56" s="1589"/>
      <c r="DV56" s="1589"/>
      <c r="DW56" s="1589"/>
      <c r="DX56" s="1589"/>
      <c r="DY56" s="1589"/>
      <c r="DZ56" s="1589"/>
      <c r="EA56" s="1589"/>
      <c r="EB56" s="1589"/>
      <c r="EC56" s="1589"/>
      <c r="ED56" s="1589"/>
      <c r="EE56" s="1589"/>
      <c r="EF56" s="1589"/>
      <c r="EG56" s="1589"/>
      <c r="EH56" s="1589"/>
      <c r="EI56" s="1589"/>
      <c r="EJ56" s="1589"/>
      <c r="EK56" s="1589"/>
      <c r="EL56" s="1589"/>
      <c r="EM56" s="1589"/>
      <c r="EN56" s="1589"/>
      <c r="EO56" s="1589"/>
      <c r="EP56" s="1589"/>
      <c r="EQ56" s="1589"/>
      <c r="ER56" s="1589"/>
      <c r="ES56" s="1589"/>
      <c r="ET56" s="1589"/>
      <c r="EU56" s="1589"/>
      <c r="EV56" s="1589"/>
      <c r="EW56" s="1589"/>
      <c r="EX56" s="1589"/>
      <c r="EY56" s="1589"/>
      <c r="EZ56" s="1589"/>
      <c r="FA56" s="1589"/>
      <c r="FB56" s="1589"/>
      <c r="FC56" s="1589"/>
      <c r="FD56" s="1589"/>
      <c r="FE56" s="1589"/>
      <c r="FF56" s="1589"/>
      <c r="FG56" s="1589"/>
      <c r="FH56" s="1589"/>
      <c r="FI56" s="1589"/>
      <c r="FJ56" s="1589"/>
      <c r="FK56" s="1589"/>
      <c r="FL56" s="1589"/>
      <c r="FM56" s="1589"/>
      <c r="FN56" s="1589"/>
      <c r="FO56" s="1589"/>
      <c r="FP56" s="1589"/>
      <c r="FQ56" s="1589"/>
      <c r="FR56" s="1589"/>
      <c r="FS56" s="1589"/>
      <c r="FT56" s="1589"/>
      <c r="FU56" s="1589"/>
      <c r="FV56" s="1589"/>
      <c r="FW56" s="1589"/>
      <c r="FX56" s="1589"/>
      <c r="FY56" s="1589"/>
      <c r="FZ56" s="1589"/>
      <c r="GA56" s="1589"/>
      <c r="GB56" s="1589"/>
      <c r="GC56" s="1589"/>
      <c r="GD56" s="1589"/>
      <c r="GE56" s="1589"/>
      <c r="GF56" s="1589"/>
      <c r="GG56" s="1589"/>
      <c r="GH56" s="1589"/>
      <c r="GI56" s="1589"/>
      <c r="GJ56" s="1589"/>
      <c r="GK56" s="1589"/>
      <c r="GL56" s="1589"/>
      <c r="GM56" s="1589"/>
      <c r="GN56" s="1589"/>
      <c r="GO56" s="1589"/>
      <c r="GP56" s="1589"/>
      <c r="GQ56" s="1589"/>
      <c r="GR56" s="1589"/>
      <c r="GS56" s="1589"/>
      <c r="GT56" s="1589"/>
      <c r="GU56" s="1589"/>
      <c r="GV56" s="1589"/>
      <c r="GW56" s="1589"/>
      <c r="GX56" s="1589"/>
      <c r="GY56" s="1589"/>
      <c r="GZ56" s="1589"/>
      <c r="HA56" s="1589"/>
      <c r="HB56" s="1589"/>
      <c r="HC56" s="1589"/>
      <c r="HD56" s="1589"/>
      <c r="HE56" s="1589"/>
      <c r="HF56" s="1589"/>
      <c r="HG56" s="1589"/>
      <c r="HH56" s="1589"/>
      <c r="HI56" s="1589"/>
      <c r="HJ56" s="1589"/>
      <c r="HK56" s="1589"/>
      <c r="HL56" s="1589"/>
      <c r="HM56" s="1589"/>
      <c r="HN56" s="1589"/>
      <c r="HO56" s="1589"/>
      <c r="HP56" s="1589"/>
      <c r="HQ56" s="1589"/>
      <c r="HR56" s="1589"/>
      <c r="HS56" s="1589"/>
      <c r="HT56" s="1589"/>
      <c r="HU56" s="1589"/>
      <c r="HV56" s="1589"/>
      <c r="HW56" s="1589"/>
      <c r="HX56" s="1589"/>
      <c r="HY56" s="1589"/>
      <c r="HZ56" s="1589"/>
      <c r="IA56" s="1589"/>
      <c r="IB56" s="1589"/>
      <c r="IC56" s="1589"/>
      <c r="ID56" s="1589"/>
      <c r="IE56" s="1589"/>
      <c r="IF56" s="1589"/>
      <c r="IG56" s="1589"/>
      <c r="IH56" s="1589"/>
      <c r="II56" s="1589"/>
      <c r="IJ56" s="1589"/>
      <c r="IK56" s="1589"/>
      <c r="IL56" s="1589"/>
      <c r="IM56" s="1589"/>
      <c r="IN56" s="1589"/>
      <c r="IO56" s="1589"/>
      <c r="IP56" s="1589"/>
      <c r="IQ56" s="1589"/>
      <c r="IR56" s="1589"/>
      <c r="IS56" s="1589"/>
      <c r="IT56" s="1589"/>
      <c r="IU56" s="1589"/>
    </row>
    <row r="57" spans="1:255">
      <c r="A57" s="2056"/>
      <c r="B57" s="1603"/>
      <c r="C57" s="1603"/>
      <c r="D57" s="1603"/>
      <c r="E57" s="2369"/>
      <c r="F57" s="2056"/>
      <c r="G57" s="1603"/>
      <c r="H57" s="1603"/>
      <c r="I57" s="1603"/>
      <c r="J57" s="1603"/>
      <c r="K57" s="1603"/>
      <c r="L57" s="1603"/>
      <c r="M57" s="2369"/>
      <c r="N57" s="2056"/>
      <c r="O57" s="1603"/>
      <c r="P57" s="1603"/>
      <c r="Q57" s="1603"/>
      <c r="R57" s="1603"/>
      <c r="S57" s="202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1589"/>
      <c r="BW57" s="1589"/>
      <c r="BX57" s="1589"/>
      <c r="BY57" s="1589"/>
      <c r="BZ57" s="1589"/>
      <c r="CA57" s="1589"/>
      <c r="CB57" s="1589"/>
      <c r="CC57" s="1589"/>
      <c r="CD57" s="1589"/>
      <c r="CE57" s="1589"/>
      <c r="CF57" s="1589"/>
      <c r="CG57" s="1589"/>
      <c r="CH57" s="1589"/>
      <c r="CI57" s="1589"/>
      <c r="CJ57" s="1589"/>
      <c r="CK57" s="1589"/>
      <c r="CL57" s="1589"/>
      <c r="CM57" s="1589"/>
      <c r="CN57" s="1589"/>
      <c r="CO57" s="1589"/>
      <c r="CP57" s="1589"/>
      <c r="CQ57" s="1589"/>
      <c r="CR57" s="1589"/>
      <c r="CS57" s="1589"/>
      <c r="CT57" s="1589"/>
      <c r="CU57" s="1589"/>
      <c r="CV57" s="1589"/>
      <c r="CW57" s="1589"/>
      <c r="CX57" s="1589"/>
      <c r="CY57" s="1589"/>
      <c r="CZ57" s="1589"/>
      <c r="DA57" s="1589"/>
      <c r="DB57" s="1589"/>
      <c r="DC57" s="1589"/>
      <c r="DD57" s="1589"/>
      <c r="DE57" s="1589"/>
      <c r="DF57" s="1589"/>
      <c r="DG57" s="1589"/>
      <c r="DH57" s="1589"/>
      <c r="DI57" s="1589"/>
      <c r="DJ57" s="1589"/>
      <c r="DK57" s="1589"/>
      <c r="DL57" s="1589"/>
      <c r="DM57" s="1589"/>
      <c r="DN57" s="1589"/>
      <c r="DO57" s="1589"/>
      <c r="DP57" s="1589"/>
      <c r="DQ57" s="1589"/>
      <c r="DR57" s="1589"/>
      <c r="DS57" s="1589"/>
      <c r="DT57" s="1589"/>
      <c r="DU57" s="1589"/>
      <c r="DV57" s="1589"/>
      <c r="DW57" s="1589"/>
      <c r="DX57" s="1589"/>
      <c r="DY57" s="1589"/>
      <c r="DZ57" s="1589"/>
      <c r="EA57" s="1589"/>
      <c r="EB57" s="1589"/>
      <c r="EC57" s="1589"/>
      <c r="ED57" s="1589"/>
      <c r="EE57" s="1589"/>
      <c r="EF57" s="1589"/>
      <c r="EG57" s="1589"/>
      <c r="EH57" s="1589"/>
      <c r="EI57" s="1589"/>
      <c r="EJ57" s="1589"/>
      <c r="EK57" s="1589"/>
      <c r="EL57" s="1589"/>
      <c r="EM57" s="1589"/>
      <c r="EN57" s="1589"/>
      <c r="EO57" s="1589"/>
      <c r="EP57" s="1589"/>
      <c r="EQ57" s="1589"/>
      <c r="ER57" s="1589"/>
      <c r="ES57" s="1589"/>
      <c r="ET57" s="1589"/>
      <c r="EU57" s="1589"/>
      <c r="EV57" s="1589"/>
      <c r="EW57" s="1589"/>
      <c r="EX57" s="1589"/>
      <c r="EY57" s="1589"/>
      <c r="EZ57" s="1589"/>
      <c r="FA57" s="1589"/>
      <c r="FB57" s="1589"/>
      <c r="FC57" s="1589"/>
      <c r="FD57" s="1589"/>
      <c r="FE57" s="1589"/>
      <c r="FF57" s="1589"/>
      <c r="FG57" s="1589"/>
      <c r="FH57" s="1589"/>
      <c r="FI57" s="1589"/>
      <c r="FJ57" s="1589"/>
      <c r="FK57" s="1589"/>
      <c r="FL57" s="1589"/>
      <c r="FM57" s="1589"/>
      <c r="FN57" s="1589"/>
      <c r="FO57" s="1589"/>
      <c r="FP57" s="1589"/>
      <c r="FQ57" s="1589"/>
      <c r="FR57" s="1589"/>
      <c r="FS57" s="1589"/>
      <c r="FT57" s="1589"/>
      <c r="FU57" s="1589"/>
      <c r="FV57" s="1589"/>
      <c r="FW57" s="1589"/>
      <c r="FX57" s="1589"/>
      <c r="FY57" s="1589"/>
      <c r="FZ57" s="1589"/>
      <c r="GA57" s="1589"/>
      <c r="GB57" s="1589"/>
      <c r="GC57" s="1589"/>
      <c r="GD57" s="1589"/>
      <c r="GE57" s="1589"/>
      <c r="GF57" s="1589"/>
      <c r="GG57" s="1589"/>
      <c r="GH57" s="1589"/>
      <c r="GI57" s="1589"/>
      <c r="GJ57" s="1589"/>
      <c r="GK57" s="1589"/>
      <c r="GL57" s="1589"/>
      <c r="GM57" s="1589"/>
      <c r="GN57" s="1589"/>
      <c r="GO57" s="1589"/>
      <c r="GP57" s="1589"/>
      <c r="GQ57" s="1589"/>
      <c r="GR57" s="1589"/>
      <c r="GS57" s="1589"/>
      <c r="GT57" s="1589"/>
      <c r="GU57" s="1589"/>
      <c r="GV57" s="1589"/>
      <c r="GW57" s="1589"/>
      <c r="GX57" s="1589"/>
      <c r="GY57" s="1589"/>
      <c r="GZ57" s="1589"/>
      <c r="HA57" s="1589"/>
      <c r="HB57" s="1589"/>
      <c r="HC57" s="1589"/>
      <c r="HD57" s="1589"/>
      <c r="HE57" s="1589"/>
      <c r="HF57" s="1589"/>
      <c r="HG57" s="1589"/>
      <c r="HH57" s="1589"/>
      <c r="HI57" s="1589"/>
      <c r="HJ57" s="1589"/>
      <c r="HK57" s="1589"/>
      <c r="HL57" s="1589"/>
      <c r="HM57" s="1589"/>
      <c r="HN57" s="1589"/>
      <c r="HO57" s="1589"/>
      <c r="HP57" s="1589"/>
      <c r="HQ57" s="1589"/>
      <c r="HR57" s="1589"/>
      <c r="HS57" s="1589"/>
      <c r="HT57" s="1589"/>
      <c r="HU57" s="1589"/>
      <c r="HV57" s="1589"/>
      <c r="HW57" s="1589"/>
      <c r="HX57" s="1589"/>
      <c r="HY57" s="1589"/>
      <c r="HZ57" s="1589"/>
      <c r="IA57" s="1589"/>
      <c r="IB57" s="1589"/>
      <c r="IC57" s="1589"/>
      <c r="ID57" s="1589"/>
      <c r="IE57" s="1589"/>
      <c r="IF57" s="1589"/>
      <c r="IG57" s="1589"/>
      <c r="IH57" s="1589"/>
      <c r="II57" s="1589"/>
      <c r="IJ57" s="1589"/>
      <c r="IK57" s="1589"/>
      <c r="IL57" s="1589"/>
      <c r="IM57" s="1589"/>
      <c r="IN57" s="1589"/>
      <c r="IO57" s="1589"/>
      <c r="IP57" s="1589"/>
      <c r="IQ57" s="1589"/>
      <c r="IR57" s="1589"/>
      <c r="IS57" s="1589"/>
      <c r="IT57" s="1589"/>
      <c r="IU57" s="1589"/>
    </row>
    <row r="58" spans="1:255" ht="15.75" thickBot="1">
      <c r="A58" s="2370"/>
      <c r="B58" s="2371"/>
      <c r="C58" s="2371"/>
      <c r="D58" s="2371"/>
      <c r="E58" s="2372"/>
      <c r="F58" s="2370"/>
      <c r="G58" s="2371"/>
      <c r="H58" s="2371"/>
      <c r="I58" s="2371"/>
      <c r="J58" s="2371"/>
      <c r="K58" s="2371"/>
      <c r="L58" s="2371"/>
      <c r="M58" s="2372"/>
      <c r="N58" s="2370"/>
      <c r="O58" s="2371"/>
      <c r="P58" s="2371"/>
      <c r="Q58" s="2371"/>
      <c r="R58" s="2371"/>
      <c r="S58" s="2373"/>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c r="CD58" s="1589"/>
      <c r="CE58" s="1589"/>
      <c r="CF58" s="1589"/>
      <c r="CG58" s="1589"/>
      <c r="CH58" s="1589"/>
      <c r="CI58" s="1589"/>
      <c r="CJ58" s="1589"/>
      <c r="CK58" s="1589"/>
      <c r="CL58" s="1589"/>
      <c r="CM58" s="1589"/>
      <c r="CN58" s="1589"/>
      <c r="CO58" s="1589"/>
      <c r="CP58" s="1589"/>
      <c r="CQ58" s="1589"/>
      <c r="CR58" s="1589"/>
      <c r="CS58" s="1589"/>
      <c r="CT58" s="1589"/>
      <c r="CU58" s="1589"/>
      <c r="CV58" s="1589"/>
      <c r="CW58" s="1589"/>
      <c r="CX58" s="1589"/>
      <c r="CY58" s="1589"/>
      <c r="CZ58" s="1589"/>
      <c r="DA58" s="1589"/>
      <c r="DB58" s="1589"/>
      <c r="DC58" s="1589"/>
      <c r="DD58" s="1589"/>
      <c r="DE58" s="1589"/>
      <c r="DF58" s="1589"/>
      <c r="DG58" s="1589"/>
      <c r="DH58" s="1589"/>
      <c r="DI58" s="1589"/>
      <c r="DJ58" s="1589"/>
      <c r="DK58" s="1589"/>
      <c r="DL58" s="1589"/>
      <c r="DM58" s="1589"/>
      <c r="DN58" s="1589"/>
      <c r="DO58" s="1589"/>
      <c r="DP58" s="1589"/>
      <c r="DQ58" s="1589"/>
      <c r="DR58" s="1589"/>
      <c r="DS58" s="1589"/>
      <c r="DT58" s="1589"/>
      <c r="DU58" s="1589"/>
      <c r="DV58" s="1589"/>
      <c r="DW58" s="1589"/>
      <c r="DX58" s="1589"/>
      <c r="DY58" s="1589"/>
      <c r="DZ58" s="1589"/>
      <c r="EA58" s="1589"/>
      <c r="EB58" s="1589"/>
      <c r="EC58" s="1589"/>
      <c r="ED58" s="1589"/>
      <c r="EE58" s="1589"/>
      <c r="EF58" s="1589"/>
      <c r="EG58" s="1589"/>
      <c r="EH58" s="1589"/>
      <c r="EI58" s="1589"/>
      <c r="EJ58" s="1589"/>
      <c r="EK58" s="1589"/>
      <c r="EL58" s="1589"/>
      <c r="EM58" s="1589"/>
      <c r="EN58" s="1589"/>
      <c r="EO58" s="1589"/>
      <c r="EP58" s="1589"/>
      <c r="EQ58" s="1589"/>
      <c r="ER58" s="1589"/>
      <c r="ES58" s="1589"/>
      <c r="ET58" s="1589"/>
      <c r="EU58" s="1589"/>
      <c r="EV58" s="1589"/>
      <c r="EW58" s="1589"/>
      <c r="EX58" s="1589"/>
      <c r="EY58" s="1589"/>
      <c r="EZ58" s="1589"/>
      <c r="FA58" s="1589"/>
      <c r="FB58" s="1589"/>
      <c r="FC58" s="1589"/>
      <c r="FD58" s="1589"/>
      <c r="FE58" s="1589"/>
      <c r="FF58" s="1589"/>
      <c r="FG58" s="1589"/>
      <c r="FH58" s="1589"/>
      <c r="FI58" s="1589"/>
      <c r="FJ58" s="1589"/>
      <c r="FK58" s="1589"/>
      <c r="FL58" s="1589"/>
      <c r="FM58" s="1589"/>
      <c r="FN58" s="1589"/>
      <c r="FO58" s="1589"/>
      <c r="FP58" s="1589"/>
      <c r="FQ58" s="1589"/>
      <c r="FR58" s="1589"/>
      <c r="FS58" s="1589"/>
      <c r="FT58" s="1589"/>
      <c r="FU58" s="1589"/>
      <c r="FV58" s="1589"/>
      <c r="FW58" s="1589"/>
      <c r="FX58" s="1589"/>
      <c r="FY58" s="1589"/>
      <c r="FZ58" s="1589"/>
      <c r="GA58" s="1589"/>
      <c r="GB58" s="1589"/>
      <c r="GC58" s="1589"/>
      <c r="GD58" s="1589"/>
      <c r="GE58" s="1589"/>
      <c r="GF58" s="1589"/>
      <c r="GG58" s="1589"/>
      <c r="GH58" s="1589"/>
      <c r="GI58" s="1589"/>
      <c r="GJ58" s="1589"/>
      <c r="GK58" s="1589"/>
      <c r="GL58" s="1589"/>
      <c r="GM58" s="1589"/>
      <c r="GN58" s="1589"/>
      <c r="GO58" s="1589"/>
      <c r="GP58" s="1589"/>
      <c r="GQ58" s="1589"/>
      <c r="GR58" s="1589"/>
      <c r="GS58" s="1589"/>
      <c r="GT58" s="1589"/>
      <c r="GU58" s="1589"/>
      <c r="GV58" s="1589"/>
      <c r="GW58" s="1589"/>
      <c r="GX58" s="1589"/>
      <c r="GY58" s="1589"/>
      <c r="GZ58" s="1589"/>
      <c r="HA58" s="1589"/>
      <c r="HB58" s="1589"/>
      <c r="HC58" s="1589"/>
      <c r="HD58" s="1589"/>
      <c r="HE58" s="1589"/>
      <c r="HF58" s="1589"/>
      <c r="HG58" s="1589"/>
      <c r="HH58" s="1589"/>
      <c r="HI58" s="1589"/>
      <c r="HJ58" s="1589"/>
      <c r="HK58" s="1589"/>
      <c r="HL58" s="1589"/>
      <c r="HM58" s="1589"/>
      <c r="HN58" s="1589"/>
      <c r="HO58" s="1589"/>
      <c r="HP58" s="1589"/>
      <c r="HQ58" s="1589"/>
      <c r="HR58" s="1589"/>
      <c r="HS58" s="1589"/>
      <c r="HT58" s="1589"/>
      <c r="HU58" s="1589"/>
      <c r="HV58" s="1589"/>
      <c r="HW58" s="1589"/>
      <c r="HX58" s="1589"/>
      <c r="HY58" s="1589"/>
      <c r="HZ58" s="1589"/>
      <c r="IA58" s="1589"/>
      <c r="IB58" s="1589"/>
      <c r="IC58" s="1589"/>
      <c r="ID58" s="1589"/>
      <c r="IE58" s="1589"/>
      <c r="IF58" s="1589"/>
      <c r="IG58" s="1589"/>
      <c r="IH58" s="1589"/>
      <c r="II58" s="1589"/>
      <c r="IJ58" s="1589"/>
      <c r="IK58" s="1589"/>
      <c r="IL58" s="1589"/>
      <c r="IM58" s="1589"/>
      <c r="IN58" s="1589"/>
      <c r="IO58" s="1589"/>
      <c r="IP58" s="1589"/>
      <c r="IQ58" s="1589"/>
      <c r="IR58" s="1589"/>
      <c r="IS58" s="1589"/>
      <c r="IT58" s="1589"/>
      <c r="IU58" s="1589"/>
    </row>
    <row r="59" spans="1:255">
      <c r="A59" s="1603"/>
      <c r="B59" s="1603"/>
      <c r="C59" s="1603"/>
      <c r="D59" s="1603"/>
      <c r="E59" s="1603"/>
      <c r="F59" s="1603"/>
      <c r="G59" s="1603"/>
      <c r="H59" s="1603"/>
      <c r="I59" s="1603"/>
      <c r="J59" s="1603"/>
      <c r="K59" s="1603"/>
      <c r="L59" s="1603"/>
      <c r="M59" s="1603"/>
      <c r="N59" s="1603"/>
      <c r="O59" s="1603"/>
      <c r="P59" s="1603"/>
      <c r="Q59" s="1603"/>
      <c r="R59" s="1603"/>
      <c r="S59" s="1603"/>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c r="CD59" s="1589"/>
      <c r="CE59" s="1589"/>
      <c r="CF59" s="1589"/>
      <c r="CG59" s="1589"/>
      <c r="CH59" s="1589"/>
      <c r="CI59" s="1589"/>
      <c r="CJ59" s="1589"/>
      <c r="CK59" s="1589"/>
      <c r="CL59" s="1589"/>
      <c r="CM59" s="1589"/>
      <c r="CN59" s="1589"/>
      <c r="CO59" s="1589"/>
      <c r="CP59" s="1589"/>
      <c r="CQ59" s="1589"/>
      <c r="CR59" s="1589"/>
      <c r="CS59" s="1589"/>
      <c r="CT59" s="1589"/>
      <c r="CU59" s="1589"/>
      <c r="CV59" s="1589"/>
      <c r="CW59" s="1589"/>
      <c r="CX59" s="1589"/>
      <c r="CY59" s="1589"/>
      <c r="CZ59" s="1589"/>
      <c r="DA59" s="1589"/>
      <c r="DB59" s="1589"/>
      <c r="DC59" s="1589"/>
      <c r="DD59" s="1589"/>
      <c r="DE59" s="1589"/>
      <c r="DF59" s="1589"/>
      <c r="DG59" s="1589"/>
      <c r="DH59" s="1589"/>
      <c r="DI59" s="1589"/>
      <c r="DJ59" s="1589"/>
      <c r="DK59" s="1589"/>
      <c r="DL59" s="1589"/>
      <c r="DM59" s="1589"/>
      <c r="DN59" s="1589"/>
      <c r="DO59" s="1589"/>
      <c r="DP59" s="1589"/>
      <c r="DQ59" s="1589"/>
      <c r="DR59" s="1589"/>
      <c r="DS59" s="1589"/>
      <c r="DT59" s="1589"/>
      <c r="DU59" s="1589"/>
      <c r="DV59" s="1589"/>
      <c r="DW59" s="1589"/>
      <c r="DX59" s="1589"/>
      <c r="DY59" s="1589"/>
      <c r="DZ59" s="1589"/>
      <c r="EA59" s="1589"/>
      <c r="EB59" s="1589"/>
      <c r="EC59" s="1589"/>
      <c r="ED59" s="1589"/>
      <c r="EE59" s="1589"/>
      <c r="EF59" s="1589"/>
      <c r="EG59" s="1589"/>
      <c r="EH59" s="1589"/>
      <c r="EI59" s="1589"/>
      <c r="EJ59" s="1589"/>
      <c r="EK59" s="1589"/>
      <c r="EL59" s="1589"/>
      <c r="EM59" s="1589"/>
      <c r="EN59" s="1589"/>
      <c r="EO59" s="1589"/>
      <c r="EP59" s="1589"/>
      <c r="EQ59" s="1589"/>
      <c r="ER59" s="1589"/>
      <c r="ES59" s="1589"/>
      <c r="ET59" s="1589"/>
      <c r="EU59" s="1589"/>
      <c r="EV59" s="1589"/>
      <c r="EW59" s="1589"/>
      <c r="EX59" s="1589"/>
      <c r="EY59" s="1589"/>
      <c r="EZ59" s="1589"/>
      <c r="FA59" s="1589"/>
      <c r="FB59" s="1589"/>
      <c r="FC59" s="1589"/>
      <c r="FD59" s="1589"/>
      <c r="FE59" s="1589"/>
      <c r="FF59" s="1589"/>
      <c r="FG59" s="1589"/>
      <c r="FH59" s="1589"/>
      <c r="FI59" s="1589"/>
      <c r="FJ59" s="1589"/>
      <c r="FK59" s="1589"/>
      <c r="FL59" s="1589"/>
      <c r="FM59" s="1589"/>
      <c r="FN59" s="1589"/>
      <c r="FO59" s="1589"/>
      <c r="FP59" s="1589"/>
      <c r="FQ59" s="1589"/>
      <c r="FR59" s="1589"/>
      <c r="FS59" s="1589"/>
      <c r="FT59" s="1589"/>
      <c r="FU59" s="1589"/>
      <c r="FV59" s="1589"/>
      <c r="FW59" s="1589"/>
      <c r="FX59" s="1589"/>
      <c r="FY59" s="1589"/>
      <c r="FZ59" s="1589"/>
      <c r="GA59" s="1589"/>
      <c r="GB59" s="1589"/>
      <c r="GC59" s="1589"/>
      <c r="GD59" s="1589"/>
      <c r="GE59" s="1589"/>
      <c r="GF59" s="1589"/>
      <c r="GG59" s="1589"/>
      <c r="GH59" s="1589"/>
      <c r="GI59" s="1589"/>
      <c r="GJ59" s="1589"/>
      <c r="GK59" s="1589"/>
      <c r="GL59" s="1589"/>
      <c r="GM59" s="1589"/>
      <c r="GN59" s="1589"/>
      <c r="GO59" s="1589"/>
      <c r="GP59" s="1589"/>
      <c r="GQ59" s="1589"/>
      <c r="GR59" s="1589"/>
      <c r="GS59" s="1589"/>
      <c r="GT59" s="1589"/>
      <c r="GU59" s="1589"/>
      <c r="GV59" s="1589"/>
      <c r="GW59" s="1589"/>
      <c r="GX59" s="1589"/>
      <c r="GY59" s="1589"/>
      <c r="GZ59" s="1589"/>
      <c r="HA59" s="1589"/>
      <c r="HB59" s="1589"/>
      <c r="HC59" s="1589"/>
      <c r="HD59" s="1589"/>
      <c r="HE59" s="1589"/>
      <c r="HF59" s="1589"/>
      <c r="HG59" s="1589"/>
      <c r="HH59" s="1589"/>
      <c r="HI59" s="1589"/>
      <c r="HJ59" s="1589"/>
      <c r="HK59" s="1589"/>
      <c r="HL59" s="1589"/>
      <c r="HM59" s="1589"/>
      <c r="HN59" s="1589"/>
      <c r="HO59" s="1589"/>
      <c r="HP59" s="1589"/>
      <c r="HQ59" s="1589"/>
      <c r="HR59" s="1589"/>
      <c r="HS59" s="1589"/>
      <c r="HT59" s="1589"/>
      <c r="HU59" s="1589"/>
      <c r="HV59" s="1589"/>
      <c r="HW59" s="1589"/>
      <c r="HX59" s="1589"/>
      <c r="HY59" s="1589"/>
      <c r="HZ59" s="1589"/>
      <c r="IA59" s="1589"/>
      <c r="IB59" s="1589"/>
      <c r="IC59" s="1589"/>
      <c r="ID59" s="1589"/>
      <c r="IE59" s="1589"/>
      <c r="IF59" s="1589"/>
      <c r="IG59" s="1589"/>
      <c r="IH59" s="1589"/>
      <c r="II59" s="1589"/>
      <c r="IJ59" s="1589"/>
      <c r="IK59" s="1589"/>
      <c r="IL59" s="1589"/>
      <c r="IM59" s="1589"/>
      <c r="IN59" s="1589"/>
      <c r="IO59" s="1589"/>
      <c r="IP59" s="1589"/>
      <c r="IQ59" s="1589"/>
      <c r="IR59" s="1589"/>
      <c r="IS59" s="1589"/>
      <c r="IT59" s="1589"/>
      <c r="IU59" s="1589"/>
    </row>
    <row r="60" spans="1:255">
      <c r="A60" s="2821" t="s">
        <v>4683</v>
      </c>
      <c r="B60" s="2748"/>
      <c r="C60" s="2748"/>
      <c r="D60" s="1603"/>
      <c r="E60" s="1603"/>
      <c r="F60" s="2821" t="s">
        <v>4683</v>
      </c>
      <c r="G60" s="2748"/>
      <c r="H60" s="2748"/>
      <c r="I60" s="2748"/>
      <c r="J60" s="1603"/>
      <c r="K60" s="1603"/>
      <c r="L60" s="1603"/>
      <c r="M60" s="1603"/>
      <c r="N60" s="2821" t="s">
        <v>4683</v>
      </c>
      <c r="O60" s="1603"/>
      <c r="P60" s="2282"/>
      <c r="Q60" s="1603"/>
      <c r="R60" s="1603"/>
      <c r="S60" s="2018" t="s">
        <v>1408</v>
      </c>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c r="CD60" s="1589"/>
      <c r="CE60" s="1589"/>
      <c r="CF60" s="1589"/>
      <c r="CG60" s="1589"/>
      <c r="CH60" s="1589"/>
      <c r="CI60" s="1589"/>
      <c r="CJ60" s="1589"/>
      <c r="CK60" s="1589"/>
      <c r="CL60" s="1589"/>
      <c r="CM60" s="1589"/>
      <c r="CN60" s="1589"/>
      <c r="CO60" s="1589"/>
      <c r="CP60" s="1589"/>
      <c r="CQ60" s="1589"/>
      <c r="CR60" s="1589"/>
      <c r="CS60" s="1589"/>
      <c r="CT60" s="1589"/>
      <c r="CU60" s="1589"/>
      <c r="CV60" s="1589"/>
      <c r="CW60" s="1589"/>
      <c r="CX60" s="1589"/>
      <c r="CY60" s="1589"/>
      <c r="CZ60" s="1589"/>
      <c r="DA60" s="1589"/>
      <c r="DB60" s="1589"/>
      <c r="DC60" s="1589"/>
      <c r="DD60" s="1589"/>
      <c r="DE60" s="1589"/>
      <c r="DF60" s="1589"/>
      <c r="DG60" s="1589"/>
      <c r="DH60" s="1589"/>
      <c r="DI60" s="1589"/>
      <c r="DJ60" s="1589"/>
      <c r="DK60" s="1589"/>
      <c r="DL60" s="1589"/>
      <c r="DM60" s="1589"/>
      <c r="DN60" s="1589"/>
      <c r="DO60" s="1589"/>
      <c r="DP60" s="1589"/>
      <c r="DQ60" s="1589"/>
      <c r="DR60" s="1589"/>
      <c r="DS60" s="1589"/>
      <c r="DT60" s="1589"/>
      <c r="DU60" s="1589"/>
      <c r="DV60" s="1589"/>
      <c r="DW60" s="1589"/>
      <c r="DX60" s="1589"/>
      <c r="DY60" s="1589"/>
      <c r="DZ60" s="1589"/>
      <c r="EA60" s="1589"/>
      <c r="EB60" s="1589"/>
      <c r="EC60" s="1589"/>
      <c r="ED60" s="1589"/>
      <c r="EE60" s="1589"/>
      <c r="EF60" s="1589"/>
      <c r="EG60" s="1589"/>
      <c r="EH60" s="1589"/>
      <c r="EI60" s="1589"/>
      <c r="EJ60" s="1589"/>
      <c r="EK60" s="1589"/>
      <c r="EL60" s="1589"/>
      <c r="EM60" s="1589"/>
      <c r="EN60" s="1589"/>
      <c r="EO60" s="1589"/>
      <c r="EP60" s="1589"/>
      <c r="EQ60" s="1589"/>
      <c r="ER60" s="1589"/>
      <c r="ES60" s="1589"/>
      <c r="ET60" s="1589"/>
      <c r="EU60" s="1589"/>
      <c r="EV60" s="1589"/>
      <c r="EW60" s="1589"/>
      <c r="EX60" s="1589"/>
      <c r="EY60" s="1589"/>
      <c r="EZ60" s="1589"/>
      <c r="FA60" s="1589"/>
      <c r="FB60" s="1589"/>
      <c r="FC60" s="1589"/>
      <c r="FD60" s="1589"/>
      <c r="FE60" s="1589"/>
      <c r="FF60" s="1589"/>
      <c r="FG60" s="1589"/>
      <c r="FH60" s="1589"/>
      <c r="FI60" s="1589"/>
      <c r="FJ60" s="1589"/>
      <c r="FK60" s="1589"/>
      <c r="FL60" s="1589"/>
      <c r="FM60" s="1589"/>
      <c r="FN60" s="1589"/>
      <c r="FO60" s="1589"/>
      <c r="FP60" s="1589"/>
      <c r="FQ60" s="1589"/>
      <c r="FR60" s="1589"/>
      <c r="FS60" s="1589"/>
      <c r="FT60" s="1589"/>
      <c r="FU60" s="1589"/>
      <c r="FV60" s="1589"/>
      <c r="FW60" s="1589"/>
      <c r="FX60" s="1589"/>
      <c r="FY60" s="1589"/>
      <c r="FZ60" s="1589"/>
      <c r="GA60" s="1589"/>
      <c r="GB60" s="1589"/>
      <c r="GC60" s="1589"/>
      <c r="GD60" s="1589"/>
      <c r="GE60" s="1589"/>
      <c r="GF60" s="1589"/>
      <c r="GG60" s="1589"/>
      <c r="GH60" s="1589"/>
      <c r="GI60" s="1589"/>
      <c r="GJ60" s="1589"/>
      <c r="GK60" s="1589"/>
      <c r="GL60" s="1589"/>
      <c r="GM60" s="1589"/>
      <c r="GN60" s="1589"/>
      <c r="GO60" s="1589"/>
      <c r="GP60" s="1589"/>
      <c r="GQ60" s="1589"/>
      <c r="GR60" s="1589"/>
      <c r="GS60" s="1589"/>
      <c r="GT60" s="1589"/>
      <c r="GU60" s="1589"/>
      <c r="GV60" s="1589"/>
      <c r="GW60" s="1589"/>
      <c r="GX60" s="1589"/>
      <c r="GY60" s="1589"/>
      <c r="GZ60" s="1589"/>
      <c r="HA60" s="1589"/>
      <c r="HB60" s="1589"/>
      <c r="HC60" s="1589"/>
      <c r="HD60" s="1589"/>
      <c r="HE60" s="1589"/>
      <c r="HF60" s="1589"/>
      <c r="HG60" s="1589"/>
      <c r="HH60" s="1589"/>
      <c r="HI60" s="1589"/>
      <c r="HJ60" s="1589"/>
      <c r="HK60" s="1589"/>
      <c r="HL60" s="1589"/>
      <c r="HM60" s="1589"/>
      <c r="HN60" s="1589"/>
      <c r="HO60" s="1589"/>
      <c r="HP60" s="1589"/>
      <c r="HQ60" s="1589"/>
      <c r="HR60" s="1589"/>
      <c r="HS60" s="1589"/>
      <c r="HT60" s="1589"/>
      <c r="HU60" s="1589"/>
      <c r="HV60" s="1589"/>
      <c r="HW60" s="1589"/>
      <c r="HX60" s="1589"/>
      <c r="HY60" s="1589"/>
      <c r="HZ60" s="1589"/>
      <c r="IA60" s="1589"/>
      <c r="IB60" s="1589"/>
      <c r="IC60" s="1589"/>
      <c r="ID60" s="1589"/>
      <c r="IE60" s="1589"/>
      <c r="IF60" s="1589"/>
      <c r="IG60" s="1589"/>
      <c r="IH60" s="1589"/>
      <c r="II60" s="1589"/>
      <c r="IJ60" s="1589"/>
      <c r="IK60" s="1589"/>
      <c r="IL60" s="1589"/>
      <c r="IM60" s="1589"/>
      <c r="IN60" s="1589"/>
      <c r="IO60" s="1589"/>
      <c r="IP60" s="1589"/>
      <c r="IQ60" s="1589"/>
      <c r="IR60" s="1589"/>
      <c r="IS60" s="1589"/>
      <c r="IT60" s="1589"/>
      <c r="IU60" s="1589"/>
    </row>
    <row r="61" spans="1:255">
      <c r="A61" s="1603" t="s">
        <v>1409</v>
      </c>
      <c r="B61" s="1603"/>
      <c r="C61" s="1603"/>
      <c r="D61" s="1603"/>
      <c r="E61" s="1603"/>
      <c r="F61" s="1603" t="s">
        <v>1410</v>
      </c>
      <c r="G61" s="1603"/>
      <c r="H61" s="1603"/>
      <c r="I61" s="1603"/>
      <c r="J61" s="2374"/>
      <c r="K61" s="2374"/>
      <c r="L61" s="2374"/>
      <c r="M61" s="1603"/>
      <c r="N61" s="1603" t="s">
        <v>1411</v>
      </c>
      <c r="O61" s="1603"/>
      <c r="P61" s="2374"/>
      <c r="Q61" s="2374"/>
      <c r="R61" s="2374"/>
      <c r="S61" s="1603"/>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c r="CD61" s="1589"/>
      <c r="CE61" s="1589"/>
      <c r="CF61" s="1589"/>
      <c r="CG61" s="1589"/>
      <c r="CH61" s="1589"/>
      <c r="CI61" s="1589"/>
      <c r="CJ61" s="1589"/>
      <c r="CK61" s="1589"/>
      <c r="CL61" s="1589"/>
      <c r="CM61" s="1589"/>
      <c r="CN61" s="1589"/>
      <c r="CO61" s="1589"/>
      <c r="CP61" s="1589"/>
      <c r="CQ61" s="1589"/>
      <c r="CR61" s="1589"/>
      <c r="CS61" s="1589"/>
      <c r="CT61" s="1589"/>
      <c r="CU61" s="1589"/>
      <c r="CV61" s="1589"/>
      <c r="CW61" s="1589"/>
      <c r="CX61" s="1589"/>
      <c r="CY61" s="1589"/>
      <c r="CZ61" s="1589"/>
      <c r="DA61" s="1589"/>
      <c r="DB61" s="1589"/>
      <c r="DC61" s="1589"/>
      <c r="DD61" s="1589"/>
      <c r="DE61" s="1589"/>
      <c r="DF61" s="1589"/>
      <c r="DG61" s="1589"/>
      <c r="DH61" s="1589"/>
      <c r="DI61" s="1589"/>
      <c r="DJ61" s="1589"/>
      <c r="DK61" s="1589"/>
      <c r="DL61" s="1589"/>
      <c r="DM61" s="1589"/>
      <c r="DN61" s="1589"/>
      <c r="DO61" s="1589"/>
      <c r="DP61" s="1589"/>
      <c r="DQ61" s="1589"/>
      <c r="DR61" s="1589"/>
      <c r="DS61" s="1589"/>
      <c r="DT61" s="1589"/>
      <c r="DU61" s="1589"/>
      <c r="DV61" s="1589"/>
      <c r="DW61" s="1589"/>
      <c r="DX61" s="1589"/>
      <c r="DY61" s="1589"/>
      <c r="DZ61" s="1589"/>
      <c r="EA61" s="1589"/>
      <c r="EB61" s="1589"/>
      <c r="EC61" s="1589"/>
      <c r="ED61" s="1589"/>
      <c r="EE61" s="1589"/>
      <c r="EF61" s="1589"/>
      <c r="EG61" s="1589"/>
      <c r="EH61" s="1589"/>
      <c r="EI61" s="1589"/>
      <c r="EJ61" s="1589"/>
      <c r="EK61" s="1589"/>
      <c r="EL61" s="1589"/>
      <c r="EM61" s="1589"/>
      <c r="EN61" s="1589"/>
      <c r="EO61" s="1589"/>
      <c r="EP61" s="1589"/>
      <c r="EQ61" s="1589"/>
      <c r="ER61" s="1589"/>
      <c r="ES61" s="1589"/>
      <c r="ET61" s="1589"/>
      <c r="EU61" s="1589"/>
      <c r="EV61" s="1589"/>
      <c r="EW61" s="1589"/>
      <c r="EX61" s="1589"/>
      <c r="EY61" s="1589"/>
      <c r="EZ61" s="1589"/>
      <c r="FA61" s="1589"/>
      <c r="FB61" s="1589"/>
      <c r="FC61" s="1589"/>
      <c r="FD61" s="1589"/>
      <c r="FE61" s="1589"/>
      <c r="FF61" s="1589"/>
      <c r="FG61" s="1589"/>
      <c r="FH61" s="1589"/>
      <c r="FI61" s="1589"/>
      <c r="FJ61" s="1589"/>
      <c r="FK61" s="1589"/>
      <c r="FL61" s="1589"/>
      <c r="FM61" s="1589"/>
      <c r="FN61" s="1589"/>
      <c r="FO61" s="1589"/>
      <c r="FP61" s="1589"/>
      <c r="FQ61" s="1589"/>
      <c r="FR61" s="1589"/>
      <c r="FS61" s="1589"/>
      <c r="FT61" s="1589"/>
      <c r="FU61" s="1589"/>
      <c r="FV61" s="1589"/>
      <c r="FW61" s="1589"/>
      <c r="FX61" s="1589"/>
      <c r="FY61" s="1589"/>
      <c r="FZ61" s="1589"/>
      <c r="GA61" s="1589"/>
      <c r="GB61" s="1589"/>
      <c r="GC61" s="1589"/>
      <c r="GD61" s="1589"/>
      <c r="GE61" s="1589"/>
      <c r="GF61" s="1589"/>
      <c r="GG61" s="1589"/>
      <c r="GH61" s="1589"/>
      <c r="GI61" s="1589"/>
      <c r="GJ61" s="1589"/>
      <c r="GK61" s="1589"/>
      <c r="GL61" s="1589"/>
      <c r="GM61" s="1589"/>
      <c r="GN61" s="1589"/>
      <c r="GO61" s="1589"/>
      <c r="GP61" s="1589"/>
      <c r="GQ61" s="1589"/>
      <c r="GR61" s="1589"/>
      <c r="GS61" s="1589"/>
      <c r="GT61" s="1589"/>
      <c r="GU61" s="1589"/>
      <c r="GV61" s="1589"/>
      <c r="GW61" s="1589"/>
      <c r="GX61" s="1589"/>
      <c r="GY61" s="1589"/>
      <c r="GZ61" s="1589"/>
      <c r="HA61" s="1589"/>
      <c r="HB61" s="1589"/>
      <c r="HC61" s="1589"/>
      <c r="HD61" s="1589"/>
      <c r="HE61" s="1589"/>
      <c r="HF61" s="1589"/>
      <c r="HG61" s="1589"/>
      <c r="HH61" s="1589"/>
      <c r="HI61" s="1589"/>
      <c r="HJ61" s="1589"/>
      <c r="HK61" s="1589"/>
      <c r="HL61" s="1589"/>
      <c r="HM61" s="1589"/>
      <c r="HN61" s="1589"/>
      <c r="HO61" s="1589"/>
      <c r="HP61" s="1589"/>
      <c r="HQ61" s="1589"/>
      <c r="HR61" s="1589"/>
      <c r="HS61" s="1589"/>
      <c r="HT61" s="1589"/>
      <c r="HU61" s="1589"/>
      <c r="HV61" s="1589"/>
      <c r="HW61" s="1589"/>
      <c r="HX61" s="1589"/>
      <c r="HY61" s="1589"/>
      <c r="HZ61" s="1589"/>
      <c r="IA61" s="1589"/>
      <c r="IB61" s="1589"/>
      <c r="IC61" s="1589"/>
      <c r="ID61" s="1589"/>
      <c r="IE61" s="1589"/>
      <c r="IF61" s="1589"/>
      <c r="IG61" s="1589"/>
      <c r="IH61" s="1589"/>
      <c r="II61" s="1589"/>
      <c r="IJ61" s="1589"/>
      <c r="IK61" s="1589"/>
      <c r="IL61" s="1589"/>
      <c r="IM61" s="1589"/>
      <c r="IN61" s="1589"/>
      <c r="IO61" s="1589"/>
      <c r="IP61" s="1589"/>
      <c r="IQ61" s="1589"/>
      <c r="IR61" s="1589"/>
      <c r="IS61" s="1589"/>
      <c r="IT61" s="1589"/>
      <c r="IU61" s="1589"/>
    </row>
    <row r="62" spans="1:255" ht="18">
      <c r="A62" s="2318" t="s">
        <v>1412</v>
      </c>
      <c r="B62" s="2283"/>
      <c r="C62" s="2375"/>
      <c r="D62" s="1603"/>
      <c r="E62" s="1603"/>
      <c r="F62" s="1589"/>
      <c r="G62" s="1589"/>
      <c r="H62" s="1589"/>
      <c r="I62" s="1589"/>
      <c r="J62" s="2053"/>
      <c r="K62" s="2053"/>
      <c r="L62" s="2053"/>
      <c r="M62" s="1589"/>
      <c r="N62" s="2053"/>
      <c r="O62" s="1589"/>
      <c r="P62" s="2053"/>
      <c r="Q62" s="2053"/>
      <c r="R62" s="2053"/>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c r="CD62" s="1589"/>
      <c r="CE62" s="1589"/>
      <c r="CF62" s="1589"/>
      <c r="CG62" s="1589"/>
      <c r="CH62" s="1589"/>
      <c r="CI62" s="1589"/>
      <c r="CJ62" s="1589"/>
      <c r="CK62" s="1589"/>
      <c r="CL62" s="1589"/>
      <c r="CM62" s="1589"/>
      <c r="CN62" s="1589"/>
      <c r="CO62" s="1589"/>
      <c r="CP62" s="1589"/>
      <c r="CQ62" s="1589"/>
      <c r="CR62" s="1589"/>
      <c r="CS62" s="1589"/>
      <c r="CT62" s="1589"/>
      <c r="CU62" s="1589"/>
      <c r="CV62" s="1589"/>
      <c r="CW62" s="1589"/>
      <c r="CX62" s="1589"/>
      <c r="CY62" s="1589"/>
      <c r="CZ62" s="1589"/>
      <c r="DA62" s="1589"/>
      <c r="DB62" s="1589"/>
      <c r="DC62" s="1589"/>
      <c r="DD62" s="1589"/>
      <c r="DE62" s="1589"/>
      <c r="DF62" s="1589"/>
      <c r="DG62" s="1589"/>
      <c r="DH62" s="1589"/>
      <c r="DI62" s="1589"/>
      <c r="DJ62" s="1589"/>
      <c r="DK62" s="1589"/>
      <c r="DL62" s="1589"/>
      <c r="DM62" s="1589"/>
      <c r="DN62" s="1589"/>
      <c r="DO62" s="1589"/>
      <c r="DP62" s="1589"/>
      <c r="DQ62" s="1589"/>
      <c r="DR62" s="1589"/>
      <c r="DS62" s="1589"/>
      <c r="DT62" s="1589"/>
      <c r="DU62" s="1589"/>
      <c r="DV62" s="1589"/>
      <c r="DW62" s="1589"/>
      <c r="DX62" s="1589"/>
      <c r="DY62" s="1589"/>
      <c r="DZ62" s="1589"/>
      <c r="EA62" s="1589"/>
      <c r="EB62" s="1589"/>
      <c r="EC62" s="1589"/>
      <c r="ED62" s="1589"/>
      <c r="EE62" s="1589"/>
      <c r="EF62" s="1589"/>
      <c r="EG62" s="1589"/>
      <c r="EH62" s="1589"/>
      <c r="EI62" s="1589"/>
      <c r="EJ62" s="1589"/>
      <c r="EK62" s="1589"/>
      <c r="EL62" s="1589"/>
      <c r="EM62" s="1589"/>
      <c r="EN62" s="1589"/>
      <c r="EO62" s="1589"/>
      <c r="EP62" s="1589"/>
      <c r="EQ62" s="1589"/>
      <c r="ER62" s="1589"/>
      <c r="ES62" s="1589"/>
      <c r="ET62" s="1589"/>
      <c r="EU62" s="1589"/>
      <c r="EV62" s="1589"/>
      <c r="EW62" s="1589"/>
      <c r="EX62" s="1589"/>
      <c r="EY62" s="1589"/>
      <c r="EZ62" s="1589"/>
      <c r="FA62" s="1589"/>
      <c r="FB62" s="1589"/>
      <c r="FC62" s="1589"/>
      <c r="FD62" s="1589"/>
      <c r="FE62" s="1589"/>
      <c r="FF62" s="1589"/>
      <c r="FG62" s="1589"/>
      <c r="FH62" s="1589"/>
      <c r="FI62" s="1589"/>
      <c r="FJ62" s="1589"/>
      <c r="FK62" s="1589"/>
      <c r="FL62" s="1589"/>
      <c r="FM62" s="1589"/>
      <c r="FN62" s="1589"/>
      <c r="FO62" s="1589"/>
      <c r="FP62" s="1589"/>
      <c r="FQ62" s="1589"/>
      <c r="FR62" s="1589"/>
      <c r="FS62" s="1589"/>
      <c r="FT62" s="1589"/>
      <c r="FU62" s="1589"/>
      <c r="FV62" s="1589"/>
      <c r="FW62" s="1589"/>
      <c r="FX62" s="1589"/>
      <c r="FY62" s="1589"/>
      <c r="FZ62" s="1589"/>
      <c r="GA62" s="1589"/>
      <c r="GB62" s="1589"/>
      <c r="GC62" s="1589"/>
      <c r="GD62" s="1589"/>
      <c r="GE62" s="1589"/>
      <c r="GF62" s="1589"/>
      <c r="GG62" s="1589"/>
      <c r="GH62" s="1589"/>
      <c r="GI62" s="1589"/>
      <c r="GJ62" s="1589"/>
      <c r="GK62" s="1589"/>
      <c r="GL62" s="1589"/>
      <c r="GM62" s="1589"/>
      <c r="GN62" s="1589"/>
      <c r="GO62" s="1589"/>
      <c r="GP62" s="1589"/>
      <c r="GQ62" s="1589"/>
      <c r="GR62" s="1589"/>
      <c r="GS62" s="1589"/>
      <c r="GT62" s="1589"/>
      <c r="GU62" s="1589"/>
      <c r="GV62" s="1589"/>
      <c r="GW62" s="1589"/>
      <c r="GX62" s="1589"/>
      <c r="GY62" s="1589"/>
      <c r="GZ62" s="1589"/>
      <c r="HA62" s="1589"/>
      <c r="HB62" s="1589"/>
      <c r="HC62" s="1589"/>
      <c r="HD62" s="1589"/>
      <c r="HE62" s="1589"/>
      <c r="HF62" s="1589"/>
      <c r="HG62" s="1589"/>
      <c r="HH62" s="1589"/>
      <c r="HI62" s="1589"/>
      <c r="HJ62" s="1589"/>
      <c r="HK62" s="1589"/>
      <c r="HL62" s="1589"/>
      <c r="HM62" s="1589"/>
      <c r="HN62" s="1589"/>
      <c r="HO62" s="1589"/>
      <c r="HP62" s="1589"/>
      <c r="HQ62" s="1589"/>
      <c r="HR62" s="1589"/>
      <c r="HS62" s="1589"/>
      <c r="HT62" s="1589"/>
      <c r="HU62" s="1589"/>
      <c r="HV62" s="1589"/>
      <c r="HW62" s="1589"/>
      <c r="HX62" s="1589"/>
      <c r="HY62" s="1589"/>
      <c r="HZ62" s="1589"/>
      <c r="IA62" s="1589"/>
      <c r="IB62" s="1589"/>
      <c r="IC62" s="1589"/>
      <c r="ID62" s="1589"/>
      <c r="IE62" s="1589"/>
      <c r="IF62" s="1589"/>
      <c r="IG62" s="1589"/>
      <c r="IH62" s="1589"/>
      <c r="II62" s="1589"/>
      <c r="IJ62" s="1589"/>
      <c r="IK62" s="1589"/>
      <c r="IL62" s="1589"/>
      <c r="IM62" s="1589"/>
      <c r="IN62" s="1589"/>
      <c r="IO62" s="1589"/>
      <c r="IP62" s="1589"/>
      <c r="IQ62" s="1589"/>
      <c r="IR62" s="1589"/>
      <c r="IS62" s="1589"/>
      <c r="IT62" s="1589"/>
      <c r="IU62" s="1589"/>
    </row>
    <row r="63" spans="1:255" ht="18">
      <c r="A63" s="2376"/>
      <c r="B63" s="2377"/>
      <c r="C63" s="2376"/>
      <c r="D63" s="1589"/>
      <c r="E63" s="1589"/>
      <c r="F63" s="1589"/>
      <c r="G63" s="1589"/>
      <c r="H63" s="1589"/>
      <c r="I63" s="1589"/>
      <c r="J63" s="2053"/>
      <c r="K63" s="2053"/>
      <c r="L63" s="2053"/>
      <c r="M63" s="1589"/>
      <c r="N63" s="2053"/>
      <c r="O63" s="1589"/>
      <c r="P63" s="2053"/>
      <c r="Q63" s="2053"/>
      <c r="R63" s="2053"/>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c r="CD63" s="1589"/>
      <c r="CE63" s="1589"/>
      <c r="CF63" s="1589"/>
      <c r="CG63" s="1589"/>
      <c r="CH63" s="1589"/>
      <c r="CI63" s="1589"/>
      <c r="CJ63" s="1589"/>
      <c r="CK63" s="1589"/>
      <c r="CL63" s="1589"/>
      <c r="CM63" s="1589"/>
      <c r="CN63" s="1589"/>
      <c r="CO63" s="1589"/>
      <c r="CP63" s="1589"/>
      <c r="CQ63" s="1589"/>
      <c r="CR63" s="1589"/>
      <c r="CS63" s="1589"/>
      <c r="CT63" s="1589"/>
      <c r="CU63" s="1589"/>
      <c r="CV63" s="1589"/>
      <c r="CW63" s="1589"/>
      <c r="CX63" s="1589"/>
      <c r="CY63" s="1589"/>
      <c r="CZ63" s="1589"/>
      <c r="DA63" s="1589"/>
      <c r="DB63" s="1589"/>
      <c r="DC63" s="1589"/>
      <c r="DD63" s="1589"/>
      <c r="DE63" s="1589"/>
      <c r="DF63" s="1589"/>
      <c r="DG63" s="1589"/>
      <c r="DH63" s="1589"/>
      <c r="DI63" s="1589"/>
      <c r="DJ63" s="1589"/>
      <c r="DK63" s="1589"/>
      <c r="DL63" s="1589"/>
      <c r="DM63" s="1589"/>
      <c r="DN63" s="1589"/>
      <c r="DO63" s="1589"/>
      <c r="DP63" s="1589"/>
      <c r="DQ63" s="1589"/>
      <c r="DR63" s="1589"/>
      <c r="DS63" s="1589"/>
      <c r="DT63" s="1589"/>
      <c r="DU63" s="1589"/>
      <c r="DV63" s="1589"/>
      <c r="DW63" s="1589"/>
      <c r="DX63" s="1589"/>
      <c r="DY63" s="1589"/>
      <c r="DZ63" s="1589"/>
      <c r="EA63" s="1589"/>
      <c r="EB63" s="1589"/>
      <c r="EC63" s="1589"/>
      <c r="ED63" s="1589"/>
      <c r="EE63" s="1589"/>
      <c r="EF63" s="1589"/>
      <c r="EG63" s="1589"/>
      <c r="EH63" s="1589"/>
      <c r="EI63" s="1589"/>
      <c r="EJ63" s="1589"/>
      <c r="EK63" s="1589"/>
      <c r="EL63" s="1589"/>
      <c r="EM63" s="1589"/>
      <c r="EN63" s="1589"/>
      <c r="EO63" s="1589"/>
      <c r="EP63" s="1589"/>
      <c r="EQ63" s="1589"/>
      <c r="ER63" s="1589"/>
      <c r="ES63" s="1589"/>
      <c r="ET63" s="1589"/>
      <c r="EU63" s="1589"/>
      <c r="EV63" s="1589"/>
      <c r="EW63" s="1589"/>
      <c r="EX63" s="1589"/>
      <c r="EY63" s="1589"/>
      <c r="EZ63" s="1589"/>
      <c r="FA63" s="1589"/>
      <c r="FB63" s="1589"/>
      <c r="FC63" s="1589"/>
      <c r="FD63" s="1589"/>
      <c r="FE63" s="1589"/>
      <c r="FF63" s="1589"/>
      <c r="FG63" s="1589"/>
      <c r="FH63" s="1589"/>
      <c r="FI63" s="1589"/>
      <c r="FJ63" s="1589"/>
      <c r="FK63" s="1589"/>
      <c r="FL63" s="1589"/>
      <c r="FM63" s="1589"/>
      <c r="FN63" s="1589"/>
      <c r="FO63" s="1589"/>
      <c r="FP63" s="1589"/>
      <c r="FQ63" s="1589"/>
      <c r="FR63" s="1589"/>
      <c r="FS63" s="1589"/>
      <c r="FT63" s="1589"/>
      <c r="FU63" s="1589"/>
      <c r="FV63" s="1589"/>
      <c r="FW63" s="1589"/>
      <c r="FX63" s="1589"/>
      <c r="FY63" s="1589"/>
      <c r="FZ63" s="1589"/>
      <c r="GA63" s="1589"/>
      <c r="GB63" s="1589"/>
      <c r="GC63" s="1589"/>
      <c r="GD63" s="1589"/>
      <c r="GE63" s="1589"/>
      <c r="GF63" s="1589"/>
      <c r="GG63" s="1589"/>
      <c r="GH63" s="1589"/>
      <c r="GI63" s="1589"/>
      <c r="GJ63" s="1589"/>
      <c r="GK63" s="1589"/>
      <c r="GL63" s="1589"/>
      <c r="GM63" s="1589"/>
      <c r="GN63" s="1589"/>
      <c r="GO63" s="1589"/>
      <c r="GP63" s="1589"/>
      <c r="GQ63" s="1589"/>
      <c r="GR63" s="1589"/>
      <c r="GS63" s="1589"/>
      <c r="GT63" s="1589"/>
      <c r="GU63" s="1589"/>
      <c r="GV63" s="1589"/>
      <c r="GW63" s="1589"/>
      <c r="GX63" s="1589"/>
      <c r="GY63" s="1589"/>
      <c r="GZ63" s="1589"/>
      <c r="HA63" s="1589"/>
      <c r="HB63" s="1589"/>
      <c r="HC63" s="1589"/>
      <c r="HD63" s="1589"/>
      <c r="HE63" s="1589"/>
      <c r="HF63" s="1589"/>
      <c r="HG63" s="1589"/>
      <c r="HH63" s="1589"/>
      <c r="HI63" s="1589"/>
      <c r="HJ63" s="1589"/>
      <c r="HK63" s="1589"/>
      <c r="HL63" s="1589"/>
      <c r="HM63" s="1589"/>
      <c r="HN63" s="1589"/>
      <c r="HO63" s="1589"/>
      <c r="HP63" s="1589"/>
      <c r="HQ63" s="1589"/>
      <c r="HR63" s="1589"/>
      <c r="HS63" s="1589"/>
      <c r="HT63" s="1589"/>
      <c r="HU63" s="1589"/>
      <c r="HV63" s="1589"/>
      <c r="HW63" s="1589"/>
      <c r="HX63" s="1589"/>
      <c r="HY63" s="1589"/>
      <c r="HZ63" s="1589"/>
      <c r="IA63" s="1589"/>
      <c r="IB63" s="1589"/>
      <c r="IC63" s="1589"/>
      <c r="ID63" s="1589"/>
      <c r="IE63" s="1589"/>
      <c r="IF63" s="1589"/>
      <c r="IG63" s="1589"/>
      <c r="IH63" s="1589"/>
      <c r="II63" s="1589"/>
      <c r="IJ63" s="1589"/>
      <c r="IK63" s="1589"/>
      <c r="IL63" s="1589"/>
      <c r="IM63" s="1589"/>
      <c r="IN63" s="1589"/>
      <c r="IO63" s="1589"/>
      <c r="IP63" s="1589"/>
      <c r="IQ63" s="1589"/>
      <c r="IR63" s="1589"/>
      <c r="IS63" s="1589"/>
      <c r="IT63" s="1589"/>
      <c r="IU63" s="1589"/>
    </row>
    <row r="64" spans="1:255" ht="18.75" thickBot="1">
      <c r="A64" s="2319" t="str">
        <f>'Data Sheet'!$C$25</f>
        <v xml:space="preserve">The Brooklyn Union Gas Company d/b/a National Grid New York </v>
      </c>
      <c r="B64" s="2376"/>
      <c r="C64" s="1589"/>
      <c r="D64" s="2320" t="str">
        <f>'Data Sheet'!$C$40</f>
        <v xml:space="preserve"> March 29, 2017</v>
      </c>
      <c r="E64" s="2282" t="str">
        <f>'Data Sheet'!$C$38</f>
        <v xml:space="preserve"> December 31, 2016</v>
      </c>
      <c r="F64" s="2319" t="str">
        <f>'Data Sheet'!$C$25</f>
        <v xml:space="preserve">The Brooklyn Union Gas Company d/b/a National Grid New York </v>
      </c>
      <c r="G64" s="1589"/>
      <c r="H64" s="1589"/>
      <c r="I64" s="1589"/>
      <c r="J64" s="2320" t="str">
        <f>'Data Sheet'!$C$40</f>
        <v xml:space="preserve"> March 29, 2017</v>
      </c>
      <c r="K64" s="2053"/>
      <c r="L64" s="2282" t="str">
        <f>'Data Sheet'!$C$38</f>
        <v xml:space="preserve"> December 31, 2016</v>
      </c>
      <c r="M64" s="1589"/>
      <c r="N64" s="2319" t="str">
        <f>'Data Sheet'!$C$25</f>
        <v xml:space="preserve">The Brooklyn Union Gas Company d/b/a National Grid New York </v>
      </c>
      <c r="O64" s="1589"/>
      <c r="P64" s="2053"/>
      <c r="Q64" s="2320" t="str">
        <f>'Data Sheet'!$C$40</f>
        <v xml:space="preserve"> March 29, 2017</v>
      </c>
      <c r="R64" s="2282" t="str">
        <f>'Data Sheet'!$C$38</f>
        <v xml:space="preserve"> December 31, 2016</v>
      </c>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c r="CD64" s="1589"/>
      <c r="CE64" s="1589"/>
      <c r="CF64" s="1589"/>
      <c r="CG64" s="1589"/>
      <c r="CH64" s="1589"/>
      <c r="CI64" s="1589"/>
      <c r="CJ64" s="1589"/>
      <c r="CK64" s="1589"/>
      <c r="CL64" s="1589"/>
      <c r="CM64" s="1589"/>
      <c r="CN64" s="1589"/>
      <c r="CO64" s="1589"/>
      <c r="CP64" s="1589"/>
      <c r="CQ64" s="1589"/>
      <c r="CR64" s="1589"/>
      <c r="CS64" s="1589"/>
      <c r="CT64" s="1589"/>
      <c r="CU64" s="1589"/>
      <c r="CV64" s="1589"/>
      <c r="CW64" s="1589"/>
      <c r="CX64" s="1589"/>
      <c r="CY64" s="1589"/>
      <c r="CZ64" s="1589"/>
      <c r="DA64" s="1589"/>
      <c r="DB64" s="1589"/>
      <c r="DC64" s="1589"/>
      <c r="DD64" s="1589"/>
      <c r="DE64" s="1589"/>
      <c r="DF64" s="1589"/>
      <c r="DG64" s="1589"/>
      <c r="DH64" s="1589"/>
      <c r="DI64" s="1589"/>
      <c r="DJ64" s="1589"/>
      <c r="DK64" s="1589"/>
      <c r="DL64" s="1589"/>
      <c r="DM64" s="1589"/>
      <c r="DN64" s="1589"/>
      <c r="DO64" s="1589"/>
      <c r="DP64" s="1589"/>
      <c r="DQ64" s="1589"/>
      <c r="DR64" s="1589"/>
      <c r="DS64" s="1589"/>
      <c r="DT64" s="1589"/>
      <c r="DU64" s="1589"/>
      <c r="DV64" s="1589"/>
      <c r="DW64" s="1589"/>
      <c r="DX64" s="1589"/>
      <c r="DY64" s="1589"/>
      <c r="DZ64" s="1589"/>
      <c r="EA64" s="1589"/>
      <c r="EB64" s="1589"/>
      <c r="EC64" s="1589"/>
      <c r="ED64" s="1589"/>
      <c r="EE64" s="1589"/>
      <c r="EF64" s="1589"/>
      <c r="EG64" s="1589"/>
      <c r="EH64" s="1589"/>
      <c r="EI64" s="1589"/>
      <c r="EJ64" s="1589"/>
      <c r="EK64" s="1589"/>
      <c r="EL64" s="1589"/>
      <c r="EM64" s="1589"/>
      <c r="EN64" s="1589"/>
      <c r="EO64" s="1589"/>
      <c r="EP64" s="1589"/>
      <c r="EQ64" s="1589"/>
      <c r="ER64" s="1589"/>
      <c r="ES64" s="1589"/>
      <c r="ET64" s="1589"/>
      <c r="EU64" s="1589"/>
      <c r="EV64" s="1589"/>
      <c r="EW64" s="1589"/>
      <c r="EX64" s="1589"/>
      <c r="EY64" s="1589"/>
      <c r="EZ64" s="1589"/>
      <c r="FA64" s="1589"/>
      <c r="FB64" s="1589"/>
      <c r="FC64" s="1589"/>
      <c r="FD64" s="1589"/>
      <c r="FE64" s="1589"/>
      <c r="FF64" s="1589"/>
      <c r="FG64" s="1589"/>
      <c r="FH64" s="1589"/>
      <c r="FI64" s="1589"/>
      <c r="FJ64" s="1589"/>
      <c r="FK64" s="1589"/>
      <c r="FL64" s="1589"/>
      <c r="FM64" s="1589"/>
      <c r="FN64" s="1589"/>
      <c r="FO64" s="1589"/>
      <c r="FP64" s="1589"/>
      <c r="FQ64" s="1589"/>
      <c r="FR64" s="1589"/>
      <c r="FS64" s="1589"/>
      <c r="FT64" s="1589"/>
      <c r="FU64" s="1589"/>
      <c r="FV64" s="1589"/>
      <c r="FW64" s="1589"/>
      <c r="FX64" s="1589"/>
      <c r="FY64" s="1589"/>
      <c r="FZ64" s="1589"/>
      <c r="GA64" s="1589"/>
      <c r="GB64" s="1589"/>
      <c r="GC64" s="1589"/>
      <c r="GD64" s="1589"/>
      <c r="GE64" s="1589"/>
      <c r="GF64" s="1589"/>
      <c r="GG64" s="1589"/>
      <c r="GH64" s="1589"/>
      <c r="GI64" s="1589"/>
      <c r="GJ64" s="1589"/>
      <c r="GK64" s="1589"/>
      <c r="GL64" s="1589"/>
      <c r="GM64" s="1589"/>
      <c r="GN64" s="1589"/>
      <c r="GO64" s="1589"/>
      <c r="GP64" s="1589"/>
      <c r="GQ64" s="1589"/>
      <c r="GR64" s="1589"/>
      <c r="GS64" s="1589"/>
      <c r="GT64" s="1589"/>
      <c r="GU64" s="1589"/>
      <c r="GV64" s="1589"/>
      <c r="GW64" s="1589"/>
      <c r="GX64" s="1589"/>
      <c r="GY64" s="1589"/>
      <c r="GZ64" s="1589"/>
      <c r="HA64" s="1589"/>
      <c r="HB64" s="1589"/>
      <c r="HC64" s="1589"/>
      <c r="HD64" s="1589"/>
      <c r="HE64" s="1589"/>
      <c r="HF64" s="1589"/>
      <c r="HG64" s="1589"/>
      <c r="HH64" s="1589"/>
      <c r="HI64" s="1589"/>
      <c r="HJ64" s="1589"/>
      <c r="HK64" s="1589"/>
      <c r="HL64" s="1589"/>
      <c r="HM64" s="1589"/>
      <c r="HN64" s="1589"/>
      <c r="HO64" s="1589"/>
      <c r="HP64" s="1589"/>
      <c r="HQ64" s="1589"/>
      <c r="HR64" s="1589"/>
      <c r="HS64" s="1589"/>
      <c r="HT64" s="1589"/>
      <c r="HU64" s="1589"/>
      <c r="HV64" s="1589"/>
      <c r="HW64" s="1589"/>
      <c r="HX64" s="1589"/>
      <c r="HY64" s="1589"/>
      <c r="HZ64" s="1589"/>
      <c r="IA64" s="1589"/>
      <c r="IB64" s="1589"/>
      <c r="IC64" s="1589"/>
      <c r="ID64" s="1589"/>
      <c r="IE64" s="1589"/>
      <c r="IF64" s="1589"/>
      <c r="IG64" s="1589"/>
      <c r="IH64" s="1589"/>
      <c r="II64" s="1589"/>
      <c r="IJ64" s="1589"/>
      <c r="IK64" s="1589"/>
      <c r="IL64" s="1589"/>
      <c r="IM64" s="1589"/>
      <c r="IN64" s="1589"/>
      <c r="IO64" s="1589"/>
      <c r="IP64" s="1589"/>
      <c r="IQ64" s="1589"/>
      <c r="IR64" s="1589"/>
      <c r="IS64" s="1589"/>
      <c r="IT64" s="1589"/>
      <c r="IU64" s="1589"/>
    </row>
    <row r="65" spans="1:255">
      <c r="A65" s="1563"/>
      <c r="B65" s="1718"/>
      <c r="C65" s="1718"/>
      <c r="D65" s="1718"/>
      <c r="E65" s="1931"/>
      <c r="F65" s="1563"/>
      <c r="G65" s="1718"/>
      <c r="H65" s="1718"/>
      <c r="I65" s="1718"/>
      <c r="J65" s="2378"/>
      <c r="K65" s="2378"/>
      <c r="L65" s="2378"/>
      <c r="M65" s="1931"/>
      <c r="N65" s="2379"/>
      <c r="O65" s="1718"/>
      <c r="P65" s="2378"/>
      <c r="Q65" s="2378"/>
      <c r="R65" s="2378"/>
      <c r="S65" s="1931"/>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c r="CD65" s="1589"/>
      <c r="CE65" s="1589"/>
      <c r="CF65" s="1589"/>
      <c r="CG65" s="1589"/>
      <c r="CH65" s="1589"/>
      <c r="CI65" s="1589"/>
      <c r="CJ65" s="1589"/>
      <c r="CK65" s="1589"/>
      <c r="CL65" s="1589"/>
      <c r="CM65" s="1589"/>
      <c r="CN65" s="1589"/>
      <c r="CO65" s="1589"/>
      <c r="CP65" s="1589"/>
      <c r="CQ65" s="1589"/>
      <c r="CR65" s="1589"/>
      <c r="CS65" s="1589"/>
      <c r="CT65" s="1589"/>
      <c r="CU65" s="1589"/>
      <c r="CV65" s="1589"/>
      <c r="CW65" s="1589"/>
      <c r="CX65" s="1589"/>
      <c r="CY65" s="1589"/>
      <c r="CZ65" s="1589"/>
      <c r="DA65" s="1589"/>
      <c r="DB65" s="1589"/>
      <c r="DC65" s="1589"/>
      <c r="DD65" s="1589"/>
      <c r="DE65" s="1589"/>
      <c r="DF65" s="1589"/>
      <c r="DG65" s="1589"/>
      <c r="DH65" s="1589"/>
      <c r="DI65" s="1589"/>
      <c r="DJ65" s="1589"/>
      <c r="DK65" s="1589"/>
      <c r="DL65" s="1589"/>
      <c r="DM65" s="1589"/>
      <c r="DN65" s="1589"/>
      <c r="DO65" s="1589"/>
      <c r="DP65" s="1589"/>
      <c r="DQ65" s="1589"/>
      <c r="DR65" s="1589"/>
      <c r="DS65" s="1589"/>
      <c r="DT65" s="1589"/>
      <c r="DU65" s="1589"/>
      <c r="DV65" s="1589"/>
      <c r="DW65" s="1589"/>
      <c r="DX65" s="1589"/>
      <c r="DY65" s="1589"/>
      <c r="DZ65" s="1589"/>
      <c r="EA65" s="1589"/>
      <c r="EB65" s="1589"/>
      <c r="EC65" s="1589"/>
      <c r="ED65" s="1589"/>
      <c r="EE65" s="1589"/>
      <c r="EF65" s="1589"/>
      <c r="EG65" s="1589"/>
      <c r="EH65" s="1589"/>
      <c r="EI65" s="1589"/>
      <c r="EJ65" s="1589"/>
      <c r="EK65" s="1589"/>
      <c r="EL65" s="1589"/>
      <c r="EM65" s="1589"/>
      <c r="EN65" s="1589"/>
      <c r="EO65" s="1589"/>
      <c r="EP65" s="1589"/>
      <c r="EQ65" s="1589"/>
      <c r="ER65" s="1589"/>
      <c r="ES65" s="1589"/>
      <c r="ET65" s="1589"/>
      <c r="EU65" s="1589"/>
      <c r="EV65" s="1589"/>
      <c r="EW65" s="1589"/>
      <c r="EX65" s="1589"/>
      <c r="EY65" s="1589"/>
      <c r="EZ65" s="1589"/>
      <c r="FA65" s="1589"/>
      <c r="FB65" s="1589"/>
      <c r="FC65" s="1589"/>
      <c r="FD65" s="1589"/>
      <c r="FE65" s="1589"/>
      <c r="FF65" s="1589"/>
      <c r="FG65" s="1589"/>
      <c r="FH65" s="1589"/>
      <c r="FI65" s="1589"/>
      <c r="FJ65" s="1589"/>
      <c r="FK65" s="1589"/>
      <c r="FL65" s="1589"/>
      <c r="FM65" s="1589"/>
      <c r="FN65" s="1589"/>
      <c r="FO65" s="1589"/>
      <c r="FP65" s="1589"/>
      <c r="FQ65" s="1589"/>
      <c r="FR65" s="1589"/>
      <c r="FS65" s="1589"/>
      <c r="FT65" s="1589"/>
      <c r="FU65" s="1589"/>
      <c r="FV65" s="1589"/>
      <c r="FW65" s="1589"/>
      <c r="FX65" s="1589"/>
      <c r="FY65" s="1589"/>
      <c r="FZ65" s="1589"/>
      <c r="GA65" s="1589"/>
      <c r="GB65" s="1589"/>
      <c r="GC65" s="1589"/>
      <c r="GD65" s="1589"/>
      <c r="GE65" s="1589"/>
      <c r="GF65" s="1589"/>
      <c r="GG65" s="1589"/>
      <c r="GH65" s="1589"/>
      <c r="GI65" s="1589"/>
      <c r="GJ65" s="1589"/>
      <c r="GK65" s="1589"/>
      <c r="GL65" s="1589"/>
      <c r="GM65" s="1589"/>
      <c r="GN65" s="1589"/>
      <c r="GO65" s="1589"/>
      <c r="GP65" s="1589"/>
      <c r="GQ65" s="1589"/>
      <c r="GR65" s="1589"/>
      <c r="GS65" s="1589"/>
      <c r="GT65" s="1589"/>
      <c r="GU65" s="1589"/>
      <c r="GV65" s="1589"/>
      <c r="GW65" s="1589"/>
      <c r="GX65" s="1589"/>
      <c r="GY65" s="1589"/>
      <c r="GZ65" s="1589"/>
      <c r="HA65" s="1589"/>
      <c r="HB65" s="1589"/>
      <c r="HC65" s="1589"/>
      <c r="HD65" s="1589"/>
      <c r="HE65" s="1589"/>
      <c r="HF65" s="1589"/>
      <c r="HG65" s="1589"/>
      <c r="HH65" s="1589"/>
      <c r="HI65" s="1589"/>
      <c r="HJ65" s="1589"/>
      <c r="HK65" s="1589"/>
      <c r="HL65" s="1589"/>
      <c r="HM65" s="1589"/>
      <c r="HN65" s="1589"/>
      <c r="HO65" s="1589"/>
      <c r="HP65" s="1589"/>
      <c r="HQ65" s="1589"/>
      <c r="HR65" s="1589"/>
      <c r="HS65" s="1589"/>
      <c r="HT65" s="1589"/>
      <c r="HU65" s="1589"/>
      <c r="HV65" s="1589"/>
      <c r="HW65" s="1589"/>
      <c r="HX65" s="1589"/>
      <c r="HY65" s="1589"/>
      <c r="HZ65" s="1589"/>
      <c r="IA65" s="1589"/>
      <c r="IB65" s="1589"/>
      <c r="IC65" s="1589"/>
      <c r="ID65" s="1589"/>
      <c r="IE65" s="1589"/>
      <c r="IF65" s="1589"/>
      <c r="IG65" s="1589"/>
      <c r="IH65" s="1589"/>
      <c r="II65" s="1589"/>
      <c r="IJ65" s="1589"/>
      <c r="IK65" s="1589"/>
      <c r="IL65" s="1589"/>
      <c r="IM65" s="1589"/>
      <c r="IN65" s="1589"/>
      <c r="IO65" s="1589"/>
      <c r="IP65" s="1589"/>
      <c r="IQ65" s="1589"/>
      <c r="IR65" s="1589"/>
      <c r="IS65" s="1589"/>
      <c r="IT65" s="1589"/>
      <c r="IU65" s="1589"/>
    </row>
    <row r="66" spans="1:255">
      <c r="A66" s="3382" t="s">
        <v>1983</v>
      </c>
      <c r="B66" s="3365"/>
      <c r="C66" s="3365"/>
      <c r="D66" s="3365"/>
      <c r="E66" s="3383"/>
      <c r="F66" s="3382" t="s">
        <v>1984</v>
      </c>
      <c r="G66" s="3365"/>
      <c r="H66" s="3365"/>
      <c r="I66" s="3365"/>
      <c r="J66" s="3365"/>
      <c r="K66" s="3365"/>
      <c r="L66" s="3365"/>
      <c r="M66" s="3383"/>
      <c r="N66" s="3382" t="s">
        <v>1984</v>
      </c>
      <c r="O66" s="3365"/>
      <c r="P66" s="3365"/>
      <c r="Q66" s="3365"/>
      <c r="R66" s="3365"/>
      <c r="S66" s="3383"/>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c r="CD66" s="1589"/>
      <c r="CE66" s="1589"/>
      <c r="CF66" s="1589"/>
      <c r="CG66" s="1589"/>
      <c r="CH66" s="1589"/>
      <c r="CI66" s="1589"/>
      <c r="CJ66" s="1589"/>
      <c r="CK66" s="1589"/>
      <c r="CL66" s="1589"/>
      <c r="CM66" s="1589"/>
      <c r="CN66" s="1589"/>
      <c r="CO66" s="1589"/>
      <c r="CP66" s="1589"/>
      <c r="CQ66" s="1589"/>
      <c r="CR66" s="1589"/>
      <c r="CS66" s="1589"/>
      <c r="CT66" s="1589"/>
      <c r="CU66" s="1589"/>
      <c r="CV66" s="1589"/>
      <c r="CW66" s="1589"/>
      <c r="CX66" s="1589"/>
      <c r="CY66" s="1589"/>
      <c r="CZ66" s="1589"/>
      <c r="DA66" s="1589"/>
      <c r="DB66" s="1589"/>
      <c r="DC66" s="1589"/>
      <c r="DD66" s="1589"/>
      <c r="DE66" s="1589"/>
      <c r="DF66" s="1589"/>
      <c r="DG66" s="1589"/>
      <c r="DH66" s="1589"/>
      <c r="DI66" s="1589"/>
      <c r="DJ66" s="1589"/>
      <c r="DK66" s="1589"/>
      <c r="DL66" s="1589"/>
      <c r="DM66" s="1589"/>
      <c r="DN66" s="1589"/>
      <c r="DO66" s="1589"/>
      <c r="DP66" s="1589"/>
      <c r="DQ66" s="1589"/>
      <c r="DR66" s="1589"/>
      <c r="DS66" s="1589"/>
      <c r="DT66" s="1589"/>
      <c r="DU66" s="1589"/>
      <c r="DV66" s="1589"/>
      <c r="DW66" s="1589"/>
      <c r="DX66" s="1589"/>
      <c r="DY66" s="1589"/>
      <c r="DZ66" s="1589"/>
      <c r="EA66" s="1589"/>
      <c r="EB66" s="1589"/>
      <c r="EC66" s="1589"/>
      <c r="ED66" s="1589"/>
      <c r="EE66" s="1589"/>
      <c r="EF66" s="1589"/>
      <c r="EG66" s="1589"/>
      <c r="EH66" s="1589"/>
      <c r="EI66" s="1589"/>
      <c r="EJ66" s="1589"/>
      <c r="EK66" s="1589"/>
      <c r="EL66" s="1589"/>
      <c r="EM66" s="1589"/>
      <c r="EN66" s="1589"/>
      <c r="EO66" s="1589"/>
      <c r="EP66" s="1589"/>
      <c r="EQ66" s="1589"/>
      <c r="ER66" s="1589"/>
      <c r="ES66" s="1589"/>
      <c r="ET66" s="1589"/>
      <c r="EU66" s="1589"/>
      <c r="EV66" s="1589"/>
      <c r="EW66" s="1589"/>
      <c r="EX66" s="1589"/>
      <c r="EY66" s="1589"/>
      <c r="EZ66" s="1589"/>
      <c r="FA66" s="1589"/>
      <c r="FB66" s="1589"/>
      <c r="FC66" s="1589"/>
      <c r="FD66" s="1589"/>
      <c r="FE66" s="1589"/>
      <c r="FF66" s="1589"/>
      <c r="FG66" s="1589"/>
      <c r="FH66" s="1589"/>
      <c r="FI66" s="1589"/>
      <c r="FJ66" s="1589"/>
      <c r="FK66" s="1589"/>
      <c r="FL66" s="1589"/>
      <c r="FM66" s="1589"/>
      <c r="FN66" s="1589"/>
      <c r="FO66" s="1589"/>
      <c r="FP66" s="1589"/>
      <c r="FQ66" s="1589"/>
      <c r="FR66" s="1589"/>
      <c r="FS66" s="1589"/>
      <c r="FT66" s="1589"/>
      <c r="FU66" s="1589"/>
      <c r="FV66" s="1589"/>
      <c r="FW66" s="1589"/>
      <c r="FX66" s="1589"/>
      <c r="FY66" s="1589"/>
      <c r="FZ66" s="1589"/>
      <c r="GA66" s="1589"/>
      <c r="GB66" s="1589"/>
      <c r="GC66" s="1589"/>
      <c r="GD66" s="1589"/>
      <c r="GE66" s="1589"/>
      <c r="GF66" s="1589"/>
      <c r="GG66" s="1589"/>
      <c r="GH66" s="1589"/>
      <c r="GI66" s="1589"/>
      <c r="GJ66" s="1589"/>
      <c r="GK66" s="1589"/>
      <c r="GL66" s="1589"/>
      <c r="GM66" s="1589"/>
      <c r="GN66" s="1589"/>
      <c r="GO66" s="1589"/>
      <c r="GP66" s="1589"/>
      <c r="GQ66" s="1589"/>
      <c r="GR66" s="1589"/>
      <c r="GS66" s="1589"/>
      <c r="GT66" s="1589"/>
      <c r="GU66" s="1589"/>
      <c r="GV66" s="1589"/>
      <c r="GW66" s="1589"/>
      <c r="GX66" s="1589"/>
      <c r="GY66" s="1589"/>
      <c r="GZ66" s="1589"/>
      <c r="HA66" s="1589"/>
      <c r="HB66" s="1589"/>
      <c r="HC66" s="1589"/>
      <c r="HD66" s="1589"/>
      <c r="HE66" s="1589"/>
      <c r="HF66" s="1589"/>
      <c r="HG66" s="1589"/>
      <c r="HH66" s="1589"/>
      <c r="HI66" s="1589"/>
      <c r="HJ66" s="1589"/>
      <c r="HK66" s="1589"/>
      <c r="HL66" s="1589"/>
      <c r="HM66" s="1589"/>
      <c r="HN66" s="1589"/>
      <c r="HO66" s="1589"/>
      <c r="HP66" s="1589"/>
      <c r="HQ66" s="1589"/>
      <c r="HR66" s="1589"/>
      <c r="HS66" s="1589"/>
      <c r="HT66" s="1589"/>
      <c r="HU66" s="1589"/>
      <c r="HV66" s="1589"/>
      <c r="HW66" s="1589"/>
      <c r="HX66" s="1589"/>
      <c r="HY66" s="1589"/>
      <c r="HZ66" s="1589"/>
      <c r="IA66" s="1589"/>
      <c r="IB66" s="1589"/>
      <c r="IC66" s="1589"/>
      <c r="ID66" s="1589"/>
      <c r="IE66" s="1589"/>
      <c r="IF66" s="1589"/>
      <c r="IG66" s="1589"/>
      <c r="IH66" s="1589"/>
      <c r="II66" s="1589"/>
      <c r="IJ66" s="1589"/>
      <c r="IK66" s="1589"/>
      <c r="IL66" s="1589"/>
      <c r="IM66" s="1589"/>
      <c r="IN66" s="1589"/>
      <c r="IO66" s="1589"/>
      <c r="IP66" s="1589"/>
      <c r="IQ66" s="1589"/>
      <c r="IR66" s="1589"/>
      <c r="IS66" s="1589"/>
      <c r="IT66" s="1589"/>
      <c r="IU66" s="1589"/>
    </row>
    <row r="67" spans="1:255">
      <c r="A67" s="3382" t="s">
        <v>1985</v>
      </c>
      <c r="B67" s="3365"/>
      <c r="C67" s="3365"/>
      <c r="D67" s="3365"/>
      <c r="E67" s="3383"/>
      <c r="F67" s="3382" t="s">
        <v>1985</v>
      </c>
      <c r="G67" s="3365"/>
      <c r="H67" s="3365"/>
      <c r="I67" s="3365"/>
      <c r="J67" s="3365"/>
      <c r="K67" s="3365"/>
      <c r="L67" s="3365"/>
      <c r="M67" s="3383"/>
      <c r="N67" s="3382" t="s">
        <v>1985</v>
      </c>
      <c r="O67" s="3365"/>
      <c r="P67" s="3365"/>
      <c r="Q67" s="3365"/>
      <c r="R67" s="3365"/>
      <c r="S67" s="3383"/>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c r="CD67" s="1589"/>
      <c r="CE67" s="1589"/>
      <c r="CF67" s="1589"/>
      <c r="CG67" s="1589"/>
      <c r="CH67" s="1589"/>
      <c r="CI67" s="1589"/>
      <c r="CJ67" s="1589"/>
      <c r="CK67" s="1589"/>
      <c r="CL67" s="1589"/>
      <c r="CM67" s="1589"/>
      <c r="CN67" s="1589"/>
      <c r="CO67" s="1589"/>
      <c r="CP67" s="1589"/>
      <c r="CQ67" s="1589"/>
      <c r="CR67" s="1589"/>
      <c r="CS67" s="1589"/>
      <c r="CT67" s="1589"/>
      <c r="CU67" s="1589"/>
      <c r="CV67" s="1589"/>
      <c r="CW67" s="1589"/>
      <c r="CX67" s="1589"/>
      <c r="CY67" s="1589"/>
      <c r="CZ67" s="1589"/>
      <c r="DA67" s="1589"/>
      <c r="DB67" s="1589"/>
      <c r="DC67" s="1589"/>
      <c r="DD67" s="1589"/>
      <c r="DE67" s="1589"/>
      <c r="DF67" s="1589"/>
      <c r="DG67" s="1589"/>
      <c r="DH67" s="1589"/>
      <c r="DI67" s="1589"/>
      <c r="DJ67" s="1589"/>
      <c r="DK67" s="1589"/>
      <c r="DL67" s="1589"/>
      <c r="DM67" s="1589"/>
      <c r="DN67" s="1589"/>
      <c r="DO67" s="1589"/>
      <c r="DP67" s="1589"/>
      <c r="DQ67" s="1589"/>
      <c r="DR67" s="1589"/>
      <c r="DS67" s="1589"/>
      <c r="DT67" s="1589"/>
      <c r="DU67" s="1589"/>
      <c r="DV67" s="1589"/>
      <c r="DW67" s="1589"/>
      <c r="DX67" s="1589"/>
      <c r="DY67" s="1589"/>
      <c r="DZ67" s="1589"/>
      <c r="EA67" s="1589"/>
      <c r="EB67" s="1589"/>
      <c r="EC67" s="1589"/>
      <c r="ED67" s="1589"/>
      <c r="EE67" s="1589"/>
      <c r="EF67" s="1589"/>
      <c r="EG67" s="1589"/>
      <c r="EH67" s="1589"/>
      <c r="EI67" s="1589"/>
      <c r="EJ67" s="1589"/>
      <c r="EK67" s="1589"/>
      <c r="EL67" s="1589"/>
      <c r="EM67" s="1589"/>
      <c r="EN67" s="1589"/>
      <c r="EO67" s="1589"/>
      <c r="EP67" s="1589"/>
      <c r="EQ67" s="1589"/>
      <c r="ER67" s="1589"/>
      <c r="ES67" s="1589"/>
      <c r="ET67" s="1589"/>
      <c r="EU67" s="1589"/>
      <c r="EV67" s="1589"/>
      <c r="EW67" s="1589"/>
      <c r="EX67" s="1589"/>
      <c r="EY67" s="1589"/>
      <c r="EZ67" s="1589"/>
      <c r="FA67" s="1589"/>
      <c r="FB67" s="1589"/>
      <c r="FC67" s="1589"/>
      <c r="FD67" s="1589"/>
      <c r="FE67" s="1589"/>
      <c r="FF67" s="1589"/>
      <c r="FG67" s="1589"/>
      <c r="FH67" s="1589"/>
      <c r="FI67" s="1589"/>
      <c r="FJ67" s="1589"/>
      <c r="FK67" s="1589"/>
      <c r="FL67" s="1589"/>
      <c r="FM67" s="1589"/>
      <c r="FN67" s="1589"/>
      <c r="FO67" s="1589"/>
      <c r="FP67" s="1589"/>
      <c r="FQ67" s="1589"/>
      <c r="FR67" s="1589"/>
      <c r="FS67" s="1589"/>
      <c r="FT67" s="1589"/>
      <c r="FU67" s="1589"/>
      <c r="FV67" s="1589"/>
      <c r="FW67" s="1589"/>
      <c r="FX67" s="1589"/>
      <c r="FY67" s="1589"/>
      <c r="FZ67" s="1589"/>
      <c r="GA67" s="1589"/>
      <c r="GB67" s="1589"/>
      <c r="GC67" s="1589"/>
      <c r="GD67" s="1589"/>
      <c r="GE67" s="1589"/>
      <c r="GF67" s="1589"/>
      <c r="GG67" s="1589"/>
      <c r="GH67" s="1589"/>
      <c r="GI67" s="1589"/>
      <c r="GJ67" s="1589"/>
      <c r="GK67" s="1589"/>
      <c r="GL67" s="1589"/>
      <c r="GM67" s="1589"/>
      <c r="GN67" s="1589"/>
      <c r="GO67" s="1589"/>
      <c r="GP67" s="1589"/>
      <c r="GQ67" s="1589"/>
      <c r="GR67" s="1589"/>
      <c r="GS67" s="1589"/>
      <c r="GT67" s="1589"/>
      <c r="GU67" s="1589"/>
      <c r="GV67" s="1589"/>
      <c r="GW67" s="1589"/>
      <c r="GX67" s="1589"/>
      <c r="GY67" s="1589"/>
      <c r="GZ67" s="1589"/>
      <c r="HA67" s="1589"/>
      <c r="HB67" s="1589"/>
      <c r="HC67" s="1589"/>
      <c r="HD67" s="1589"/>
      <c r="HE67" s="1589"/>
      <c r="HF67" s="1589"/>
      <c r="HG67" s="1589"/>
      <c r="HH67" s="1589"/>
      <c r="HI67" s="1589"/>
      <c r="HJ67" s="1589"/>
      <c r="HK67" s="1589"/>
      <c r="HL67" s="1589"/>
      <c r="HM67" s="1589"/>
      <c r="HN67" s="1589"/>
      <c r="HO67" s="1589"/>
      <c r="HP67" s="1589"/>
      <c r="HQ67" s="1589"/>
      <c r="HR67" s="1589"/>
      <c r="HS67" s="1589"/>
      <c r="HT67" s="1589"/>
      <c r="HU67" s="1589"/>
      <c r="HV67" s="1589"/>
      <c r="HW67" s="1589"/>
      <c r="HX67" s="1589"/>
      <c r="HY67" s="1589"/>
      <c r="HZ67" s="1589"/>
      <c r="IA67" s="1589"/>
      <c r="IB67" s="1589"/>
      <c r="IC67" s="1589"/>
      <c r="ID67" s="1589"/>
      <c r="IE67" s="1589"/>
      <c r="IF67" s="1589"/>
      <c r="IG67" s="1589"/>
      <c r="IH67" s="1589"/>
      <c r="II67" s="1589"/>
      <c r="IJ67" s="1589"/>
      <c r="IK67" s="1589"/>
      <c r="IL67" s="1589"/>
      <c r="IM67" s="1589"/>
      <c r="IN67" s="1589"/>
      <c r="IO67" s="1589"/>
      <c r="IP67" s="1589"/>
      <c r="IQ67" s="1589"/>
      <c r="IR67" s="1589"/>
      <c r="IS67" s="1589"/>
      <c r="IT67" s="1589"/>
      <c r="IU67" s="1589"/>
    </row>
    <row r="68" spans="1:255">
      <c r="A68" s="1567"/>
      <c r="B68" s="1589"/>
      <c r="C68" s="1589"/>
      <c r="D68" s="1589"/>
      <c r="E68" s="1569"/>
      <c r="F68" s="1567"/>
      <c r="G68" s="1589"/>
      <c r="H68" s="1589"/>
      <c r="I68" s="1589"/>
      <c r="J68" s="1589"/>
      <c r="K68" s="1589"/>
      <c r="L68" s="1589"/>
      <c r="M68" s="1569"/>
      <c r="N68" s="1567"/>
      <c r="O68" s="1589"/>
      <c r="P68" s="1589"/>
      <c r="Q68" s="1589"/>
      <c r="R68" s="1589"/>
      <c r="S68" s="156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c r="CD68" s="1589"/>
      <c r="CE68" s="1589"/>
      <c r="CF68" s="1589"/>
      <c r="CG68" s="1589"/>
      <c r="CH68" s="1589"/>
      <c r="CI68" s="1589"/>
      <c r="CJ68" s="1589"/>
      <c r="CK68" s="1589"/>
      <c r="CL68" s="1589"/>
      <c r="CM68" s="1589"/>
      <c r="CN68" s="1589"/>
      <c r="CO68" s="1589"/>
      <c r="CP68" s="1589"/>
      <c r="CQ68" s="1589"/>
      <c r="CR68" s="1589"/>
      <c r="CS68" s="1589"/>
      <c r="CT68" s="1589"/>
      <c r="CU68" s="1589"/>
      <c r="CV68" s="1589"/>
      <c r="CW68" s="1589"/>
      <c r="CX68" s="1589"/>
      <c r="CY68" s="1589"/>
      <c r="CZ68" s="1589"/>
      <c r="DA68" s="1589"/>
      <c r="DB68" s="1589"/>
      <c r="DC68" s="1589"/>
      <c r="DD68" s="1589"/>
      <c r="DE68" s="1589"/>
      <c r="DF68" s="1589"/>
      <c r="DG68" s="1589"/>
      <c r="DH68" s="1589"/>
      <c r="DI68" s="1589"/>
      <c r="DJ68" s="1589"/>
      <c r="DK68" s="1589"/>
      <c r="DL68" s="1589"/>
      <c r="DM68" s="1589"/>
      <c r="DN68" s="1589"/>
      <c r="DO68" s="1589"/>
      <c r="DP68" s="1589"/>
      <c r="DQ68" s="1589"/>
      <c r="DR68" s="1589"/>
      <c r="DS68" s="1589"/>
      <c r="DT68" s="1589"/>
      <c r="DU68" s="1589"/>
      <c r="DV68" s="1589"/>
      <c r="DW68" s="1589"/>
      <c r="DX68" s="1589"/>
      <c r="DY68" s="1589"/>
      <c r="DZ68" s="1589"/>
      <c r="EA68" s="1589"/>
      <c r="EB68" s="1589"/>
      <c r="EC68" s="1589"/>
      <c r="ED68" s="1589"/>
      <c r="EE68" s="1589"/>
      <c r="EF68" s="1589"/>
      <c r="EG68" s="1589"/>
      <c r="EH68" s="1589"/>
      <c r="EI68" s="1589"/>
      <c r="EJ68" s="1589"/>
      <c r="EK68" s="1589"/>
      <c r="EL68" s="1589"/>
      <c r="EM68" s="1589"/>
      <c r="EN68" s="1589"/>
      <c r="EO68" s="1589"/>
      <c r="EP68" s="1589"/>
      <c r="EQ68" s="1589"/>
      <c r="ER68" s="1589"/>
      <c r="ES68" s="1589"/>
      <c r="ET68" s="1589"/>
      <c r="EU68" s="1589"/>
      <c r="EV68" s="1589"/>
      <c r="EW68" s="1589"/>
      <c r="EX68" s="1589"/>
      <c r="EY68" s="1589"/>
      <c r="EZ68" s="1589"/>
      <c r="FA68" s="1589"/>
      <c r="FB68" s="1589"/>
      <c r="FC68" s="1589"/>
      <c r="FD68" s="1589"/>
      <c r="FE68" s="1589"/>
      <c r="FF68" s="1589"/>
      <c r="FG68" s="1589"/>
      <c r="FH68" s="1589"/>
      <c r="FI68" s="1589"/>
      <c r="FJ68" s="1589"/>
      <c r="FK68" s="1589"/>
      <c r="FL68" s="1589"/>
      <c r="FM68" s="1589"/>
      <c r="FN68" s="1589"/>
      <c r="FO68" s="1589"/>
      <c r="FP68" s="1589"/>
      <c r="FQ68" s="1589"/>
      <c r="FR68" s="1589"/>
      <c r="FS68" s="1589"/>
      <c r="FT68" s="1589"/>
      <c r="FU68" s="1589"/>
      <c r="FV68" s="1589"/>
      <c r="FW68" s="1589"/>
      <c r="FX68" s="1589"/>
      <c r="FY68" s="1589"/>
      <c r="FZ68" s="1589"/>
      <c r="GA68" s="1589"/>
      <c r="GB68" s="1589"/>
      <c r="GC68" s="1589"/>
      <c r="GD68" s="1589"/>
      <c r="GE68" s="1589"/>
      <c r="GF68" s="1589"/>
      <c r="GG68" s="1589"/>
      <c r="GH68" s="1589"/>
      <c r="GI68" s="1589"/>
      <c r="GJ68" s="1589"/>
      <c r="GK68" s="1589"/>
      <c r="GL68" s="1589"/>
      <c r="GM68" s="1589"/>
      <c r="GN68" s="1589"/>
      <c r="GO68" s="1589"/>
      <c r="GP68" s="1589"/>
      <c r="GQ68" s="1589"/>
      <c r="GR68" s="1589"/>
      <c r="GS68" s="1589"/>
      <c r="GT68" s="1589"/>
      <c r="GU68" s="1589"/>
      <c r="GV68" s="1589"/>
      <c r="GW68" s="1589"/>
      <c r="GX68" s="1589"/>
      <c r="GY68" s="1589"/>
      <c r="GZ68" s="1589"/>
      <c r="HA68" s="1589"/>
      <c r="HB68" s="1589"/>
      <c r="HC68" s="1589"/>
      <c r="HD68" s="1589"/>
      <c r="HE68" s="1589"/>
      <c r="HF68" s="1589"/>
      <c r="HG68" s="1589"/>
      <c r="HH68" s="1589"/>
      <c r="HI68" s="1589"/>
      <c r="HJ68" s="1589"/>
      <c r="HK68" s="1589"/>
      <c r="HL68" s="1589"/>
      <c r="HM68" s="1589"/>
      <c r="HN68" s="1589"/>
      <c r="HO68" s="1589"/>
      <c r="HP68" s="1589"/>
      <c r="HQ68" s="1589"/>
      <c r="HR68" s="1589"/>
      <c r="HS68" s="1589"/>
      <c r="HT68" s="1589"/>
      <c r="HU68" s="1589"/>
      <c r="HV68" s="1589"/>
      <c r="HW68" s="1589"/>
      <c r="HX68" s="1589"/>
      <c r="HY68" s="1589"/>
      <c r="HZ68" s="1589"/>
      <c r="IA68" s="1589"/>
      <c r="IB68" s="1589"/>
      <c r="IC68" s="1589"/>
      <c r="ID68" s="1589"/>
      <c r="IE68" s="1589"/>
      <c r="IF68" s="1589"/>
      <c r="IG68" s="1589"/>
      <c r="IH68" s="1589"/>
      <c r="II68" s="1589"/>
      <c r="IJ68" s="1589"/>
      <c r="IK68" s="1589"/>
      <c r="IL68" s="1589"/>
      <c r="IM68" s="1589"/>
      <c r="IN68" s="1589"/>
      <c r="IO68" s="1589"/>
      <c r="IP68" s="1589"/>
      <c r="IQ68" s="1589"/>
      <c r="IR68" s="1589"/>
      <c r="IS68" s="1589"/>
      <c r="IT68" s="1589"/>
      <c r="IU68" s="1589"/>
    </row>
    <row r="69" spans="1:255">
      <c r="A69" s="2381" t="s">
        <v>1789</v>
      </c>
      <c r="B69" s="1579" t="s">
        <v>1384</v>
      </c>
      <c r="C69" s="1579" t="s">
        <v>1385</v>
      </c>
      <c r="D69" s="2382" t="s">
        <v>1386</v>
      </c>
      <c r="E69" s="1605" t="s">
        <v>1789</v>
      </c>
      <c r="F69" s="2295" t="s">
        <v>1965</v>
      </c>
      <c r="G69" s="2382"/>
      <c r="H69" s="1579"/>
      <c r="I69" s="1579"/>
      <c r="J69" s="1579" t="s">
        <v>1387</v>
      </c>
      <c r="K69" s="2296" t="s">
        <v>1388</v>
      </c>
      <c r="L69" s="2382"/>
      <c r="M69" s="1605"/>
      <c r="N69" s="1936" t="s">
        <v>1389</v>
      </c>
      <c r="O69" s="1842"/>
      <c r="P69" s="1842"/>
      <c r="Q69" s="1842"/>
      <c r="R69" s="1842"/>
      <c r="S69" s="1843"/>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c r="CD69" s="1589"/>
      <c r="CE69" s="1589"/>
      <c r="CF69" s="1589"/>
      <c r="CG69" s="1589"/>
      <c r="CH69" s="1589"/>
      <c r="CI69" s="1589"/>
      <c r="CJ69" s="1589"/>
      <c r="CK69" s="1589"/>
      <c r="CL69" s="1589"/>
      <c r="CM69" s="1589"/>
      <c r="CN69" s="1589"/>
      <c r="CO69" s="1589"/>
      <c r="CP69" s="1589"/>
      <c r="CQ69" s="1589"/>
      <c r="CR69" s="1589"/>
      <c r="CS69" s="1589"/>
      <c r="CT69" s="1589"/>
      <c r="CU69" s="1589"/>
      <c r="CV69" s="1589"/>
      <c r="CW69" s="1589"/>
      <c r="CX69" s="1589"/>
      <c r="CY69" s="1589"/>
      <c r="CZ69" s="1589"/>
      <c r="DA69" s="1589"/>
      <c r="DB69" s="1589"/>
      <c r="DC69" s="1589"/>
      <c r="DD69" s="1589"/>
      <c r="DE69" s="1589"/>
      <c r="DF69" s="1589"/>
      <c r="DG69" s="1589"/>
      <c r="DH69" s="1589"/>
      <c r="DI69" s="1589"/>
      <c r="DJ69" s="1589"/>
      <c r="DK69" s="1589"/>
      <c r="DL69" s="1589"/>
      <c r="DM69" s="1589"/>
      <c r="DN69" s="1589"/>
      <c r="DO69" s="1589"/>
      <c r="DP69" s="1589"/>
      <c r="DQ69" s="1589"/>
      <c r="DR69" s="1589"/>
      <c r="DS69" s="1589"/>
      <c r="DT69" s="1589"/>
      <c r="DU69" s="1589"/>
      <c r="DV69" s="1589"/>
      <c r="DW69" s="1589"/>
      <c r="DX69" s="1589"/>
      <c r="DY69" s="1589"/>
      <c r="DZ69" s="1589"/>
      <c r="EA69" s="1589"/>
      <c r="EB69" s="1589"/>
      <c r="EC69" s="1589"/>
      <c r="ED69" s="1589"/>
      <c r="EE69" s="1589"/>
      <c r="EF69" s="1589"/>
      <c r="EG69" s="1589"/>
      <c r="EH69" s="1589"/>
      <c r="EI69" s="1589"/>
      <c r="EJ69" s="1589"/>
      <c r="EK69" s="1589"/>
      <c r="EL69" s="1589"/>
      <c r="EM69" s="1589"/>
      <c r="EN69" s="1589"/>
      <c r="EO69" s="1589"/>
      <c r="EP69" s="1589"/>
      <c r="EQ69" s="1589"/>
      <c r="ER69" s="1589"/>
      <c r="ES69" s="1589"/>
      <c r="ET69" s="1589"/>
      <c r="EU69" s="1589"/>
      <c r="EV69" s="1589"/>
      <c r="EW69" s="1589"/>
      <c r="EX69" s="1589"/>
      <c r="EY69" s="1589"/>
      <c r="EZ69" s="1589"/>
      <c r="FA69" s="1589"/>
      <c r="FB69" s="1589"/>
      <c r="FC69" s="1589"/>
      <c r="FD69" s="1589"/>
      <c r="FE69" s="1589"/>
      <c r="FF69" s="1589"/>
      <c r="FG69" s="1589"/>
      <c r="FH69" s="1589"/>
      <c r="FI69" s="1589"/>
      <c r="FJ69" s="1589"/>
      <c r="FK69" s="1589"/>
      <c r="FL69" s="1589"/>
      <c r="FM69" s="1589"/>
      <c r="FN69" s="1589"/>
      <c r="FO69" s="1589"/>
      <c r="FP69" s="1589"/>
      <c r="FQ69" s="1589"/>
      <c r="FR69" s="1589"/>
      <c r="FS69" s="1589"/>
      <c r="FT69" s="1589"/>
      <c r="FU69" s="1589"/>
      <c r="FV69" s="1589"/>
      <c r="FW69" s="1589"/>
      <c r="FX69" s="1589"/>
      <c r="FY69" s="1589"/>
      <c r="FZ69" s="1589"/>
      <c r="GA69" s="1589"/>
      <c r="GB69" s="1589"/>
      <c r="GC69" s="1589"/>
      <c r="GD69" s="1589"/>
      <c r="GE69" s="1589"/>
      <c r="GF69" s="1589"/>
      <c r="GG69" s="1589"/>
      <c r="GH69" s="1589"/>
      <c r="GI69" s="1589"/>
      <c r="GJ69" s="1589"/>
      <c r="GK69" s="1589"/>
      <c r="GL69" s="1589"/>
      <c r="GM69" s="1589"/>
      <c r="GN69" s="1589"/>
      <c r="GO69" s="1589"/>
      <c r="GP69" s="1589"/>
      <c r="GQ69" s="1589"/>
      <c r="GR69" s="1589"/>
      <c r="GS69" s="1589"/>
      <c r="GT69" s="1589"/>
      <c r="GU69" s="1589"/>
      <c r="GV69" s="1589"/>
      <c r="GW69" s="1589"/>
      <c r="GX69" s="1589"/>
      <c r="GY69" s="1589"/>
      <c r="GZ69" s="1589"/>
      <c r="HA69" s="1589"/>
      <c r="HB69" s="1589"/>
      <c r="HC69" s="1589"/>
      <c r="HD69" s="1589"/>
      <c r="HE69" s="1589"/>
      <c r="HF69" s="1589"/>
      <c r="HG69" s="1589"/>
      <c r="HH69" s="1589"/>
      <c r="HI69" s="1589"/>
      <c r="HJ69" s="1589"/>
      <c r="HK69" s="1589"/>
      <c r="HL69" s="1589"/>
      <c r="HM69" s="1589"/>
      <c r="HN69" s="1589"/>
      <c r="HO69" s="1589"/>
      <c r="HP69" s="1589"/>
      <c r="HQ69" s="1589"/>
      <c r="HR69" s="1589"/>
      <c r="HS69" s="1589"/>
      <c r="HT69" s="1589"/>
      <c r="HU69" s="1589"/>
      <c r="HV69" s="1589"/>
      <c r="HW69" s="1589"/>
      <c r="HX69" s="1589"/>
      <c r="HY69" s="1589"/>
      <c r="HZ69" s="1589"/>
      <c r="IA69" s="1589"/>
      <c r="IB69" s="1589"/>
      <c r="IC69" s="1589"/>
      <c r="ID69" s="1589"/>
      <c r="IE69" s="1589"/>
      <c r="IF69" s="1589"/>
      <c r="IG69" s="1589"/>
      <c r="IH69" s="1589"/>
      <c r="II69" s="1589"/>
      <c r="IJ69" s="1589"/>
      <c r="IK69" s="1589"/>
      <c r="IL69" s="1589"/>
      <c r="IM69" s="1589"/>
      <c r="IN69" s="1589"/>
      <c r="IO69" s="1589"/>
      <c r="IP69" s="1589"/>
      <c r="IQ69" s="1589"/>
      <c r="IR69" s="1589"/>
      <c r="IS69" s="1589"/>
      <c r="IT69" s="1589"/>
      <c r="IU69" s="1589"/>
    </row>
    <row r="70" spans="1:255">
      <c r="A70" s="2248"/>
      <c r="B70" s="2019" t="s">
        <v>1390</v>
      </c>
      <c r="C70" s="2019" t="s">
        <v>1390</v>
      </c>
      <c r="D70" s="2019" t="s">
        <v>1390</v>
      </c>
      <c r="E70" s="1593" t="s">
        <v>3596</v>
      </c>
      <c r="F70" s="2056" t="s">
        <v>3597</v>
      </c>
      <c r="G70" s="2249"/>
      <c r="H70" s="2019" t="s">
        <v>1391</v>
      </c>
      <c r="I70" s="2019" t="s">
        <v>1392</v>
      </c>
      <c r="J70" s="2019" t="s">
        <v>1966</v>
      </c>
      <c r="K70" s="1579" t="s">
        <v>3600</v>
      </c>
      <c r="L70" s="1579" t="s">
        <v>3600</v>
      </c>
      <c r="M70" s="1593" t="s">
        <v>1729</v>
      </c>
      <c r="N70" s="2056" t="s">
        <v>3601</v>
      </c>
      <c r="O70" s="2249"/>
      <c r="P70" s="2019" t="s">
        <v>3602</v>
      </c>
      <c r="Q70" s="2019" t="s">
        <v>3603</v>
      </c>
      <c r="R70" s="2019" t="s">
        <v>1393</v>
      </c>
      <c r="S70" s="1593" t="s">
        <v>1729</v>
      </c>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c r="CD70" s="1589"/>
      <c r="CE70" s="1589"/>
      <c r="CF70" s="1589"/>
      <c r="CG70" s="1589"/>
      <c r="CH70" s="1589"/>
      <c r="CI70" s="1589"/>
      <c r="CJ70" s="1589"/>
      <c r="CK70" s="1589"/>
      <c r="CL70" s="1589"/>
      <c r="CM70" s="1589"/>
      <c r="CN70" s="1589"/>
      <c r="CO70" s="1589"/>
      <c r="CP70" s="1589"/>
      <c r="CQ70" s="1589"/>
      <c r="CR70" s="1589"/>
      <c r="CS70" s="1589"/>
      <c r="CT70" s="1589"/>
      <c r="CU70" s="1589"/>
      <c r="CV70" s="1589"/>
      <c r="CW70" s="1589"/>
      <c r="CX70" s="1589"/>
      <c r="CY70" s="1589"/>
      <c r="CZ70" s="1589"/>
      <c r="DA70" s="1589"/>
      <c r="DB70" s="1589"/>
      <c r="DC70" s="1589"/>
      <c r="DD70" s="1589"/>
      <c r="DE70" s="1589"/>
      <c r="DF70" s="1589"/>
      <c r="DG70" s="1589"/>
      <c r="DH70" s="1589"/>
      <c r="DI70" s="1589"/>
      <c r="DJ70" s="1589"/>
      <c r="DK70" s="1589"/>
      <c r="DL70" s="1589"/>
      <c r="DM70" s="1589"/>
      <c r="DN70" s="1589"/>
      <c r="DO70" s="1589"/>
      <c r="DP70" s="1589"/>
      <c r="DQ70" s="1589"/>
      <c r="DR70" s="1589"/>
      <c r="DS70" s="1589"/>
      <c r="DT70" s="1589"/>
      <c r="DU70" s="1589"/>
      <c r="DV70" s="1589"/>
      <c r="DW70" s="1589"/>
      <c r="DX70" s="1589"/>
      <c r="DY70" s="1589"/>
      <c r="DZ70" s="1589"/>
      <c r="EA70" s="1589"/>
      <c r="EB70" s="1589"/>
      <c r="EC70" s="1589"/>
      <c r="ED70" s="1589"/>
      <c r="EE70" s="1589"/>
      <c r="EF70" s="1589"/>
      <c r="EG70" s="1589"/>
      <c r="EH70" s="1589"/>
      <c r="EI70" s="1589"/>
      <c r="EJ70" s="1589"/>
      <c r="EK70" s="1589"/>
      <c r="EL70" s="1589"/>
      <c r="EM70" s="1589"/>
      <c r="EN70" s="1589"/>
      <c r="EO70" s="1589"/>
      <c r="EP70" s="1589"/>
      <c r="EQ70" s="1589"/>
      <c r="ER70" s="1589"/>
      <c r="ES70" s="1589"/>
      <c r="ET70" s="1589"/>
      <c r="EU70" s="1589"/>
      <c r="EV70" s="1589"/>
      <c r="EW70" s="1589"/>
      <c r="EX70" s="1589"/>
      <c r="EY70" s="1589"/>
      <c r="EZ70" s="1589"/>
      <c r="FA70" s="1589"/>
      <c r="FB70" s="1589"/>
      <c r="FC70" s="1589"/>
      <c r="FD70" s="1589"/>
      <c r="FE70" s="1589"/>
      <c r="FF70" s="1589"/>
      <c r="FG70" s="1589"/>
      <c r="FH70" s="1589"/>
      <c r="FI70" s="1589"/>
      <c r="FJ70" s="1589"/>
      <c r="FK70" s="1589"/>
      <c r="FL70" s="1589"/>
      <c r="FM70" s="1589"/>
      <c r="FN70" s="1589"/>
      <c r="FO70" s="1589"/>
      <c r="FP70" s="1589"/>
      <c r="FQ70" s="1589"/>
      <c r="FR70" s="1589"/>
      <c r="FS70" s="1589"/>
      <c r="FT70" s="1589"/>
      <c r="FU70" s="1589"/>
      <c r="FV70" s="1589"/>
      <c r="FW70" s="1589"/>
      <c r="FX70" s="1589"/>
      <c r="FY70" s="1589"/>
      <c r="FZ70" s="1589"/>
      <c r="GA70" s="1589"/>
      <c r="GB70" s="1589"/>
      <c r="GC70" s="1589"/>
      <c r="GD70" s="1589"/>
      <c r="GE70" s="1589"/>
      <c r="GF70" s="1589"/>
      <c r="GG70" s="1589"/>
      <c r="GH70" s="1589"/>
      <c r="GI70" s="1589"/>
      <c r="GJ70" s="1589"/>
      <c r="GK70" s="1589"/>
      <c r="GL70" s="1589"/>
      <c r="GM70" s="1589"/>
      <c r="GN70" s="1589"/>
      <c r="GO70" s="1589"/>
      <c r="GP70" s="1589"/>
      <c r="GQ70" s="1589"/>
      <c r="GR70" s="1589"/>
      <c r="GS70" s="1589"/>
      <c r="GT70" s="1589"/>
      <c r="GU70" s="1589"/>
      <c r="GV70" s="1589"/>
      <c r="GW70" s="1589"/>
      <c r="GX70" s="1589"/>
      <c r="GY70" s="1589"/>
      <c r="GZ70" s="1589"/>
      <c r="HA70" s="1589"/>
      <c r="HB70" s="1589"/>
      <c r="HC70" s="1589"/>
      <c r="HD70" s="1589"/>
      <c r="HE70" s="1589"/>
      <c r="HF70" s="1589"/>
      <c r="HG70" s="1589"/>
      <c r="HH70" s="1589"/>
      <c r="HI70" s="1589"/>
      <c r="HJ70" s="1589"/>
      <c r="HK70" s="1589"/>
      <c r="HL70" s="1589"/>
      <c r="HM70" s="1589"/>
      <c r="HN70" s="1589"/>
      <c r="HO70" s="1589"/>
      <c r="HP70" s="1589"/>
      <c r="HQ70" s="1589"/>
      <c r="HR70" s="1589"/>
      <c r="HS70" s="1589"/>
      <c r="HT70" s="1589"/>
      <c r="HU70" s="1589"/>
      <c r="HV70" s="1589"/>
      <c r="HW70" s="1589"/>
      <c r="HX70" s="1589"/>
      <c r="HY70" s="1589"/>
      <c r="HZ70" s="1589"/>
      <c r="IA70" s="1589"/>
      <c r="IB70" s="1589"/>
      <c r="IC70" s="1589"/>
      <c r="ID70" s="1589"/>
      <c r="IE70" s="1589"/>
      <c r="IF70" s="1589"/>
      <c r="IG70" s="1589"/>
      <c r="IH70" s="1589"/>
      <c r="II70" s="1589"/>
      <c r="IJ70" s="1589"/>
      <c r="IK70" s="1589"/>
      <c r="IL70" s="1589"/>
      <c r="IM70" s="1589"/>
      <c r="IN70" s="1589"/>
      <c r="IO70" s="1589"/>
      <c r="IP70" s="1589"/>
      <c r="IQ70" s="1589"/>
      <c r="IR70" s="1589"/>
      <c r="IS70" s="1589"/>
      <c r="IT70" s="1589"/>
      <c r="IU70" s="1589"/>
    </row>
    <row r="71" spans="1:255">
      <c r="A71" s="2207" t="s">
        <v>1729</v>
      </c>
      <c r="B71" s="2019" t="s">
        <v>1394</v>
      </c>
      <c r="C71" s="2019" t="s">
        <v>1394</v>
      </c>
      <c r="D71" s="2019" t="s">
        <v>1394</v>
      </c>
      <c r="E71" s="1593" t="s">
        <v>3606</v>
      </c>
      <c r="F71" s="2056" t="s">
        <v>3607</v>
      </c>
      <c r="G71" s="2249"/>
      <c r="H71" s="2019" t="s">
        <v>1395</v>
      </c>
      <c r="I71" s="2019" t="s">
        <v>1395</v>
      </c>
      <c r="J71" s="2019" t="s">
        <v>1396</v>
      </c>
      <c r="K71" s="2019" t="s">
        <v>1397</v>
      </c>
      <c r="L71" s="2019" t="s">
        <v>1973</v>
      </c>
      <c r="M71" s="1593" t="s">
        <v>1732</v>
      </c>
      <c r="N71" s="2056" t="s">
        <v>3612</v>
      </c>
      <c r="O71" s="2249"/>
      <c r="P71" s="2019" t="s">
        <v>3612</v>
      </c>
      <c r="Q71" s="2019" t="s">
        <v>3612</v>
      </c>
      <c r="R71" s="2019" t="s">
        <v>1398</v>
      </c>
      <c r="S71" s="1593" t="s">
        <v>1732</v>
      </c>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c r="CD71" s="1589"/>
      <c r="CE71" s="1589"/>
      <c r="CF71" s="1589"/>
      <c r="CG71" s="1589"/>
      <c r="CH71" s="1589"/>
      <c r="CI71" s="1589"/>
      <c r="CJ71" s="1589"/>
      <c r="CK71" s="1589"/>
      <c r="CL71" s="1589"/>
      <c r="CM71" s="1589"/>
      <c r="CN71" s="1589"/>
      <c r="CO71" s="1589"/>
      <c r="CP71" s="1589"/>
      <c r="CQ71" s="1589"/>
      <c r="CR71" s="1589"/>
      <c r="CS71" s="1589"/>
      <c r="CT71" s="1589"/>
      <c r="CU71" s="1589"/>
      <c r="CV71" s="1589"/>
      <c r="CW71" s="1589"/>
      <c r="CX71" s="1589"/>
      <c r="CY71" s="1589"/>
      <c r="CZ71" s="1589"/>
      <c r="DA71" s="1589"/>
      <c r="DB71" s="1589"/>
      <c r="DC71" s="1589"/>
      <c r="DD71" s="1589"/>
      <c r="DE71" s="1589"/>
      <c r="DF71" s="1589"/>
      <c r="DG71" s="1589"/>
      <c r="DH71" s="1589"/>
      <c r="DI71" s="1589"/>
      <c r="DJ71" s="1589"/>
      <c r="DK71" s="1589"/>
      <c r="DL71" s="1589"/>
      <c r="DM71" s="1589"/>
      <c r="DN71" s="1589"/>
      <c r="DO71" s="1589"/>
      <c r="DP71" s="1589"/>
      <c r="DQ71" s="1589"/>
      <c r="DR71" s="1589"/>
      <c r="DS71" s="1589"/>
      <c r="DT71" s="1589"/>
      <c r="DU71" s="1589"/>
      <c r="DV71" s="1589"/>
      <c r="DW71" s="1589"/>
      <c r="DX71" s="1589"/>
      <c r="DY71" s="1589"/>
      <c r="DZ71" s="1589"/>
      <c r="EA71" s="1589"/>
      <c r="EB71" s="1589"/>
      <c r="EC71" s="1589"/>
      <c r="ED71" s="1589"/>
      <c r="EE71" s="1589"/>
      <c r="EF71" s="1589"/>
      <c r="EG71" s="1589"/>
      <c r="EH71" s="1589"/>
      <c r="EI71" s="1589"/>
      <c r="EJ71" s="1589"/>
      <c r="EK71" s="1589"/>
      <c r="EL71" s="1589"/>
      <c r="EM71" s="1589"/>
      <c r="EN71" s="1589"/>
      <c r="EO71" s="1589"/>
      <c r="EP71" s="1589"/>
      <c r="EQ71" s="1589"/>
      <c r="ER71" s="1589"/>
      <c r="ES71" s="1589"/>
      <c r="ET71" s="1589"/>
      <c r="EU71" s="1589"/>
      <c r="EV71" s="1589"/>
      <c r="EW71" s="1589"/>
      <c r="EX71" s="1589"/>
      <c r="EY71" s="1589"/>
      <c r="EZ71" s="1589"/>
      <c r="FA71" s="1589"/>
      <c r="FB71" s="1589"/>
      <c r="FC71" s="1589"/>
      <c r="FD71" s="1589"/>
      <c r="FE71" s="1589"/>
      <c r="FF71" s="1589"/>
      <c r="FG71" s="1589"/>
      <c r="FH71" s="1589"/>
      <c r="FI71" s="1589"/>
      <c r="FJ71" s="1589"/>
      <c r="FK71" s="1589"/>
      <c r="FL71" s="1589"/>
      <c r="FM71" s="1589"/>
      <c r="FN71" s="1589"/>
      <c r="FO71" s="1589"/>
      <c r="FP71" s="1589"/>
      <c r="FQ71" s="1589"/>
      <c r="FR71" s="1589"/>
      <c r="FS71" s="1589"/>
      <c r="FT71" s="1589"/>
      <c r="FU71" s="1589"/>
      <c r="FV71" s="1589"/>
      <c r="FW71" s="1589"/>
      <c r="FX71" s="1589"/>
      <c r="FY71" s="1589"/>
      <c r="FZ71" s="1589"/>
      <c r="GA71" s="1589"/>
      <c r="GB71" s="1589"/>
      <c r="GC71" s="1589"/>
      <c r="GD71" s="1589"/>
      <c r="GE71" s="1589"/>
      <c r="GF71" s="1589"/>
      <c r="GG71" s="1589"/>
      <c r="GH71" s="1589"/>
      <c r="GI71" s="1589"/>
      <c r="GJ71" s="1589"/>
      <c r="GK71" s="1589"/>
      <c r="GL71" s="1589"/>
      <c r="GM71" s="1589"/>
      <c r="GN71" s="1589"/>
      <c r="GO71" s="1589"/>
      <c r="GP71" s="1589"/>
      <c r="GQ71" s="1589"/>
      <c r="GR71" s="1589"/>
      <c r="GS71" s="1589"/>
      <c r="GT71" s="1589"/>
      <c r="GU71" s="1589"/>
      <c r="GV71" s="1589"/>
      <c r="GW71" s="1589"/>
      <c r="GX71" s="1589"/>
      <c r="GY71" s="1589"/>
      <c r="GZ71" s="1589"/>
      <c r="HA71" s="1589"/>
      <c r="HB71" s="1589"/>
      <c r="HC71" s="1589"/>
      <c r="HD71" s="1589"/>
      <c r="HE71" s="1589"/>
      <c r="HF71" s="1589"/>
      <c r="HG71" s="1589"/>
      <c r="HH71" s="1589"/>
      <c r="HI71" s="1589"/>
      <c r="HJ71" s="1589"/>
      <c r="HK71" s="1589"/>
      <c r="HL71" s="1589"/>
      <c r="HM71" s="1589"/>
      <c r="HN71" s="1589"/>
      <c r="HO71" s="1589"/>
      <c r="HP71" s="1589"/>
      <c r="HQ71" s="1589"/>
      <c r="HR71" s="1589"/>
      <c r="HS71" s="1589"/>
      <c r="HT71" s="1589"/>
      <c r="HU71" s="1589"/>
      <c r="HV71" s="1589"/>
      <c r="HW71" s="1589"/>
      <c r="HX71" s="1589"/>
      <c r="HY71" s="1589"/>
      <c r="HZ71" s="1589"/>
      <c r="IA71" s="1589"/>
      <c r="IB71" s="1589"/>
      <c r="IC71" s="1589"/>
      <c r="ID71" s="1589"/>
      <c r="IE71" s="1589"/>
      <c r="IF71" s="1589"/>
      <c r="IG71" s="1589"/>
      <c r="IH71" s="1589"/>
      <c r="II71" s="1589"/>
      <c r="IJ71" s="1589"/>
      <c r="IK71" s="1589"/>
      <c r="IL71" s="1589"/>
      <c r="IM71" s="1589"/>
      <c r="IN71" s="1589"/>
      <c r="IO71" s="1589"/>
      <c r="IP71" s="1589"/>
      <c r="IQ71" s="1589"/>
      <c r="IR71" s="1589"/>
      <c r="IS71" s="1589"/>
      <c r="IT71" s="1589"/>
      <c r="IU71" s="1589"/>
    </row>
    <row r="72" spans="1:255">
      <c r="A72" s="2209" t="s">
        <v>1732</v>
      </c>
      <c r="B72" s="1585" t="s">
        <v>3024</v>
      </c>
      <c r="C72" s="1585" t="s">
        <v>3025</v>
      </c>
      <c r="D72" s="1585" t="s">
        <v>3026</v>
      </c>
      <c r="E72" s="1572" t="s">
        <v>3027</v>
      </c>
      <c r="F72" s="2246" t="s">
        <v>2347</v>
      </c>
      <c r="G72" s="2250"/>
      <c r="H72" s="1585" t="s">
        <v>2348</v>
      </c>
      <c r="I72" s="1585" t="s">
        <v>2349</v>
      </c>
      <c r="J72" s="1585" t="s">
        <v>2350</v>
      </c>
      <c r="K72" s="1585" t="s">
        <v>2351</v>
      </c>
      <c r="L72" s="1585" t="s">
        <v>2352</v>
      </c>
      <c r="M72" s="1572"/>
      <c r="N72" s="2246" t="s">
        <v>2353</v>
      </c>
      <c r="O72" s="2250"/>
      <c r="P72" s="1585" t="s">
        <v>2354</v>
      </c>
      <c r="Q72" s="1585" t="s">
        <v>181</v>
      </c>
      <c r="R72" s="1585" t="s">
        <v>182</v>
      </c>
      <c r="S72" s="1572"/>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c r="CD72" s="1589"/>
      <c r="CE72" s="1589"/>
      <c r="CF72" s="1589"/>
      <c r="CG72" s="1589"/>
      <c r="CH72" s="1589"/>
      <c r="CI72" s="1589"/>
      <c r="CJ72" s="1589"/>
      <c r="CK72" s="1589"/>
      <c r="CL72" s="1589"/>
      <c r="CM72" s="1589"/>
      <c r="CN72" s="1589"/>
      <c r="CO72" s="1589"/>
      <c r="CP72" s="1589"/>
      <c r="CQ72" s="1589"/>
      <c r="CR72" s="1589"/>
      <c r="CS72" s="1589"/>
      <c r="CT72" s="1589"/>
      <c r="CU72" s="1589"/>
      <c r="CV72" s="1589"/>
      <c r="CW72" s="1589"/>
      <c r="CX72" s="1589"/>
      <c r="CY72" s="1589"/>
      <c r="CZ72" s="1589"/>
      <c r="DA72" s="1589"/>
      <c r="DB72" s="1589"/>
      <c r="DC72" s="1589"/>
      <c r="DD72" s="1589"/>
      <c r="DE72" s="1589"/>
      <c r="DF72" s="1589"/>
      <c r="DG72" s="1589"/>
      <c r="DH72" s="1589"/>
      <c r="DI72" s="1589"/>
      <c r="DJ72" s="1589"/>
      <c r="DK72" s="1589"/>
      <c r="DL72" s="1589"/>
      <c r="DM72" s="1589"/>
      <c r="DN72" s="1589"/>
      <c r="DO72" s="1589"/>
      <c r="DP72" s="1589"/>
      <c r="DQ72" s="1589"/>
      <c r="DR72" s="1589"/>
      <c r="DS72" s="1589"/>
      <c r="DT72" s="1589"/>
      <c r="DU72" s="1589"/>
      <c r="DV72" s="1589"/>
      <c r="DW72" s="1589"/>
      <c r="DX72" s="1589"/>
      <c r="DY72" s="1589"/>
      <c r="DZ72" s="1589"/>
      <c r="EA72" s="1589"/>
      <c r="EB72" s="1589"/>
      <c r="EC72" s="1589"/>
      <c r="ED72" s="1589"/>
      <c r="EE72" s="1589"/>
      <c r="EF72" s="1589"/>
      <c r="EG72" s="1589"/>
      <c r="EH72" s="1589"/>
      <c r="EI72" s="1589"/>
      <c r="EJ72" s="1589"/>
      <c r="EK72" s="1589"/>
      <c r="EL72" s="1589"/>
      <c r="EM72" s="1589"/>
      <c r="EN72" s="1589"/>
      <c r="EO72" s="1589"/>
      <c r="EP72" s="1589"/>
      <c r="EQ72" s="1589"/>
      <c r="ER72" s="1589"/>
      <c r="ES72" s="1589"/>
      <c r="ET72" s="1589"/>
      <c r="EU72" s="1589"/>
      <c r="EV72" s="1589"/>
      <c r="EW72" s="1589"/>
      <c r="EX72" s="1589"/>
      <c r="EY72" s="1589"/>
      <c r="EZ72" s="1589"/>
      <c r="FA72" s="1589"/>
      <c r="FB72" s="1589"/>
      <c r="FC72" s="1589"/>
      <c r="FD72" s="1589"/>
      <c r="FE72" s="1589"/>
      <c r="FF72" s="1589"/>
      <c r="FG72" s="1589"/>
      <c r="FH72" s="1589"/>
      <c r="FI72" s="1589"/>
      <c r="FJ72" s="1589"/>
      <c r="FK72" s="1589"/>
      <c r="FL72" s="1589"/>
      <c r="FM72" s="1589"/>
      <c r="FN72" s="1589"/>
      <c r="FO72" s="1589"/>
      <c r="FP72" s="1589"/>
      <c r="FQ72" s="1589"/>
      <c r="FR72" s="1589"/>
      <c r="FS72" s="1589"/>
      <c r="FT72" s="1589"/>
      <c r="FU72" s="1589"/>
      <c r="FV72" s="1589"/>
      <c r="FW72" s="1589"/>
      <c r="FX72" s="1589"/>
      <c r="FY72" s="1589"/>
      <c r="FZ72" s="1589"/>
      <c r="GA72" s="1589"/>
      <c r="GB72" s="1589"/>
      <c r="GC72" s="1589"/>
      <c r="GD72" s="1589"/>
      <c r="GE72" s="1589"/>
      <c r="GF72" s="1589"/>
      <c r="GG72" s="1589"/>
      <c r="GH72" s="1589"/>
      <c r="GI72" s="1589"/>
      <c r="GJ72" s="1589"/>
      <c r="GK72" s="1589"/>
      <c r="GL72" s="1589"/>
      <c r="GM72" s="1589"/>
      <c r="GN72" s="1589"/>
      <c r="GO72" s="1589"/>
      <c r="GP72" s="1589"/>
      <c r="GQ72" s="1589"/>
      <c r="GR72" s="1589"/>
      <c r="GS72" s="1589"/>
      <c r="GT72" s="1589"/>
      <c r="GU72" s="1589"/>
      <c r="GV72" s="1589"/>
      <c r="GW72" s="1589"/>
      <c r="GX72" s="1589"/>
      <c r="GY72" s="1589"/>
      <c r="GZ72" s="1589"/>
      <c r="HA72" s="1589"/>
      <c r="HB72" s="1589"/>
      <c r="HC72" s="1589"/>
      <c r="HD72" s="1589"/>
      <c r="HE72" s="1589"/>
      <c r="HF72" s="1589"/>
      <c r="HG72" s="1589"/>
      <c r="HH72" s="1589"/>
      <c r="HI72" s="1589"/>
      <c r="HJ72" s="1589"/>
      <c r="HK72" s="1589"/>
      <c r="HL72" s="1589"/>
      <c r="HM72" s="1589"/>
      <c r="HN72" s="1589"/>
      <c r="HO72" s="1589"/>
      <c r="HP72" s="1589"/>
      <c r="HQ72" s="1589"/>
      <c r="HR72" s="1589"/>
      <c r="HS72" s="1589"/>
      <c r="HT72" s="1589"/>
      <c r="HU72" s="1589"/>
      <c r="HV72" s="1589"/>
      <c r="HW72" s="1589"/>
      <c r="HX72" s="1589"/>
      <c r="HY72" s="1589"/>
      <c r="HZ72" s="1589"/>
      <c r="IA72" s="1589"/>
      <c r="IB72" s="1589"/>
      <c r="IC72" s="1589"/>
      <c r="ID72" s="1589"/>
      <c r="IE72" s="1589"/>
      <c r="IF72" s="1589"/>
      <c r="IG72" s="1589"/>
      <c r="IH72" s="1589"/>
      <c r="II72" s="1589"/>
      <c r="IJ72" s="1589"/>
      <c r="IK72" s="1589"/>
      <c r="IL72" s="1589"/>
      <c r="IM72" s="1589"/>
      <c r="IN72" s="1589"/>
      <c r="IO72" s="1589"/>
      <c r="IP72" s="1589"/>
      <c r="IQ72" s="1589"/>
      <c r="IR72" s="1589"/>
      <c r="IS72" s="1589"/>
      <c r="IT72" s="1589"/>
      <c r="IU72" s="1589"/>
    </row>
    <row r="73" spans="1:255">
      <c r="A73" s="2209" t="s">
        <v>1399</v>
      </c>
      <c r="B73" s="1571"/>
      <c r="C73" s="1571"/>
      <c r="D73" s="1571"/>
      <c r="E73" s="1935"/>
      <c r="F73" s="1570"/>
      <c r="G73" s="1571"/>
      <c r="H73" s="1571"/>
      <c r="I73" s="1571"/>
      <c r="J73" s="1571"/>
      <c r="K73" s="1906"/>
      <c r="L73" s="1906"/>
      <c r="M73" s="1946" t="s">
        <v>1399</v>
      </c>
      <c r="N73" s="1570"/>
      <c r="O73" s="1885"/>
      <c r="P73" s="1885"/>
      <c r="Q73" s="1885"/>
      <c r="R73" s="1885">
        <f t="shared" ref="R73:R136" si="1">SUM(O73:Q73)</f>
        <v>0</v>
      </c>
      <c r="S73" s="1946" t="s">
        <v>1399</v>
      </c>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c r="CD73" s="1589"/>
      <c r="CE73" s="1589"/>
      <c r="CF73" s="1589"/>
      <c r="CG73" s="1589"/>
      <c r="CH73" s="1589"/>
      <c r="CI73" s="1589"/>
      <c r="CJ73" s="1589"/>
      <c r="CK73" s="1589"/>
      <c r="CL73" s="1589"/>
      <c r="CM73" s="1589"/>
      <c r="CN73" s="1589"/>
      <c r="CO73" s="1589"/>
      <c r="CP73" s="1589"/>
      <c r="CQ73" s="1589"/>
      <c r="CR73" s="1589"/>
      <c r="CS73" s="1589"/>
      <c r="CT73" s="1589"/>
      <c r="CU73" s="1589"/>
      <c r="CV73" s="1589"/>
      <c r="CW73" s="1589"/>
      <c r="CX73" s="1589"/>
      <c r="CY73" s="1589"/>
      <c r="CZ73" s="1589"/>
      <c r="DA73" s="1589"/>
      <c r="DB73" s="1589"/>
      <c r="DC73" s="1589"/>
      <c r="DD73" s="1589"/>
      <c r="DE73" s="1589"/>
      <c r="DF73" s="1589"/>
      <c r="DG73" s="1589"/>
      <c r="DH73" s="1589"/>
      <c r="DI73" s="1589"/>
      <c r="DJ73" s="1589"/>
      <c r="DK73" s="1589"/>
      <c r="DL73" s="1589"/>
      <c r="DM73" s="1589"/>
      <c r="DN73" s="1589"/>
      <c r="DO73" s="1589"/>
      <c r="DP73" s="1589"/>
      <c r="DQ73" s="1589"/>
      <c r="DR73" s="1589"/>
      <c r="DS73" s="1589"/>
      <c r="DT73" s="1589"/>
      <c r="DU73" s="1589"/>
      <c r="DV73" s="1589"/>
      <c r="DW73" s="1589"/>
      <c r="DX73" s="1589"/>
      <c r="DY73" s="1589"/>
      <c r="DZ73" s="1589"/>
      <c r="EA73" s="1589"/>
      <c r="EB73" s="1589"/>
      <c r="EC73" s="1589"/>
      <c r="ED73" s="1589"/>
      <c r="EE73" s="1589"/>
      <c r="EF73" s="1589"/>
      <c r="EG73" s="1589"/>
      <c r="EH73" s="1589"/>
      <c r="EI73" s="1589"/>
      <c r="EJ73" s="1589"/>
      <c r="EK73" s="1589"/>
      <c r="EL73" s="1589"/>
      <c r="EM73" s="1589"/>
      <c r="EN73" s="1589"/>
      <c r="EO73" s="1589"/>
      <c r="EP73" s="1589"/>
      <c r="EQ73" s="1589"/>
      <c r="ER73" s="1589"/>
      <c r="ES73" s="1589"/>
      <c r="ET73" s="1589"/>
      <c r="EU73" s="1589"/>
      <c r="EV73" s="1589"/>
      <c r="EW73" s="1589"/>
      <c r="EX73" s="1589"/>
      <c r="EY73" s="1589"/>
      <c r="EZ73" s="1589"/>
      <c r="FA73" s="1589"/>
      <c r="FB73" s="1589"/>
      <c r="FC73" s="1589"/>
      <c r="FD73" s="1589"/>
      <c r="FE73" s="1589"/>
      <c r="FF73" s="1589"/>
      <c r="FG73" s="1589"/>
      <c r="FH73" s="1589"/>
      <c r="FI73" s="1589"/>
      <c r="FJ73" s="1589"/>
      <c r="FK73" s="1589"/>
      <c r="FL73" s="1589"/>
      <c r="FM73" s="1589"/>
      <c r="FN73" s="1589"/>
      <c r="FO73" s="1589"/>
      <c r="FP73" s="1589"/>
      <c r="FQ73" s="1589"/>
      <c r="FR73" s="1589"/>
      <c r="FS73" s="1589"/>
      <c r="FT73" s="1589"/>
      <c r="FU73" s="1589"/>
      <c r="FV73" s="1589"/>
      <c r="FW73" s="1589"/>
      <c r="FX73" s="1589"/>
      <c r="FY73" s="1589"/>
      <c r="FZ73" s="1589"/>
      <c r="GA73" s="1589"/>
      <c r="GB73" s="1589"/>
      <c r="GC73" s="1589"/>
      <c r="GD73" s="1589"/>
      <c r="GE73" s="1589"/>
      <c r="GF73" s="1589"/>
      <c r="GG73" s="1589"/>
      <c r="GH73" s="1589"/>
      <c r="GI73" s="1589"/>
      <c r="GJ73" s="1589"/>
      <c r="GK73" s="1589"/>
      <c r="GL73" s="1589"/>
      <c r="GM73" s="1589"/>
      <c r="GN73" s="1589"/>
      <c r="GO73" s="1589"/>
      <c r="GP73" s="1589"/>
      <c r="GQ73" s="1589"/>
      <c r="GR73" s="1589"/>
      <c r="GS73" s="1589"/>
      <c r="GT73" s="1589"/>
      <c r="GU73" s="1589"/>
      <c r="GV73" s="1589"/>
      <c r="GW73" s="1589"/>
      <c r="GX73" s="1589"/>
      <c r="GY73" s="1589"/>
      <c r="GZ73" s="1589"/>
      <c r="HA73" s="1589"/>
      <c r="HB73" s="1589"/>
      <c r="HC73" s="1589"/>
      <c r="HD73" s="1589"/>
      <c r="HE73" s="1589"/>
      <c r="HF73" s="1589"/>
      <c r="HG73" s="1589"/>
      <c r="HH73" s="1589"/>
      <c r="HI73" s="1589"/>
      <c r="HJ73" s="1589"/>
      <c r="HK73" s="1589"/>
      <c r="HL73" s="1589"/>
      <c r="HM73" s="1589"/>
      <c r="HN73" s="1589"/>
      <c r="HO73" s="1589"/>
      <c r="HP73" s="1589"/>
      <c r="HQ73" s="1589"/>
      <c r="HR73" s="1589"/>
      <c r="HS73" s="1589"/>
      <c r="HT73" s="1589"/>
      <c r="HU73" s="1589"/>
      <c r="HV73" s="1589"/>
      <c r="HW73" s="1589"/>
      <c r="HX73" s="1589"/>
      <c r="HY73" s="1589"/>
      <c r="HZ73" s="1589"/>
      <c r="IA73" s="1589"/>
      <c r="IB73" s="1589"/>
      <c r="IC73" s="1589"/>
      <c r="ID73" s="1589"/>
      <c r="IE73" s="1589"/>
      <c r="IF73" s="1589"/>
      <c r="IG73" s="1589"/>
      <c r="IH73" s="1589"/>
      <c r="II73" s="1589"/>
      <c r="IJ73" s="1589"/>
      <c r="IK73" s="1589"/>
      <c r="IL73" s="1589"/>
      <c r="IM73" s="1589"/>
      <c r="IN73" s="1589"/>
      <c r="IO73" s="1589"/>
      <c r="IP73" s="1589"/>
      <c r="IQ73" s="1589"/>
      <c r="IR73" s="1589"/>
      <c r="IS73" s="1589"/>
      <c r="IT73" s="1589"/>
      <c r="IU73" s="1589"/>
    </row>
    <row r="74" spans="1:255">
      <c r="A74" s="2209" t="s">
        <v>1400</v>
      </c>
      <c r="B74" s="1571"/>
      <c r="C74" s="1571"/>
      <c r="D74" s="1571"/>
      <c r="E74" s="1935"/>
      <c r="F74" s="1570"/>
      <c r="G74" s="1571"/>
      <c r="H74" s="1571"/>
      <c r="I74" s="1571"/>
      <c r="J74" s="1571"/>
      <c r="K74" s="1906"/>
      <c r="L74" s="1906"/>
      <c r="M74" s="1946" t="s">
        <v>1400</v>
      </c>
      <c r="N74" s="1570" t="s">
        <v>1789</v>
      </c>
      <c r="O74" s="1906"/>
      <c r="P74" s="1906"/>
      <c r="Q74" s="1906"/>
      <c r="R74" s="1906">
        <f t="shared" si="1"/>
        <v>0</v>
      </c>
      <c r="S74" s="1946" t="s">
        <v>1400</v>
      </c>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c r="CD74" s="1589"/>
      <c r="CE74" s="1589"/>
      <c r="CF74" s="1589"/>
      <c r="CG74" s="1589"/>
      <c r="CH74" s="1589"/>
      <c r="CI74" s="1589"/>
      <c r="CJ74" s="1589"/>
      <c r="CK74" s="1589"/>
      <c r="CL74" s="1589"/>
      <c r="CM74" s="1589"/>
      <c r="CN74" s="1589"/>
      <c r="CO74" s="1589"/>
      <c r="CP74" s="1589"/>
      <c r="CQ74" s="1589"/>
      <c r="CR74" s="1589"/>
      <c r="CS74" s="1589"/>
      <c r="CT74" s="1589"/>
      <c r="CU74" s="1589"/>
      <c r="CV74" s="1589"/>
      <c r="CW74" s="1589"/>
      <c r="CX74" s="1589"/>
      <c r="CY74" s="1589"/>
      <c r="CZ74" s="1589"/>
      <c r="DA74" s="1589"/>
      <c r="DB74" s="1589"/>
      <c r="DC74" s="1589"/>
      <c r="DD74" s="1589"/>
      <c r="DE74" s="1589"/>
      <c r="DF74" s="1589"/>
      <c r="DG74" s="1589"/>
      <c r="DH74" s="1589"/>
      <c r="DI74" s="1589"/>
      <c r="DJ74" s="1589"/>
      <c r="DK74" s="1589"/>
      <c r="DL74" s="1589"/>
      <c r="DM74" s="1589"/>
      <c r="DN74" s="1589"/>
      <c r="DO74" s="1589"/>
      <c r="DP74" s="1589"/>
      <c r="DQ74" s="1589"/>
      <c r="DR74" s="1589"/>
      <c r="DS74" s="1589"/>
      <c r="DT74" s="1589"/>
      <c r="DU74" s="1589"/>
      <c r="DV74" s="1589"/>
      <c r="DW74" s="1589"/>
      <c r="DX74" s="1589"/>
      <c r="DY74" s="1589"/>
      <c r="DZ74" s="1589"/>
      <c r="EA74" s="1589"/>
      <c r="EB74" s="1589"/>
      <c r="EC74" s="1589"/>
      <c r="ED74" s="1589"/>
      <c r="EE74" s="1589"/>
      <c r="EF74" s="1589"/>
      <c r="EG74" s="1589"/>
      <c r="EH74" s="1589"/>
      <c r="EI74" s="1589"/>
      <c r="EJ74" s="1589"/>
      <c r="EK74" s="1589"/>
      <c r="EL74" s="1589"/>
      <c r="EM74" s="1589"/>
      <c r="EN74" s="1589"/>
      <c r="EO74" s="1589"/>
      <c r="EP74" s="1589"/>
      <c r="EQ74" s="1589"/>
      <c r="ER74" s="1589"/>
      <c r="ES74" s="1589"/>
      <c r="ET74" s="1589"/>
      <c r="EU74" s="1589"/>
      <c r="EV74" s="1589"/>
      <c r="EW74" s="1589"/>
      <c r="EX74" s="1589"/>
      <c r="EY74" s="1589"/>
      <c r="EZ74" s="1589"/>
      <c r="FA74" s="1589"/>
      <c r="FB74" s="1589"/>
      <c r="FC74" s="1589"/>
      <c r="FD74" s="1589"/>
      <c r="FE74" s="1589"/>
      <c r="FF74" s="1589"/>
      <c r="FG74" s="1589"/>
      <c r="FH74" s="1589"/>
      <c r="FI74" s="1589"/>
      <c r="FJ74" s="1589"/>
      <c r="FK74" s="1589"/>
      <c r="FL74" s="1589"/>
      <c r="FM74" s="1589"/>
      <c r="FN74" s="1589"/>
      <c r="FO74" s="1589"/>
      <c r="FP74" s="1589"/>
      <c r="FQ74" s="1589"/>
      <c r="FR74" s="1589"/>
      <c r="FS74" s="1589"/>
      <c r="FT74" s="1589"/>
      <c r="FU74" s="1589"/>
      <c r="FV74" s="1589"/>
      <c r="FW74" s="1589"/>
      <c r="FX74" s="1589"/>
      <c r="FY74" s="1589"/>
      <c r="FZ74" s="1589"/>
      <c r="GA74" s="1589"/>
      <c r="GB74" s="1589"/>
      <c r="GC74" s="1589"/>
      <c r="GD74" s="1589"/>
      <c r="GE74" s="1589"/>
      <c r="GF74" s="1589"/>
      <c r="GG74" s="1589"/>
      <c r="GH74" s="1589"/>
      <c r="GI74" s="1589"/>
      <c r="GJ74" s="1589"/>
      <c r="GK74" s="1589"/>
      <c r="GL74" s="1589"/>
      <c r="GM74" s="1589"/>
      <c r="GN74" s="1589"/>
      <c r="GO74" s="1589"/>
      <c r="GP74" s="1589"/>
      <c r="GQ74" s="1589"/>
      <c r="GR74" s="1589"/>
      <c r="GS74" s="1589"/>
      <c r="GT74" s="1589"/>
      <c r="GU74" s="1589"/>
      <c r="GV74" s="1589"/>
      <c r="GW74" s="1589"/>
      <c r="GX74" s="1589"/>
      <c r="GY74" s="1589"/>
      <c r="GZ74" s="1589"/>
      <c r="HA74" s="1589"/>
      <c r="HB74" s="1589"/>
      <c r="HC74" s="1589"/>
      <c r="HD74" s="1589"/>
      <c r="HE74" s="1589"/>
      <c r="HF74" s="1589"/>
      <c r="HG74" s="1589"/>
      <c r="HH74" s="1589"/>
      <c r="HI74" s="1589"/>
      <c r="HJ74" s="1589"/>
      <c r="HK74" s="1589"/>
      <c r="HL74" s="1589"/>
      <c r="HM74" s="1589"/>
      <c r="HN74" s="1589"/>
      <c r="HO74" s="1589"/>
      <c r="HP74" s="1589"/>
      <c r="HQ74" s="1589"/>
      <c r="HR74" s="1589"/>
      <c r="HS74" s="1589"/>
      <c r="HT74" s="1589"/>
      <c r="HU74" s="1589"/>
      <c r="HV74" s="1589"/>
      <c r="HW74" s="1589"/>
      <c r="HX74" s="1589"/>
      <c r="HY74" s="1589"/>
      <c r="HZ74" s="1589"/>
      <c r="IA74" s="1589"/>
      <c r="IB74" s="1589"/>
      <c r="IC74" s="1589"/>
      <c r="ID74" s="1589"/>
      <c r="IE74" s="1589"/>
      <c r="IF74" s="1589"/>
      <c r="IG74" s="1589"/>
      <c r="IH74" s="1589"/>
      <c r="II74" s="1589"/>
      <c r="IJ74" s="1589"/>
      <c r="IK74" s="1589"/>
      <c r="IL74" s="1589"/>
      <c r="IM74" s="1589"/>
      <c r="IN74" s="1589"/>
      <c r="IO74" s="1589"/>
      <c r="IP74" s="1589"/>
      <c r="IQ74" s="1589"/>
      <c r="IR74" s="1589"/>
      <c r="IS74" s="1589"/>
      <c r="IT74" s="1589"/>
      <c r="IU74" s="1589"/>
    </row>
    <row r="75" spans="1:255">
      <c r="A75" s="2209" t="s">
        <v>1401</v>
      </c>
      <c r="B75" s="1571"/>
      <c r="C75" s="1571"/>
      <c r="D75" s="1571"/>
      <c r="E75" s="1935"/>
      <c r="F75" s="1570"/>
      <c r="G75" s="1571"/>
      <c r="H75" s="1571"/>
      <c r="I75" s="1571"/>
      <c r="J75" s="1571"/>
      <c r="K75" s="1906"/>
      <c r="L75" s="1906"/>
      <c r="M75" s="1946" t="s">
        <v>1401</v>
      </c>
      <c r="N75" s="1570"/>
      <c r="O75" s="1906"/>
      <c r="P75" s="1906"/>
      <c r="Q75" s="1906"/>
      <c r="R75" s="1906">
        <f t="shared" si="1"/>
        <v>0</v>
      </c>
      <c r="S75" s="1946" t="s">
        <v>1401</v>
      </c>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c r="CD75" s="1589"/>
      <c r="CE75" s="1589"/>
      <c r="CF75" s="1589"/>
      <c r="CG75" s="1589"/>
      <c r="CH75" s="1589"/>
      <c r="CI75" s="1589"/>
      <c r="CJ75" s="1589"/>
      <c r="CK75" s="1589"/>
      <c r="CL75" s="1589"/>
      <c r="CM75" s="1589"/>
      <c r="CN75" s="1589"/>
      <c r="CO75" s="1589"/>
      <c r="CP75" s="1589"/>
      <c r="CQ75" s="1589"/>
      <c r="CR75" s="1589"/>
      <c r="CS75" s="1589"/>
      <c r="CT75" s="1589"/>
      <c r="CU75" s="1589"/>
      <c r="CV75" s="1589"/>
      <c r="CW75" s="1589"/>
      <c r="CX75" s="1589"/>
      <c r="CY75" s="1589"/>
      <c r="CZ75" s="1589"/>
      <c r="DA75" s="1589"/>
      <c r="DB75" s="1589"/>
      <c r="DC75" s="1589"/>
      <c r="DD75" s="1589"/>
      <c r="DE75" s="1589"/>
      <c r="DF75" s="1589"/>
      <c r="DG75" s="1589"/>
      <c r="DH75" s="1589"/>
      <c r="DI75" s="1589"/>
      <c r="DJ75" s="1589"/>
      <c r="DK75" s="1589"/>
      <c r="DL75" s="1589"/>
      <c r="DM75" s="1589"/>
      <c r="DN75" s="1589"/>
      <c r="DO75" s="1589"/>
      <c r="DP75" s="1589"/>
      <c r="DQ75" s="1589"/>
      <c r="DR75" s="1589"/>
      <c r="DS75" s="1589"/>
      <c r="DT75" s="1589"/>
      <c r="DU75" s="1589"/>
      <c r="DV75" s="1589"/>
      <c r="DW75" s="1589"/>
      <c r="DX75" s="1589"/>
      <c r="DY75" s="1589"/>
      <c r="DZ75" s="1589"/>
      <c r="EA75" s="1589"/>
      <c r="EB75" s="1589"/>
      <c r="EC75" s="1589"/>
      <c r="ED75" s="1589"/>
      <c r="EE75" s="1589"/>
      <c r="EF75" s="1589"/>
      <c r="EG75" s="1589"/>
      <c r="EH75" s="1589"/>
      <c r="EI75" s="1589"/>
      <c r="EJ75" s="1589"/>
      <c r="EK75" s="1589"/>
      <c r="EL75" s="1589"/>
      <c r="EM75" s="1589"/>
      <c r="EN75" s="1589"/>
      <c r="EO75" s="1589"/>
      <c r="EP75" s="1589"/>
      <c r="EQ75" s="1589"/>
      <c r="ER75" s="1589"/>
      <c r="ES75" s="1589"/>
      <c r="ET75" s="1589"/>
      <c r="EU75" s="1589"/>
      <c r="EV75" s="1589"/>
      <c r="EW75" s="1589"/>
      <c r="EX75" s="1589"/>
      <c r="EY75" s="1589"/>
      <c r="EZ75" s="1589"/>
      <c r="FA75" s="1589"/>
      <c r="FB75" s="1589"/>
      <c r="FC75" s="1589"/>
      <c r="FD75" s="1589"/>
      <c r="FE75" s="1589"/>
      <c r="FF75" s="1589"/>
      <c r="FG75" s="1589"/>
      <c r="FH75" s="1589"/>
      <c r="FI75" s="1589"/>
      <c r="FJ75" s="1589"/>
      <c r="FK75" s="1589"/>
      <c r="FL75" s="1589"/>
      <c r="FM75" s="1589"/>
      <c r="FN75" s="1589"/>
      <c r="FO75" s="1589"/>
      <c r="FP75" s="1589"/>
      <c r="FQ75" s="1589"/>
      <c r="FR75" s="1589"/>
      <c r="FS75" s="1589"/>
      <c r="FT75" s="1589"/>
      <c r="FU75" s="1589"/>
      <c r="FV75" s="1589"/>
      <c r="FW75" s="1589"/>
      <c r="FX75" s="1589"/>
      <c r="FY75" s="1589"/>
      <c r="FZ75" s="1589"/>
      <c r="GA75" s="1589"/>
      <c r="GB75" s="1589"/>
      <c r="GC75" s="1589"/>
      <c r="GD75" s="1589"/>
      <c r="GE75" s="1589"/>
      <c r="GF75" s="1589"/>
      <c r="GG75" s="1589"/>
      <c r="GH75" s="1589"/>
      <c r="GI75" s="1589"/>
      <c r="GJ75" s="1589"/>
      <c r="GK75" s="1589"/>
      <c r="GL75" s="1589"/>
      <c r="GM75" s="1589"/>
      <c r="GN75" s="1589"/>
      <c r="GO75" s="1589"/>
      <c r="GP75" s="1589"/>
      <c r="GQ75" s="1589"/>
      <c r="GR75" s="1589"/>
      <c r="GS75" s="1589"/>
      <c r="GT75" s="1589"/>
      <c r="GU75" s="1589"/>
      <c r="GV75" s="1589"/>
      <c r="GW75" s="1589"/>
      <c r="GX75" s="1589"/>
      <c r="GY75" s="1589"/>
      <c r="GZ75" s="1589"/>
      <c r="HA75" s="1589"/>
      <c r="HB75" s="1589"/>
      <c r="HC75" s="1589"/>
      <c r="HD75" s="1589"/>
      <c r="HE75" s="1589"/>
      <c r="HF75" s="1589"/>
      <c r="HG75" s="1589"/>
      <c r="HH75" s="1589"/>
      <c r="HI75" s="1589"/>
      <c r="HJ75" s="1589"/>
      <c r="HK75" s="1589"/>
      <c r="HL75" s="1589"/>
      <c r="HM75" s="1589"/>
      <c r="HN75" s="1589"/>
      <c r="HO75" s="1589"/>
      <c r="HP75" s="1589"/>
      <c r="HQ75" s="1589"/>
      <c r="HR75" s="1589"/>
      <c r="HS75" s="1589"/>
      <c r="HT75" s="1589"/>
      <c r="HU75" s="1589"/>
      <c r="HV75" s="1589"/>
      <c r="HW75" s="1589"/>
      <c r="HX75" s="1589"/>
      <c r="HY75" s="1589"/>
      <c r="HZ75" s="1589"/>
      <c r="IA75" s="1589"/>
      <c r="IB75" s="1589"/>
      <c r="IC75" s="1589"/>
      <c r="ID75" s="1589"/>
      <c r="IE75" s="1589"/>
      <c r="IF75" s="1589"/>
      <c r="IG75" s="1589"/>
      <c r="IH75" s="1589"/>
      <c r="II75" s="1589"/>
      <c r="IJ75" s="1589"/>
      <c r="IK75" s="1589"/>
      <c r="IL75" s="1589"/>
      <c r="IM75" s="1589"/>
      <c r="IN75" s="1589"/>
      <c r="IO75" s="1589"/>
      <c r="IP75" s="1589"/>
      <c r="IQ75" s="1589"/>
      <c r="IR75" s="1589"/>
      <c r="IS75" s="1589"/>
      <c r="IT75" s="1589"/>
      <c r="IU75" s="1589"/>
    </row>
    <row r="76" spans="1:255">
      <c r="A76" s="2209" t="s">
        <v>1402</v>
      </c>
      <c r="B76" s="1571"/>
      <c r="C76" s="1571"/>
      <c r="D76" s="1571"/>
      <c r="E76" s="1935"/>
      <c r="F76" s="1570"/>
      <c r="G76" s="1571"/>
      <c r="H76" s="1571"/>
      <c r="I76" s="1571"/>
      <c r="J76" s="1571"/>
      <c r="K76" s="1906"/>
      <c r="L76" s="1906"/>
      <c r="M76" s="1946" t="s">
        <v>1402</v>
      </c>
      <c r="N76" s="1570"/>
      <c r="O76" s="1906"/>
      <c r="P76" s="1906"/>
      <c r="Q76" s="1906"/>
      <c r="R76" s="1906">
        <f t="shared" si="1"/>
        <v>0</v>
      </c>
      <c r="S76" s="1946" t="s">
        <v>1402</v>
      </c>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c r="CD76" s="1589"/>
      <c r="CE76" s="1589"/>
      <c r="CF76" s="1589"/>
      <c r="CG76" s="1589"/>
      <c r="CH76" s="1589"/>
      <c r="CI76" s="1589"/>
      <c r="CJ76" s="1589"/>
      <c r="CK76" s="1589"/>
      <c r="CL76" s="1589"/>
      <c r="CM76" s="1589"/>
      <c r="CN76" s="1589"/>
      <c r="CO76" s="1589"/>
      <c r="CP76" s="1589"/>
      <c r="CQ76" s="1589"/>
      <c r="CR76" s="1589"/>
      <c r="CS76" s="1589"/>
      <c r="CT76" s="1589"/>
      <c r="CU76" s="1589"/>
      <c r="CV76" s="1589"/>
      <c r="CW76" s="1589"/>
      <c r="CX76" s="1589"/>
      <c r="CY76" s="1589"/>
      <c r="CZ76" s="1589"/>
      <c r="DA76" s="1589"/>
      <c r="DB76" s="1589"/>
      <c r="DC76" s="1589"/>
      <c r="DD76" s="1589"/>
      <c r="DE76" s="1589"/>
      <c r="DF76" s="1589"/>
      <c r="DG76" s="1589"/>
      <c r="DH76" s="1589"/>
      <c r="DI76" s="1589"/>
      <c r="DJ76" s="1589"/>
      <c r="DK76" s="1589"/>
      <c r="DL76" s="1589"/>
      <c r="DM76" s="1589"/>
      <c r="DN76" s="1589"/>
      <c r="DO76" s="1589"/>
      <c r="DP76" s="1589"/>
      <c r="DQ76" s="1589"/>
      <c r="DR76" s="1589"/>
      <c r="DS76" s="1589"/>
      <c r="DT76" s="1589"/>
      <c r="DU76" s="1589"/>
      <c r="DV76" s="1589"/>
      <c r="DW76" s="1589"/>
      <c r="DX76" s="1589"/>
      <c r="DY76" s="1589"/>
      <c r="DZ76" s="1589"/>
      <c r="EA76" s="1589"/>
      <c r="EB76" s="1589"/>
      <c r="EC76" s="1589"/>
      <c r="ED76" s="1589"/>
      <c r="EE76" s="1589"/>
      <c r="EF76" s="1589"/>
      <c r="EG76" s="1589"/>
      <c r="EH76" s="1589"/>
      <c r="EI76" s="1589"/>
      <c r="EJ76" s="1589"/>
      <c r="EK76" s="1589"/>
      <c r="EL76" s="1589"/>
      <c r="EM76" s="1589"/>
      <c r="EN76" s="1589"/>
      <c r="EO76" s="1589"/>
      <c r="EP76" s="1589"/>
      <c r="EQ76" s="1589"/>
      <c r="ER76" s="1589"/>
      <c r="ES76" s="1589"/>
      <c r="ET76" s="1589"/>
      <c r="EU76" s="1589"/>
      <c r="EV76" s="1589"/>
      <c r="EW76" s="1589"/>
      <c r="EX76" s="1589"/>
      <c r="EY76" s="1589"/>
      <c r="EZ76" s="1589"/>
      <c r="FA76" s="1589"/>
      <c r="FB76" s="1589"/>
      <c r="FC76" s="1589"/>
      <c r="FD76" s="1589"/>
      <c r="FE76" s="1589"/>
      <c r="FF76" s="1589"/>
      <c r="FG76" s="1589"/>
      <c r="FH76" s="1589"/>
      <c r="FI76" s="1589"/>
      <c r="FJ76" s="1589"/>
      <c r="FK76" s="1589"/>
      <c r="FL76" s="1589"/>
      <c r="FM76" s="1589"/>
      <c r="FN76" s="1589"/>
      <c r="FO76" s="1589"/>
      <c r="FP76" s="1589"/>
      <c r="FQ76" s="1589"/>
      <c r="FR76" s="1589"/>
      <c r="FS76" s="1589"/>
      <c r="FT76" s="1589"/>
      <c r="FU76" s="1589"/>
      <c r="FV76" s="1589"/>
      <c r="FW76" s="1589"/>
      <c r="FX76" s="1589"/>
      <c r="FY76" s="1589"/>
      <c r="FZ76" s="1589"/>
      <c r="GA76" s="1589"/>
      <c r="GB76" s="1589"/>
      <c r="GC76" s="1589"/>
      <c r="GD76" s="1589"/>
      <c r="GE76" s="1589"/>
      <c r="GF76" s="1589"/>
      <c r="GG76" s="1589"/>
      <c r="GH76" s="1589"/>
      <c r="GI76" s="1589"/>
      <c r="GJ76" s="1589"/>
      <c r="GK76" s="1589"/>
      <c r="GL76" s="1589"/>
      <c r="GM76" s="1589"/>
      <c r="GN76" s="1589"/>
      <c r="GO76" s="1589"/>
      <c r="GP76" s="1589"/>
      <c r="GQ76" s="1589"/>
      <c r="GR76" s="1589"/>
      <c r="GS76" s="1589"/>
      <c r="GT76" s="1589"/>
      <c r="GU76" s="1589"/>
      <c r="GV76" s="1589"/>
      <c r="GW76" s="1589"/>
      <c r="GX76" s="1589"/>
      <c r="GY76" s="1589"/>
      <c r="GZ76" s="1589"/>
      <c r="HA76" s="1589"/>
      <c r="HB76" s="1589"/>
      <c r="HC76" s="1589"/>
      <c r="HD76" s="1589"/>
      <c r="HE76" s="1589"/>
      <c r="HF76" s="1589"/>
      <c r="HG76" s="1589"/>
      <c r="HH76" s="1589"/>
      <c r="HI76" s="1589"/>
      <c r="HJ76" s="1589"/>
      <c r="HK76" s="1589"/>
      <c r="HL76" s="1589"/>
      <c r="HM76" s="1589"/>
      <c r="HN76" s="1589"/>
      <c r="HO76" s="1589"/>
      <c r="HP76" s="1589"/>
      <c r="HQ76" s="1589"/>
      <c r="HR76" s="1589"/>
      <c r="HS76" s="1589"/>
      <c r="HT76" s="1589"/>
      <c r="HU76" s="1589"/>
      <c r="HV76" s="1589"/>
      <c r="HW76" s="1589"/>
      <c r="HX76" s="1589"/>
      <c r="HY76" s="1589"/>
      <c r="HZ76" s="1589"/>
      <c r="IA76" s="1589"/>
      <c r="IB76" s="1589"/>
      <c r="IC76" s="1589"/>
      <c r="ID76" s="1589"/>
      <c r="IE76" s="1589"/>
      <c r="IF76" s="1589"/>
      <c r="IG76" s="1589"/>
      <c r="IH76" s="1589"/>
      <c r="II76" s="1589"/>
      <c r="IJ76" s="1589"/>
      <c r="IK76" s="1589"/>
      <c r="IL76" s="1589"/>
      <c r="IM76" s="1589"/>
      <c r="IN76" s="1589"/>
      <c r="IO76" s="1589"/>
      <c r="IP76" s="1589"/>
      <c r="IQ76" s="1589"/>
      <c r="IR76" s="1589"/>
      <c r="IS76" s="1589"/>
      <c r="IT76" s="1589"/>
      <c r="IU76" s="1589"/>
    </row>
    <row r="77" spans="1:255">
      <c r="A77" s="2209" t="s">
        <v>1403</v>
      </c>
      <c r="B77" s="1571"/>
      <c r="C77" s="1571"/>
      <c r="D77" s="1571"/>
      <c r="E77" s="1935"/>
      <c r="F77" s="1570"/>
      <c r="G77" s="1571"/>
      <c r="H77" s="1571"/>
      <c r="I77" s="1571"/>
      <c r="J77" s="1571"/>
      <c r="K77" s="1906"/>
      <c r="L77" s="1906"/>
      <c r="M77" s="1946" t="s">
        <v>1403</v>
      </c>
      <c r="N77" s="1570"/>
      <c r="O77" s="1906"/>
      <c r="P77" s="1906"/>
      <c r="Q77" s="1906"/>
      <c r="R77" s="1906">
        <f t="shared" si="1"/>
        <v>0</v>
      </c>
      <c r="S77" s="1946" t="s">
        <v>1403</v>
      </c>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c r="CD77" s="1589"/>
      <c r="CE77" s="1589"/>
      <c r="CF77" s="1589"/>
      <c r="CG77" s="1589"/>
      <c r="CH77" s="1589"/>
      <c r="CI77" s="1589"/>
      <c r="CJ77" s="1589"/>
      <c r="CK77" s="1589"/>
      <c r="CL77" s="1589"/>
      <c r="CM77" s="1589"/>
      <c r="CN77" s="1589"/>
      <c r="CO77" s="1589"/>
      <c r="CP77" s="1589"/>
      <c r="CQ77" s="1589"/>
      <c r="CR77" s="1589"/>
      <c r="CS77" s="1589"/>
      <c r="CT77" s="1589"/>
      <c r="CU77" s="1589"/>
      <c r="CV77" s="1589"/>
      <c r="CW77" s="1589"/>
      <c r="CX77" s="1589"/>
      <c r="CY77" s="1589"/>
      <c r="CZ77" s="1589"/>
      <c r="DA77" s="1589"/>
      <c r="DB77" s="1589"/>
      <c r="DC77" s="1589"/>
      <c r="DD77" s="1589"/>
      <c r="DE77" s="1589"/>
      <c r="DF77" s="1589"/>
      <c r="DG77" s="1589"/>
      <c r="DH77" s="1589"/>
      <c r="DI77" s="1589"/>
      <c r="DJ77" s="1589"/>
      <c r="DK77" s="1589"/>
      <c r="DL77" s="1589"/>
      <c r="DM77" s="1589"/>
      <c r="DN77" s="1589"/>
      <c r="DO77" s="1589"/>
      <c r="DP77" s="1589"/>
      <c r="DQ77" s="1589"/>
      <c r="DR77" s="1589"/>
      <c r="DS77" s="1589"/>
      <c r="DT77" s="1589"/>
      <c r="DU77" s="1589"/>
      <c r="DV77" s="1589"/>
      <c r="DW77" s="1589"/>
      <c r="DX77" s="1589"/>
      <c r="DY77" s="1589"/>
      <c r="DZ77" s="1589"/>
      <c r="EA77" s="1589"/>
      <c r="EB77" s="1589"/>
      <c r="EC77" s="1589"/>
      <c r="ED77" s="1589"/>
      <c r="EE77" s="1589"/>
      <c r="EF77" s="1589"/>
      <c r="EG77" s="1589"/>
      <c r="EH77" s="1589"/>
      <c r="EI77" s="1589"/>
      <c r="EJ77" s="1589"/>
      <c r="EK77" s="1589"/>
      <c r="EL77" s="1589"/>
      <c r="EM77" s="1589"/>
      <c r="EN77" s="1589"/>
      <c r="EO77" s="1589"/>
      <c r="EP77" s="1589"/>
      <c r="EQ77" s="1589"/>
      <c r="ER77" s="1589"/>
      <c r="ES77" s="1589"/>
      <c r="ET77" s="1589"/>
      <c r="EU77" s="1589"/>
      <c r="EV77" s="1589"/>
      <c r="EW77" s="1589"/>
      <c r="EX77" s="1589"/>
      <c r="EY77" s="1589"/>
      <c r="EZ77" s="1589"/>
      <c r="FA77" s="1589"/>
      <c r="FB77" s="1589"/>
      <c r="FC77" s="1589"/>
      <c r="FD77" s="1589"/>
      <c r="FE77" s="1589"/>
      <c r="FF77" s="1589"/>
      <c r="FG77" s="1589"/>
      <c r="FH77" s="1589"/>
      <c r="FI77" s="1589"/>
      <c r="FJ77" s="1589"/>
      <c r="FK77" s="1589"/>
      <c r="FL77" s="1589"/>
      <c r="FM77" s="1589"/>
      <c r="FN77" s="1589"/>
      <c r="FO77" s="1589"/>
      <c r="FP77" s="1589"/>
      <c r="FQ77" s="1589"/>
      <c r="FR77" s="1589"/>
      <c r="FS77" s="1589"/>
      <c r="FT77" s="1589"/>
      <c r="FU77" s="1589"/>
      <c r="FV77" s="1589"/>
      <c r="FW77" s="1589"/>
      <c r="FX77" s="1589"/>
      <c r="FY77" s="1589"/>
      <c r="FZ77" s="1589"/>
      <c r="GA77" s="1589"/>
      <c r="GB77" s="1589"/>
      <c r="GC77" s="1589"/>
      <c r="GD77" s="1589"/>
      <c r="GE77" s="1589"/>
      <c r="GF77" s="1589"/>
      <c r="GG77" s="1589"/>
      <c r="GH77" s="1589"/>
      <c r="GI77" s="1589"/>
      <c r="GJ77" s="1589"/>
      <c r="GK77" s="1589"/>
      <c r="GL77" s="1589"/>
      <c r="GM77" s="1589"/>
      <c r="GN77" s="1589"/>
      <c r="GO77" s="1589"/>
      <c r="GP77" s="1589"/>
      <c r="GQ77" s="1589"/>
      <c r="GR77" s="1589"/>
      <c r="GS77" s="1589"/>
      <c r="GT77" s="1589"/>
      <c r="GU77" s="1589"/>
      <c r="GV77" s="1589"/>
      <c r="GW77" s="1589"/>
      <c r="GX77" s="1589"/>
      <c r="GY77" s="1589"/>
      <c r="GZ77" s="1589"/>
      <c r="HA77" s="1589"/>
      <c r="HB77" s="1589"/>
      <c r="HC77" s="1589"/>
      <c r="HD77" s="1589"/>
      <c r="HE77" s="1589"/>
      <c r="HF77" s="1589"/>
      <c r="HG77" s="1589"/>
      <c r="HH77" s="1589"/>
      <c r="HI77" s="1589"/>
      <c r="HJ77" s="1589"/>
      <c r="HK77" s="1589"/>
      <c r="HL77" s="1589"/>
      <c r="HM77" s="1589"/>
      <c r="HN77" s="1589"/>
      <c r="HO77" s="1589"/>
      <c r="HP77" s="1589"/>
      <c r="HQ77" s="1589"/>
      <c r="HR77" s="1589"/>
      <c r="HS77" s="1589"/>
      <c r="HT77" s="1589"/>
      <c r="HU77" s="1589"/>
      <c r="HV77" s="1589"/>
      <c r="HW77" s="1589"/>
      <c r="HX77" s="1589"/>
      <c r="HY77" s="1589"/>
      <c r="HZ77" s="1589"/>
      <c r="IA77" s="1589"/>
      <c r="IB77" s="1589"/>
      <c r="IC77" s="1589"/>
      <c r="ID77" s="1589"/>
      <c r="IE77" s="1589"/>
      <c r="IF77" s="1589"/>
      <c r="IG77" s="1589"/>
      <c r="IH77" s="1589"/>
      <c r="II77" s="1589"/>
      <c r="IJ77" s="1589"/>
      <c r="IK77" s="1589"/>
      <c r="IL77" s="1589"/>
      <c r="IM77" s="1589"/>
      <c r="IN77" s="1589"/>
      <c r="IO77" s="1589"/>
      <c r="IP77" s="1589"/>
      <c r="IQ77" s="1589"/>
      <c r="IR77" s="1589"/>
      <c r="IS77" s="1589"/>
      <c r="IT77" s="1589"/>
      <c r="IU77" s="1589"/>
    </row>
    <row r="78" spans="1:255">
      <c r="A78" s="2209" t="s">
        <v>1404</v>
      </c>
      <c r="B78" s="1571"/>
      <c r="C78" s="1571"/>
      <c r="D78" s="1571"/>
      <c r="E78" s="1935"/>
      <c r="F78" s="1570"/>
      <c r="G78" s="1571"/>
      <c r="H78" s="1571"/>
      <c r="I78" s="1571"/>
      <c r="J78" s="1571"/>
      <c r="K78" s="1906"/>
      <c r="L78" s="1906"/>
      <c r="M78" s="1946" t="s">
        <v>1404</v>
      </c>
      <c r="N78" s="1570"/>
      <c r="O78" s="1906"/>
      <c r="P78" s="1906"/>
      <c r="Q78" s="1906"/>
      <c r="R78" s="1906">
        <f t="shared" si="1"/>
        <v>0</v>
      </c>
      <c r="S78" s="1946" t="s">
        <v>1404</v>
      </c>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c r="CD78" s="1589"/>
      <c r="CE78" s="1589"/>
      <c r="CF78" s="1589"/>
      <c r="CG78" s="1589"/>
      <c r="CH78" s="1589"/>
      <c r="CI78" s="1589"/>
      <c r="CJ78" s="1589"/>
      <c r="CK78" s="1589"/>
      <c r="CL78" s="1589"/>
      <c r="CM78" s="1589"/>
      <c r="CN78" s="1589"/>
      <c r="CO78" s="1589"/>
      <c r="CP78" s="1589"/>
      <c r="CQ78" s="1589"/>
      <c r="CR78" s="1589"/>
      <c r="CS78" s="1589"/>
      <c r="CT78" s="1589"/>
      <c r="CU78" s="1589"/>
      <c r="CV78" s="1589"/>
      <c r="CW78" s="1589"/>
      <c r="CX78" s="1589"/>
      <c r="CY78" s="1589"/>
      <c r="CZ78" s="1589"/>
      <c r="DA78" s="1589"/>
      <c r="DB78" s="1589"/>
      <c r="DC78" s="1589"/>
      <c r="DD78" s="1589"/>
      <c r="DE78" s="1589"/>
      <c r="DF78" s="1589"/>
      <c r="DG78" s="1589"/>
      <c r="DH78" s="1589"/>
      <c r="DI78" s="1589"/>
      <c r="DJ78" s="1589"/>
      <c r="DK78" s="1589"/>
      <c r="DL78" s="1589"/>
      <c r="DM78" s="1589"/>
      <c r="DN78" s="1589"/>
      <c r="DO78" s="1589"/>
      <c r="DP78" s="1589"/>
      <c r="DQ78" s="1589"/>
      <c r="DR78" s="1589"/>
      <c r="DS78" s="1589"/>
      <c r="DT78" s="1589"/>
      <c r="DU78" s="1589"/>
      <c r="DV78" s="1589"/>
      <c r="DW78" s="1589"/>
      <c r="DX78" s="1589"/>
      <c r="DY78" s="1589"/>
      <c r="DZ78" s="1589"/>
      <c r="EA78" s="1589"/>
      <c r="EB78" s="1589"/>
      <c r="EC78" s="1589"/>
      <c r="ED78" s="1589"/>
      <c r="EE78" s="1589"/>
      <c r="EF78" s="1589"/>
      <c r="EG78" s="1589"/>
      <c r="EH78" s="1589"/>
      <c r="EI78" s="1589"/>
      <c r="EJ78" s="1589"/>
      <c r="EK78" s="1589"/>
      <c r="EL78" s="1589"/>
      <c r="EM78" s="1589"/>
      <c r="EN78" s="1589"/>
      <c r="EO78" s="1589"/>
      <c r="EP78" s="1589"/>
      <c r="EQ78" s="1589"/>
      <c r="ER78" s="1589"/>
      <c r="ES78" s="1589"/>
      <c r="ET78" s="1589"/>
      <c r="EU78" s="1589"/>
      <c r="EV78" s="1589"/>
      <c r="EW78" s="1589"/>
      <c r="EX78" s="1589"/>
      <c r="EY78" s="1589"/>
      <c r="EZ78" s="1589"/>
      <c r="FA78" s="1589"/>
      <c r="FB78" s="1589"/>
      <c r="FC78" s="1589"/>
      <c r="FD78" s="1589"/>
      <c r="FE78" s="1589"/>
      <c r="FF78" s="1589"/>
      <c r="FG78" s="1589"/>
      <c r="FH78" s="1589"/>
      <c r="FI78" s="1589"/>
      <c r="FJ78" s="1589"/>
      <c r="FK78" s="1589"/>
      <c r="FL78" s="1589"/>
      <c r="FM78" s="1589"/>
      <c r="FN78" s="1589"/>
      <c r="FO78" s="1589"/>
      <c r="FP78" s="1589"/>
      <c r="FQ78" s="1589"/>
      <c r="FR78" s="1589"/>
      <c r="FS78" s="1589"/>
      <c r="FT78" s="1589"/>
      <c r="FU78" s="1589"/>
      <c r="FV78" s="1589"/>
      <c r="FW78" s="1589"/>
      <c r="FX78" s="1589"/>
      <c r="FY78" s="1589"/>
      <c r="FZ78" s="1589"/>
      <c r="GA78" s="1589"/>
      <c r="GB78" s="1589"/>
      <c r="GC78" s="1589"/>
      <c r="GD78" s="1589"/>
      <c r="GE78" s="1589"/>
      <c r="GF78" s="1589"/>
      <c r="GG78" s="1589"/>
      <c r="GH78" s="1589"/>
      <c r="GI78" s="1589"/>
      <c r="GJ78" s="1589"/>
      <c r="GK78" s="1589"/>
      <c r="GL78" s="1589"/>
      <c r="GM78" s="1589"/>
      <c r="GN78" s="1589"/>
      <c r="GO78" s="1589"/>
      <c r="GP78" s="1589"/>
      <c r="GQ78" s="1589"/>
      <c r="GR78" s="1589"/>
      <c r="GS78" s="1589"/>
      <c r="GT78" s="1589"/>
      <c r="GU78" s="1589"/>
      <c r="GV78" s="1589"/>
      <c r="GW78" s="1589"/>
      <c r="GX78" s="1589"/>
      <c r="GY78" s="1589"/>
      <c r="GZ78" s="1589"/>
      <c r="HA78" s="1589"/>
      <c r="HB78" s="1589"/>
      <c r="HC78" s="1589"/>
      <c r="HD78" s="1589"/>
      <c r="HE78" s="1589"/>
      <c r="HF78" s="1589"/>
      <c r="HG78" s="1589"/>
      <c r="HH78" s="1589"/>
      <c r="HI78" s="1589"/>
      <c r="HJ78" s="1589"/>
      <c r="HK78" s="1589"/>
      <c r="HL78" s="1589"/>
      <c r="HM78" s="1589"/>
      <c r="HN78" s="1589"/>
      <c r="HO78" s="1589"/>
      <c r="HP78" s="1589"/>
      <c r="HQ78" s="1589"/>
      <c r="HR78" s="1589"/>
      <c r="HS78" s="1589"/>
      <c r="HT78" s="1589"/>
      <c r="HU78" s="1589"/>
      <c r="HV78" s="1589"/>
      <c r="HW78" s="1589"/>
      <c r="HX78" s="1589"/>
      <c r="HY78" s="1589"/>
      <c r="HZ78" s="1589"/>
      <c r="IA78" s="1589"/>
      <c r="IB78" s="1589"/>
      <c r="IC78" s="1589"/>
      <c r="ID78" s="1589"/>
      <c r="IE78" s="1589"/>
      <c r="IF78" s="1589"/>
      <c r="IG78" s="1589"/>
      <c r="IH78" s="1589"/>
      <c r="II78" s="1589"/>
      <c r="IJ78" s="1589"/>
      <c r="IK78" s="1589"/>
      <c r="IL78" s="1589"/>
      <c r="IM78" s="1589"/>
      <c r="IN78" s="1589"/>
      <c r="IO78" s="1589"/>
      <c r="IP78" s="1589"/>
      <c r="IQ78" s="1589"/>
      <c r="IR78" s="1589"/>
      <c r="IS78" s="1589"/>
      <c r="IT78" s="1589"/>
      <c r="IU78" s="1589"/>
    </row>
    <row r="79" spans="1:255">
      <c r="A79" s="2209" t="s">
        <v>1405</v>
      </c>
      <c r="B79" s="1571"/>
      <c r="C79" s="1571"/>
      <c r="D79" s="1571"/>
      <c r="E79" s="1935"/>
      <c r="F79" s="1570"/>
      <c r="G79" s="1571"/>
      <c r="H79" s="1571"/>
      <c r="I79" s="1571"/>
      <c r="J79" s="1571"/>
      <c r="K79" s="1906"/>
      <c r="L79" s="1906"/>
      <c r="M79" s="1946" t="s">
        <v>1405</v>
      </c>
      <c r="N79" s="1570"/>
      <c r="O79" s="1906"/>
      <c r="P79" s="1906"/>
      <c r="Q79" s="1906"/>
      <c r="R79" s="1906">
        <f t="shared" si="1"/>
        <v>0</v>
      </c>
      <c r="S79" s="1946" t="s">
        <v>1405</v>
      </c>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c r="CD79" s="1589"/>
      <c r="CE79" s="1589"/>
      <c r="CF79" s="1589"/>
      <c r="CG79" s="1589"/>
      <c r="CH79" s="1589"/>
      <c r="CI79" s="1589"/>
      <c r="CJ79" s="1589"/>
      <c r="CK79" s="1589"/>
      <c r="CL79" s="1589"/>
      <c r="CM79" s="1589"/>
      <c r="CN79" s="1589"/>
      <c r="CO79" s="1589"/>
      <c r="CP79" s="1589"/>
      <c r="CQ79" s="1589"/>
      <c r="CR79" s="1589"/>
      <c r="CS79" s="1589"/>
      <c r="CT79" s="1589"/>
      <c r="CU79" s="1589"/>
      <c r="CV79" s="1589"/>
      <c r="CW79" s="1589"/>
      <c r="CX79" s="1589"/>
      <c r="CY79" s="1589"/>
      <c r="CZ79" s="1589"/>
      <c r="DA79" s="1589"/>
      <c r="DB79" s="1589"/>
      <c r="DC79" s="1589"/>
      <c r="DD79" s="1589"/>
      <c r="DE79" s="1589"/>
      <c r="DF79" s="1589"/>
      <c r="DG79" s="1589"/>
      <c r="DH79" s="1589"/>
      <c r="DI79" s="1589"/>
      <c r="DJ79" s="1589"/>
      <c r="DK79" s="1589"/>
      <c r="DL79" s="1589"/>
      <c r="DM79" s="1589"/>
      <c r="DN79" s="1589"/>
      <c r="DO79" s="1589"/>
      <c r="DP79" s="1589"/>
      <c r="DQ79" s="1589"/>
      <c r="DR79" s="1589"/>
      <c r="DS79" s="1589"/>
      <c r="DT79" s="1589"/>
      <c r="DU79" s="1589"/>
      <c r="DV79" s="1589"/>
      <c r="DW79" s="1589"/>
      <c r="DX79" s="1589"/>
      <c r="DY79" s="1589"/>
      <c r="DZ79" s="1589"/>
      <c r="EA79" s="1589"/>
      <c r="EB79" s="1589"/>
      <c r="EC79" s="1589"/>
      <c r="ED79" s="1589"/>
      <c r="EE79" s="1589"/>
      <c r="EF79" s="1589"/>
      <c r="EG79" s="1589"/>
      <c r="EH79" s="1589"/>
      <c r="EI79" s="1589"/>
      <c r="EJ79" s="1589"/>
      <c r="EK79" s="1589"/>
      <c r="EL79" s="1589"/>
      <c r="EM79" s="1589"/>
      <c r="EN79" s="1589"/>
      <c r="EO79" s="1589"/>
      <c r="EP79" s="1589"/>
      <c r="EQ79" s="1589"/>
      <c r="ER79" s="1589"/>
      <c r="ES79" s="1589"/>
      <c r="ET79" s="1589"/>
      <c r="EU79" s="1589"/>
      <c r="EV79" s="1589"/>
      <c r="EW79" s="1589"/>
      <c r="EX79" s="1589"/>
      <c r="EY79" s="1589"/>
      <c r="EZ79" s="1589"/>
      <c r="FA79" s="1589"/>
      <c r="FB79" s="1589"/>
      <c r="FC79" s="1589"/>
      <c r="FD79" s="1589"/>
      <c r="FE79" s="1589"/>
      <c r="FF79" s="1589"/>
      <c r="FG79" s="1589"/>
      <c r="FH79" s="1589"/>
      <c r="FI79" s="1589"/>
      <c r="FJ79" s="1589"/>
      <c r="FK79" s="1589"/>
      <c r="FL79" s="1589"/>
      <c r="FM79" s="1589"/>
      <c r="FN79" s="1589"/>
      <c r="FO79" s="1589"/>
      <c r="FP79" s="1589"/>
      <c r="FQ79" s="1589"/>
      <c r="FR79" s="1589"/>
      <c r="FS79" s="1589"/>
      <c r="FT79" s="1589"/>
      <c r="FU79" s="1589"/>
      <c r="FV79" s="1589"/>
      <c r="FW79" s="1589"/>
      <c r="FX79" s="1589"/>
      <c r="FY79" s="1589"/>
      <c r="FZ79" s="1589"/>
      <c r="GA79" s="1589"/>
      <c r="GB79" s="1589"/>
      <c r="GC79" s="1589"/>
      <c r="GD79" s="1589"/>
      <c r="GE79" s="1589"/>
      <c r="GF79" s="1589"/>
      <c r="GG79" s="1589"/>
      <c r="GH79" s="1589"/>
      <c r="GI79" s="1589"/>
      <c r="GJ79" s="1589"/>
      <c r="GK79" s="1589"/>
      <c r="GL79" s="1589"/>
      <c r="GM79" s="1589"/>
      <c r="GN79" s="1589"/>
      <c r="GO79" s="1589"/>
      <c r="GP79" s="1589"/>
      <c r="GQ79" s="1589"/>
      <c r="GR79" s="1589"/>
      <c r="GS79" s="1589"/>
      <c r="GT79" s="1589"/>
      <c r="GU79" s="1589"/>
      <c r="GV79" s="1589"/>
      <c r="GW79" s="1589"/>
      <c r="GX79" s="1589"/>
      <c r="GY79" s="1589"/>
      <c r="GZ79" s="1589"/>
      <c r="HA79" s="1589"/>
      <c r="HB79" s="1589"/>
      <c r="HC79" s="1589"/>
      <c r="HD79" s="1589"/>
      <c r="HE79" s="1589"/>
      <c r="HF79" s="1589"/>
      <c r="HG79" s="1589"/>
      <c r="HH79" s="1589"/>
      <c r="HI79" s="1589"/>
      <c r="HJ79" s="1589"/>
      <c r="HK79" s="1589"/>
      <c r="HL79" s="1589"/>
      <c r="HM79" s="1589"/>
      <c r="HN79" s="1589"/>
      <c r="HO79" s="1589"/>
      <c r="HP79" s="1589"/>
      <c r="HQ79" s="1589"/>
      <c r="HR79" s="1589"/>
      <c r="HS79" s="1589"/>
      <c r="HT79" s="1589"/>
      <c r="HU79" s="1589"/>
      <c r="HV79" s="1589"/>
      <c r="HW79" s="1589"/>
      <c r="HX79" s="1589"/>
      <c r="HY79" s="1589"/>
      <c r="HZ79" s="1589"/>
      <c r="IA79" s="1589"/>
      <c r="IB79" s="1589"/>
      <c r="IC79" s="1589"/>
      <c r="ID79" s="1589"/>
      <c r="IE79" s="1589"/>
      <c r="IF79" s="1589"/>
      <c r="IG79" s="1589"/>
      <c r="IH79" s="1589"/>
      <c r="II79" s="1589"/>
      <c r="IJ79" s="1589"/>
      <c r="IK79" s="1589"/>
      <c r="IL79" s="1589"/>
      <c r="IM79" s="1589"/>
      <c r="IN79" s="1589"/>
      <c r="IO79" s="1589"/>
      <c r="IP79" s="1589"/>
      <c r="IQ79" s="1589"/>
      <c r="IR79" s="1589"/>
      <c r="IS79" s="1589"/>
      <c r="IT79" s="1589"/>
      <c r="IU79" s="1589"/>
    </row>
    <row r="80" spans="1:255">
      <c r="A80" s="2209" t="s">
        <v>1406</v>
      </c>
      <c r="B80" s="1571"/>
      <c r="C80" s="1571"/>
      <c r="D80" s="1571"/>
      <c r="E80" s="1935"/>
      <c r="F80" s="1570"/>
      <c r="G80" s="1571"/>
      <c r="H80" s="1571"/>
      <c r="I80" s="1571"/>
      <c r="J80" s="1571"/>
      <c r="K80" s="1906"/>
      <c r="L80" s="1906"/>
      <c r="M80" s="1946" t="s">
        <v>1406</v>
      </c>
      <c r="N80" s="1570"/>
      <c r="O80" s="1906"/>
      <c r="P80" s="1906"/>
      <c r="Q80" s="1906"/>
      <c r="R80" s="1906">
        <f t="shared" si="1"/>
        <v>0</v>
      </c>
      <c r="S80" s="1946" t="s">
        <v>1406</v>
      </c>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c r="CD80" s="1589"/>
      <c r="CE80" s="1589"/>
      <c r="CF80" s="1589"/>
      <c r="CG80" s="1589"/>
      <c r="CH80" s="1589"/>
      <c r="CI80" s="1589"/>
      <c r="CJ80" s="1589"/>
      <c r="CK80" s="1589"/>
      <c r="CL80" s="1589"/>
      <c r="CM80" s="1589"/>
      <c r="CN80" s="1589"/>
      <c r="CO80" s="1589"/>
      <c r="CP80" s="1589"/>
      <c r="CQ80" s="1589"/>
      <c r="CR80" s="1589"/>
      <c r="CS80" s="1589"/>
      <c r="CT80" s="1589"/>
      <c r="CU80" s="1589"/>
      <c r="CV80" s="1589"/>
      <c r="CW80" s="1589"/>
      <c r="CX80" s="1589"/>
      <c r="CY80" s="1589"/>
      <c r="CZ80" s="1589"/>
      <c r="DA80" s="1589"/>
      <c r="DB80" s="1589"/>
      <c r="DC80" s="1589"/>
      <c r="DD80" s="1589"/>
      <c r="DE80" s="1589"/>
      <c r="DF80" s="1589"/>
      <c r="DG80" s="1589"/>
      <c r="DH80" s="1589"/>
      <c r="DI80" s="1589"/>
      <c r="DJ80" s="1589"/>
      <c r="DK80" s="1589"/>
      <c r="DL80" s="1589"/>
      <c r="DM80" s="1589"/>
      <c r="DN80" s="1589"/>
      <c r="DO80" s="1589"/>
      <c r="DP80" s="1589"/>
      <c r="DQ80" s="1589"/>
      <c r="DR80" s="1589"/>
      <c r="DS80" s="1589"/>
      <c r="DT80" s="1589"/>
      <c r="DU80" s="1589"/>
      <c r="DV80" s="1589"/>
      <c r="DW80" s="1589"/>
      <c r="DX80" s="1589"/>
      <c r="DY80" s="1589"/>
      <c r="DZ80" s="1589"/>
      <c r="EA80" s="1589"/>
      <c r="EB80" s="1589"/>
      <c r="EC80" s="1589"/>
      <c r="ED80" s="1589"/>
      <c r="EE80" s="1589"/>
      <c r="EF80" s="1589"/>
      <c r="EG80" s="1589"/>
      <c r="EH80" s="1589"/>
      <c r="EI80" s="1589"/>
      <c r="EJ80" s="1589"/>
      <c r="EK80" s="1589"/>
      <c r="EL80" s="1589"/>
      <c r="EM80" s="1589"/>
      <c r="EN80" s="1589"/>
      <c r="EO80" s="1589"/>
      <c r="EP80" s="1589"/>
      <c r="EQ80" s="1589"/>
      <c r="ER80" s="1589"/>
      <c r="ES80" s="1589"/>
      <c r="ET80" s="1589"/>
      <c r="EU80" s="1589"/>
      <c r="EV80" s="1589"/>
      <c r="EW80" s="1589"/>
      <c r="EX80" s="1589"/>
      <c r="EY80" s="1589"/>
      <c r="EZ80" s="1589"/>
      <c r="FA80" s="1589"/>
      <c r="FB80" s="1589"/>
      <c r="FC80" s="1589"/>
      <c r="FD80" s="1589"/>
      <c r="FE80" s="1589"/>
      <c r="FF80" s="1589"/>
      <c r="FG80" s="1589"/>
      <c r="FH80" s="1589"/>
      <c r="FI80" s="1589"/>
      <c r="FJ80" s="1589"/>
      <c r="FK80" s="1589"/>
      <c r="FL80" s="1589"/>
      <c r="FM80" s="1589"/>
      <c r="FN80" s="1589"/>
      <c r="FO80" s="1589"/>
      <c r="FP80" s="1589"/>
      <c r="FQ80" s="1589"/>
      <c r="FR80" s="1589"/>
      <c r="FS80" s="1589"/>
      <c r="FT80" s="1589"/>
      <c r="FU80" s="1589"/>
      <c r="FV80" s="1589"/>
      <c r="FW80" s="1589"/>
      <c r="FX80" s="1589"/>
      <c r="FY80" s="1589"/>
      <c r="FZ80" s="1589"/>
      <c r="GA80" s="1589"/>
      <c r="GB80" s="1589"/>
      <c r="GC80" s="1589"/>
      <c r="GD80" s="1589"/>
      <c r="GE80" s="1589"/>
      <c r="GF80" s="1589"/>
      <c r="GG80" s="1589"/>
      <c r="GH80" s="1589"/>
      <c r="GI80" s="1589"/>
      <c r="GJ80" s="1589"/>
      <c r="GK80" s="1589"/>
      <c r="GL80" s="1589"/>
      <c r="GM80" s="1589"/>
      <c r="GN80" s="1589"/>
      <c r="GO80" s="1589"/>
      <c r="GP80" s="1589"/>
      <c r="GQ80" s="1589"/>
      <c r="GR80" s="1589"/>
      <c r="GS80" s="1589"/>
      <c r="GT80" s="1589"/>
      <c r="GU80" s="1589"/>
      <c r="GV80" s="1589"/>
      <c r="GW80" s="1589"/>
      <c r="GX80" s="1589"/>
      <c r="GY80" s="1589"/>
      <c r="GZ80" s="1589"/>
      <c r="HA80" s="1589"/>
      <c r="HB80" s="1589"/>
      <c r="HC80" s="1589"/>
      <c r="HD80" s="1589"/>
      <c r="HE80" s="1589"/>
      <c r="HF80" s="1589"/>
      <c r="HG80" s="1589"/>
      <c r="HH80" s="1589"/>
      <c r="HI80" s="1589"/>
      <c r="HJ80" s="1589"/>
      <c r="HK80" s="1589"/>
      <c r="HL80" s="1589"/>
      <c r="HM80" s="1589"/>
      <c r="HN80" s="1589"/>
      <c r="HO80" s="1589"/>
      <c r="HP80" s="1589"/>
      <c r="HQ80" s="1589"/>
      <c r="HR80" s="1589"/>
      <c r="HS80" s="1589"/>
      <c r="HT80" s="1589"/>
      <c r="HU80" s="1589"/>
      <c r="HV80" s="1589"/>
      <c r="HW80" s="1589"/>
      <c r="HX80" s="1589"/>
      <c r="HY80" s="1589"/>
      <c r="HZ80" s="1589"/>
      <c r="IA80" s="1589"/>
      <c r="IB80" s="1589"/>
      <c r="IC80" s="1589"/>
      <c r="ID80" s="1589"/>
      <c r="IE80" s="1589"/>
      <c r="IF80" s="1589"/>
      <c r="IG80" s="1589"/>
      <c r="IH80" s="1589"/>
      <c r="II80" s="1589"/>
      <c r="IJ80" s="1589"/>
      <c r="IK80" s="1589"/>
      <c r="IL80" s="1589"/>
      <c r="IM80" s="1589"/>
      <c r="IN80" s="1589"/>
      <c r="IO80" s="1589"/>
      <c r="IP80" s="1589"/>
      <c r="IQ80" s="1589"/>
      <c r="IR80" s="1589"/>
      <c r="IS80" s="1589"/>
      <c r="IT80" s="1589"/>
      <c r="IU80" s="1589"/>
    </row>
    <row r="81" spans="1:255">
      <c r="A81" s="2209" t="s">
        <v>1407</v>
      </c>
      <c r="B81" s="1571"/>
      <c r="C81" s="1571"/>
      <c r="D81" s="1571"/>
      <c r="E81" s="1935"/>
      <c r="F81" s="1570"/>
      <c r="G81" s="1571"/>
      <c r="H81" s="1571"/>
      <c r="I81" s="1571"/>
      <c r="J81" s="1571"/>
      <c r="K81" s="1906"/>
      <c r="L81" s="1906"/>
      <c r="M81" s="1946" t="s">
        <v>1407</v>
      </c>
      <c r="N81" s="1570"/>
      <c r="O81" s="1906"/>
      <c r="P81" s="1906"/>
      <c r="Q81" s="1906"/>
      <c r="R81" s="1906">
        <f t="shared" si="1"/>
        <v>0</v>
      </c>
      <c r="S81" s="1946" t="s">
        <v>1407</v>
      </c>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c r="CD81" s="1589"/>
      <c r="CE81" s="1589"/>
      <c r="CF81" s="1589"/>
      <c r="CG81" s="1589"/>
      <c r="CH81" s="1589"/>
      <c r="CI81" s="1589"/>
      <c r="CJ81" s="1589"/>
      <c r="CK81" s="1589"/>
      <c r="CL81" s="1589"/>
      <c r="CM81" s="1589"/>
      <c r="CN81" s="1589"/>
      <c r="CO81" s="1589"/>
      <c r="CP81" s="1589"/>
      <c r="CQ81" s="1589"/>
      <c r="CR81" s="1589"/>
      <c r="CS81" s="1589"/>
      <c r="CT81" s="1589"/>
      <c r="CU81" s="1589"/>
      <c r="CV81" s="1589"/>
      <c r="CW81" s="1589"/>
      <c r="CX81" s="1589"/>
      <c r="CY81" s="1589"/>
      <c r="CZ81" s="1589"/>
      <c r="DA81" s="1589"/>
      <c r="DB81" s="1589"/>
      <c r="DC81" s="1589"/>
      <c r="DD81" s="1589"/>
      <c r="DE81" s="1589"/>
      <c r="DF81" s="1589"/>
      <c r="DG81" s="1589"/>
      <c r="DH81" s="1589"/>
      <c r="DI81" s="1589"/>
      <c r="DJ81" s="1589"/>
      <c r="DK81" s="1589"/>
      <c r="DL81" s="1589"/>
      <c r="DM81" s="1589"/>
      <c r="DN81" s="1589"/>
      <c r="DO81" s="1589"/>
      <c r="DP81" s="1589"/>
      <c r="DQ81" s="1589"/>
      <c r="DR81" s="1589"/>
      <c r="DS81" s="1589"/>
      <c r="DT81" s="1589"/>
      <c r="DU81" s="1589"/>
      <c r="DV81" s="1589"/>
      <c r="DW81" s="1589"/>
      <c r="DX81" s="1589"/>
      <c r="DY81" s="1589"/>
      <c r="DZ81" s="1589"/>
      <c r="EA81" s="1589"/>
      <c r="EB81" s="1589"/>
      <c r="EC81" s="1589"/>
      <c r="ED81" s="1589"/>
      <c r="EE81" s="1589"/>
      <c r="EF81" s="1589"/>
      <c r="EG81" s="1589"/>
      <c r="EH81" s="1589"/>
      <c r="EI81" s="1589"/>
      <c r="EJ81" s="1589"/>
      <c r="EK81" s="1589"/>
      <c r="EL81" s="1589"/>
      <c r="EM81" s="1589"/>
      <c r="EN81" s="1589"/>
      <c r="EO81" s="1589"/>
      <c r="EP81" s="1589"/>
      <c r="EQ81" s="1589"/>
      <c r="ER81" s="1589"/>
      <c r="ES81" s="1589"/>
      <c r="ET81" s="1589"/>
      <c r="EU81" s="1589"/>
      <c r="EV81" s="1589"/>
      <c r="EW81" s="1589"/>
      <c r="EX81" s="1589"/>
      <c r="EY81" s="1589"/>
      <c r="EZ81" s="1589"/>
      <c r="FA81" s="1589"/>
      <c r="FB81" s="1589"/>
      <c r="FC81" s="1589"/>
      <c r="FD81" s="1589"/>
      <c r="FE81" s="1589"/>
      <c r="FF81" s="1589"/>
      <c r="FG81" s="1589"/>
      <c r="FH81" s="1589"/>
      <c r="FI81" s="1589"/>
      <c r="FJ81" s="1589"/>
      <c r="FK81" s="1589"/>
      <c r="FL81" s="1589"/>
      <c r="FM81" s="1589"/>
      <c r="FN81" s="1589"/>
      <c r="FO81" s="1589"/>
      <c r="FP81" s="1589"/>
      <c r="FQ81" s="1589"/>
      <c r="FR81" s="1589"/>
      <c r="FS81" s="1589"/>
      <c r="FT81" s="1589"/>
      <c r="FU81" s="1589"/>
      <c r="FV81" s="1589"/>
      <c r="FW81" s="1589"/>
      <c r="FX81" s="1589"/>
      <c r="FY81" s="1589"/>
      <c r="FZ81" s="1589"/>
      <c r="GA81" s="1589"/>
      <c r="GB81" s="1589"/>
      <c r="GC81" s="1589"/>
      <c r="GD81" s="1589"/>
      <c r="GE81" s="1589"/>
      <c r="GF81" s="1589"/>
      <c r="GG81" s="1589"/>
      <c r="GH81" s="1589"/>
      <c r="GI81" s="1589"/>
      <c r="GJ81" s="1589"/>
      <c r="GK81" s="1589"/>
      <c r="GL81" s="1589"/>
      <c r="GM81" s="1589"/>
      <c r="GN81" s="1589"/>
      <c r="GO81" s="1589"/>
      <c r="GP81" s="1589"/>
      <c r="GQ81" s="1589"/>
      <c r="GR81" s="1589"/>
      <c r="GS81" s="1589"/>
      <c r="GT81" s="1589"/>
      <c r="GU81" s="1589"/>
      <c r="GV81" s="1589"/>
      <c r="GW81" s="1589"/>
      <c r="GX81" s="1589"/>
      <c r="GY81" s="1589"/>
      <c r="GZ81" s="1589"/>
      <c r="HA81" s="1589"/>
      <c r="HB81" s="1589"/>
      <c r="HC81" s="1589"/>
      <c r="HD81" s="1589"/>
      <c r="HE81" s="1589"/>
      <c r="HF81" s="1589"/>
      <c r="HG81" s="1589"/>
      <c r="HH81" s="1589"/>
      <c r="HI81" s="1589"/>
      <c r="HJ81" s="1589"/>
      <c r="HK81" s="1589"/>
      <c r="HL81" s="1589"/>
      <c r="HM81" s="1589"/>
      <c r="HN81" s="1589"/>
      <c r="HO81" s="1589"/>
      <c r="HP81" s="1589"/>
      <c r="HQ81" s="1589"/>
      <c r="HR81" s="1589"/>
      <c r="HS81" s="1589"/>
      <c r="HT81" s="1589"/>
      <c r="HU81" s="1589"/>
      <c r="HV81" s="1589"/>
      <c r="HW81" s="1589"/>
      <c r="HX81" s="1589"/>
      <c r="HY81" s="1589"/>
      <c r="HZ81" s="1589"/>
      <c r="IA81" s="1589"/>
      <c r="IB81" s="1589"/>
      <c r="IC81" s="1589"/>
      <c r="ID81" s="1589"/>
      <c r="IE81" s="1589"/>
      <c r="IF81" s="1589"/>
      <c r="IG81" s="1589"/>
      <c r="IH81" s="1589"/>
      <c r="II81" s="1589"/>
      <c r="IJ81" s="1589"/>
      <c r="IK81" s="1589"/>
      <c r="IL81" s="1589"/>
      <c r="IM81" s="1589"/>
      <c r="IN81" s="1589"/>
      <c r="IO81" s="1589"/>
      <c r="IP81" s="1589"/>
      <c r="IQ81" s="1589"/>
      <c r="IR81" s="1589"/>
      <c r="IS81" s="1589"/>
      <c r="IT81" s="1589"/>
      <c r="IU81" s="1589"/>
    </row>
    <row r="82" spans="1:255">
      <c r="A82" s="2209" t="s">
        <v>1746</v>
      </c>
      <c r="B82" s="1571"/>
      <c r="C82" s="1571"/>
      <c r="D82" s="1571"/>
      <c r="E82" s="1935"/>
      <c r="F82" s="1570"/>
      <c r="G82" s="1571"/>
      <c r="H82" s="1571"/>
      <c r="I82" s="1571"/>
      <c r="J82" s="1571"/>
      <c r="K82" s="1906"/>
      <c r="L82" s="1906"/>
      <c r="M82" s="1946" t="s">
        <v>1746</v>
      </c>
      <c r="N82" s="1570"/>
      <c r="O82" s="1906"/>
      <c r="P82" s="1906"/>
      <c r="Q82" s="1906"/>
      <c r="R82" s="1906">
        <f t="shared" si="1"/>
        <v>0</v>
      </c>
      <c r="S82" s="1946" t="s">
        <v>1746</v>
      </c>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c r="CD82" s="1589"/>
      <c r="CE82" s="1589"/>
      <c r="CF82" s="1589"/>
      <c r="CG82" s="1589"/>
      <c r="CH82" s="1589"/>
      <c r="CI82" s="1589"/>
      <c r="CJ82" s="1589"/>
      <c r="CK82" s="1589"/>
      <c r="CL82" s="1589"/>
      <c r="CM82" s="1589"/>
      <c r="CN82" s="1589"/>
      <c r="CO82" s="1589"/>
      <c r="CP82" s="1589"/>
      <c r="CQ82" s="1589"/>
      <c r="CR82" s="1589"/>
      <c r="CS82" s="1589"/>
      <c r="CT82" s="1589"/>
      <c r="CU82" s="1589"/>
      <c r="CV82" s="1589"/>
      <c r="CW82" s="1589"/>
      <c r="CX82" s="1589"/>
      <c r="CY82" s="1589"/>
      <c r="CZ82" s="1589"/>
      <c r="DA82" s="1589"/>
      <c r="DB82" s="1589"/>
      <c r="DC82" s="1589"/>
      <c r="DD82" s="1589"/>
      <c r="DE82" s="1589"/>
      <c r="DF82" s="1589"/>
      <c r="DG82" s="1589"/>
      <c r="DH82" s="1589"/>
      <c r="DI82" s="1589"/>
      <c r="DJ82" s="1589"/>
      <c r="DK82" s="1589"/>
      <c r="DL82" s="1589"/>
      <c r="DM82" s="1589"/>
      <c r="DN82" s="1589"/>
      <c r="DO82" s="1589"/>
      <c r="DP82" s="1589"/>
      <c r="DQ82" s="1589"/>
      <c r="DR82" s="1589"/>
      <c r="DS82" s="1589"/>
      <c r="DT82" s="1589"/>
      <c r="DU82" s="1589"/>
      <c r="DV82" s="1589"/>
      <c r="DW82" s="1589"/>
      <c r="DX82" s="1589"/>
      <c r="DY82" s="1589"/>
      <c r="DZ82" s="1589"/>
      <c r="EA82" s="1589"/>
      <c r="EB82" s="1589"/>
      <c r="EC82" s="1589"/>
      <c r="ED82" s="1589"/>
      <c r="EE82" s="1589"/>
      <c r="EF82" s="1589"/>
      <c r="EG82" s="1589"/>
      <c r="EH82" s="1589"/>
      <c r="EI82" s="1589"/>
      <c r="EJ82" s="1589"/>
      <c r="EK82" s="1589"/>
      <c r="EL82" s="1589"/>
      <c r="EM82" s="1589"/>
      <c r="EN82" s="1589"/>
      <c r="EO82" s="1589"/>
      <c r="EP82" s="1589"/>
      <c r="EQ82" s="1589"/>
      <c r="ER82" s="1589"/>
      <c r="ES82" s="1589"/>
      <c r="ET82" s="1589"/>
      <c r="EU82" s="1589"/>
      <c r="EV82" s="1589"/>
      <c r="EW82" s="1589"/>
      <c r="EX82" s="1589"/>
      <c r="EY82" s="1589"/>
      <c r="EZ82" s="1589"/>
      <c r="FA82" s="1589"/>
      <c r="FB82" s="1589"/>
      <c r="FC82" s="1589"/>
      <c r="FD82" s="1589"/>
      <c r="FE82" s="1589"/>
      <c r="FF82" s="1589"/>
      <c r="FG82" s="1589"/>
      <c r="FH82" s="1589"/>
      <c r="FI82" s="1589"/>
      <c r="FJ82" s="1589"/>
      <c r="FK82" s="1589"/>
      <c r="FL82" s="1589"/>
      <c r="FM82" s="1589"/>
      <c r="FN82" s="1589"/>
      <c r="FO82" s="1589"/>
      <c r="FP82" s="1589"/>
      <c r="FQ82" s="1589"/>
      <c r="FR82" s="1589"/>
      <c r="FS82" s="1589"/>
      <c r="FT82" s="1589"/>
      <c r="FU82" s="1589"/>
      <c r="FV82" s="1589"/>
      <c r="FW82" s="1589"/>
      <c r="FX82" s="1589"/>
      <c r="FY82" s="1589"/>
      <c r="FZ82" s="1589"/>
      <c r="GA82" s="1589"/>
      <c r="GB82" s="1589"/>
      <c r="GC82" s="1589"/>
      <c r="GD82" s="1589"/>
      <c r="GE82" s="1589"/>
      <c r="GF82" s="1589"/>
      <c r="GG82" s="1589"/>
      <c r="GH82" s="1589"/>
      <c r="GI82" s="1589"/>
      <c r="GJ82" s="1589"/>
      <c r="GK82" s="1589"/>
      <c r="GL82" s="1589"/>
      <c r="GM82" s="1589"/>
      <c r="GN82" s="1589"/>
      <c r="GO82" s="1589"/>
      <c r="GP82" s="1589"/>
      <c r="GQ82" s="1589"/>
      <c r="GR82" s="1589"/>
      <c r="GS82" s="1589"/>
      <c r="GT82" s="1589"/>
      <c r="GU82" s="1589"/>
      <c r="GV82" s="1589"/>
      <c r="GW82" s="1589"/>
      <c r="GX82" s="1589"/>
      <c r="GY82" s="1589"/>
      <c r="GZ82" s="1589"/>
      <c r="HA82" s="1589"/>
      <c r="HB82" s="1589"/>
      <c r="HC82" s="1589"/>
      <c r="HD82" s="1589"/>
      <c r="HE82" s="1589"/>
      <c r="HF82" s="1589"/>
      <c r="HG82" s="1589"/>
      <c r="HH82" s="1589"/>
      <c r="HI82" s="1589"/>
      <c r="HJ82" s="1589"/>
      <c r="HK82" s="1589"/>
      <c r="HL82" s="1589"/>
      <c r="HM82" s="1589"/>
      <c r="HN82" s="1589"/>
      <c r="HO82" s="1589"/>
      <c r="HP82" s="1589"/>
      <c r="HQ82" s="1589"/>
      <c r="HR82" s="1589"/>
      <c r="HS82" s="1589"/>
      <c r="HT82" s="1589"/>
      <c r="HU82" s="1589"/>
      <c r="HV82" s="1589"/>
      <c r="HW82" s="1589"/>
      <c r="HX82" s="1589"/>
      <c r="HY82" s="1589"/>
      <c r="HZ82" s="1589"/>
      <c r="IA82" s="1589"/>
      <c r="IB82" s="1589"/>
      <c r="IC82" s="1589"/>
      <c r="ID82" s="1589"/>
      <c r="IE82" s="1589"/>
      <c r="IF82" s="1589"/>
      <c r="IG82" s="1589"/>
      <c r="IH82" s="1589"/>
      <c r="II82" s="1589"/>
      <c r="IJ82" s="1589"/>
      <c r="IK82" s="1589"/>
      <c r="IL82" s="1589"/>
      <c r="IM82" s="1589"/>
      <c r="IN82" s="1589"/>
      <c r="IO82" s="1589"/>
      <c r="IP82" s="1589"/>
      <c r="IQ82" s="1589"/>
      <c r="IR82" s="1589"/>
      <c r="IS82" s="1589"/>
      <c r="IT82" s="1589"/>
      <c r="IU82" s="1589"/>
    </row>
    <row r="83" spans="1:255">
      <c r="A83" s="2209" t="s">
        <v>1747</v>
      </c>
      <c r="B83" s="1571"/>
      <c r="C83" s="1571"/>
      <c r="D83" s="1571"/>
      <c r="E83" s="1935"/>
      <c r="F83" s="1570"/>
      <c r="G83" s="1571"/>
      <c r="H83" s="1571"/>
      <c r="I83" s="1571"/>
      <c r="J83" s="1571"/>
      <c r="K83" s="1906"/>
      <c r="L83" s="1906"/>
      <c r="M83" s="1946" t="s">
        <v>1747</v>
      </c>
      <c r="N83" s="1570"/>
      <c r="O83" s="1906"/>
      <c r="P83" s="1906"/>
      <c r="Q83" s="1906"/>
      <c r="R83" s="1906">
        <f t="shared" si="1"/>
        <v>0</v>
      </c>
      <c r="S83" s="1946" t="s">
        <v>1747</v>
      </c>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c r="CD83" s="1589"/>
      <c r="CE83" s="1589"/>
      <c r="CF83" s="1589"/>
      <c r="CG83" s="1589"/>
      <c r="CH83" s="1589"/>
      <c r="CI83" s="1589"/>
      <c r="CJ83" s="1589"/>
      <c r="CK83" s="1589"/>
      <c r="CL83" s="1589"/>
      <c r="CM83" s="1589"/>
      <c r="CN83" s="1589"/>
      <c r="CO83" s="1589"/>
      <c r="CP83" s="1589"/>
      <c r="CQ83" s="1589"/>
      <c r="CR83" s="1589"/>
      <c r="CS83" s="1589"/>
      <c r="CT83" s="1589"/>
      <c r="CU83" s="1589"/>
      <c r="CV83" s="1589"/>
      <c r="CW83" s="1589"/>
      <c r="CX83" s="1589"/>
      <c r="CY83" s="1589"/>
      <c r="CZ83" s="1589"/>
      <c r="DA83" s="1589"/>
      <c r="DB83" s="1589"/>
      <c r="DC83" s="1589"/>
      <c r="DD83" s="1589"/>
      <c r="DE83" s="1589"/>
      <c r="DF83" s="1589"/>
      <c r="DG83" s="1589"/>
      <c r="DH83" s="1589"/>
      <c r="DI83" s="1589"/>
      <c r="DJ83" s="1589"/>
      <c r="DK83" s="1589"/>
      <c r="DL83" s="1589"/>
      <c r="DM83" s="1589"/>
      <c r="DN83" s="1589"/>
      <c r="DO83" s="1589"/>
      <c r="DP83" s="1589"/>
      <c r="DQ83" s="1589"/>
      <c r="DR83" s="1589"/>
      <c r="DS83" s="1589"/>
      <c r="DT83" s="1589"/>
      <c r="DU83" s="1589"/>
      <c r="DV83" s="1589"/>
      <c r="DW83" s="1589"/>
      <c r="DX83" s="1589"/>
      <c r="DY83" s="1589"/>
      <c r="DZ83" s="1589"/>
      <c r="EA83" s="1589"/>
      <c r="EB83" s="1589"/>
      <c r="EC83" s="1589"/>
      <c r="ED83" s="1589"/>
      <c r="EE83" s="1589"/>
      <c r="EF83" s="1589"/>
      <c r="EG83" s="1589"/>
      <c r="EH83" s="1589"/>
      <c r="EI83" s="1589"/>
      <c r="EJ83" s="1589"/>
      <c r="EK83" s="1589"/>
      <c r="EL83" s="1589"/>
      <c r="EM83" s="1589"/>
      <c r="EN83" s="1589"/>
      <c r="EO83" s="1589"/>
      <c r="EP83" s="1589"/>
      <c r="EQ83" s="1589"/>
      <c r="ER83" s="1589"/>
      <c r="ES83" s="1589"/>
      <c r="ET83" s="1589"/>
      <c r="EU83" s="1589"/>
      <c r="EV83" s="1589"/>
      <c r="EW83" s="1589"/>
      <c r="EX83" s="1589"/>
      <c r="EY83" s="1589"/>
      <c r="EZ83" s="1589"/>
      <c r="FA83" s="1589"/>
      <c r="FB83" s="1589"/>
      <c r="FC83" s="1589"/>
      <c r="FD83" s="1589"/>
      <c r="FE83" s="1589"/>
      <c r="FF83" s="1589"/>
      <c r="FG83" s="1589"/>
      <c r="FH83" s="1589"/>
      <c r="FI83" s="1589"/>
      <c r="FJ83" s="1589"/>
      <c r="FK83" s="1589"/>
      <c r="FL83" s="1589"/>
      <c r="FM83" s="1589"/>
      <c r="FN83" s="1589"/>
      <c r="FO83" s="1589"/>
      <c r="FP83" s="1589"/>
      <c r="FQ83" s="1589"/>
      <c r="FR83" s="1589"/>
      <c r="FS83" s="1589"/>
      <c r="FT83" s="1589"/>
      <c r="FU83" s="1589"/>
      <c r="FV83" s="1589"/>
      <c r="FW83" s="1589"/>
      <c r="FX83" s="1589"/>
      <c r="FY83" s="1589"/>
      <c r="FZ83" s="1589"/>
      <c r="GA83" s="1589"/>
      <c r="GB83" s="1589"/>
      <c r="GC83" s="1589"/>
      <c r="GD83" s="1589"/>
      <c r="GE83" s="1589"/>
      <c r="GF83" s="1589"/>
      <c r="GG83" s="1589"/>
      <c r="GH83" s="1589"/>
      <c r="GI83" s="1589"/>
      <c r="GJ83" s="1589"/>
      <c r="GK83" s="1589"/>
      <c r="GL83" s="1589"/>
      <c r="GM83" s="1589"/>
      <c r="GN83" s="1589"/>
      <c r="GO83" s="1589"/>
      <c r="GP83" s="1589"/>
      <c r="GQ83" s="1589"/>
      <c r="GR83" s="1589"/>
      <c r="GS83" s="1589"/>
      <c r="GT83" s="1589"/>
      <c r="GU83" s="1589"/>
      <c r="GV83" s="1589"/>
      <c r="GW83" s="1589"/>
      <c r="GX83" s="1589"/>
      <c r="GY83" s="1589"/>
      <c r="GZ83" s="1589"/>
      <c r="HA83" s="1589"/>
      <c r="HB83" s="1589"/>
      <c r="HC83" s="1589"/>
      <c r="HD83" s="1589"/>
      <c r="HE83" s="1589"/>
      <c r="HF83" s="1589"/>
      <c r="HG83" s="1589"/>
      <c r="HH83" s="1589"/>
      <c r="HI83" s="1589"/>
      <c r="HJ83" s="1589"/>
      <c r="HK83" s="1589"/>
      <c r="HL83" s="1589"/>
      <c r="HM83" s="1589"/>
      <c r="HN83" s="1589"/>
      <c r="HO83" s="1589"/>
      <c r="HP83" s="1589"/>
      <c r="HQ83" s="1589"/>
      <c r="HR83" s="1589"/>
      <c r="HS83" s="1589"/>
      <c r="HT83" s="1589"/>
      <c r="HU83" s="1589"/>
      <c r="HV83" s="1589"/>
      <c r="HW83" s="1589"/>
      <c r="HX83" s="1589"/>
      <c r="HY83" s="1589"/>
      <c r="HZ83" s="1589"/>
      <c r="IA83" s="1589"/>
      <c r="IB83" s="1589"/>
      <c r="IC83" s="1589"/>
      <c r="ID83" s="1589"/>
      <c r="IE83" s="1589"/>
      <c r="IF83" s="1589"/>
      <c r="IG83" s="1589"/>
      <c r="IH83" s="1589"/>
      <c r="II83" s="1589"/>
      <c r="IJ83" s="1589"/>
      <c r="IK83" s="1589"/>
      <c r="IL83" s="1589"/>
      <c r="IM83" s="1589"/>
      <c r="IN83" s="1589"/>
      <c r="IO83" s="1589"/>
      <c r="IP83" s="1589"/>
      <c r="IQ83" s="1589"/>
      <c r="IR83" s="1589"/>
      <c r="IS83" s="1589"/>
      <c r="IT83" s="1589"/>
      <c r="IU83" s="1589"/>
    </row>
    <row r="84" spans="1:255">
      <c r="A84" s="2209">
        <v>12</v>
      </c>
      <c r="B84" s="1571"/>
      <c r="C84" s="1571"/>
      <c r="D84" s="1571"/>
      <c r="E84" s="1935"/>
      <c r="F84" s="1570"/>
      <c r="G84" s="1571"/>
      <c r="H84" s="1571"/>
      <c r="I84" s="1571"/>
      <c r="J84" s="1571"/>
      <c r="K84" s="1906"/>
      <c r="L84" s="1906"/>
      <c r="M84" s="1946">
        <v>12</v>
      </c>
      <c r="N84" s="1570"/>
      <c r="O84" s="1906"/>
      <c r="P84" s="1906"/>
      <c r="Q84" s="1906"/>
      <c r="R84" s="1906">
        <f t="shared" si="1"/>
        <v>0</v>
      </c>
      <c r="S84" s="1946">
        <v>12</v>
      </c>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c r="CD84" s="1589"/>
      <c r="CE84" s="1589"/>
      <c r="CF84" s="1589"/>
      <c r="CG84" s="1589"/>
      <c r="CH84" s="1589"/>
      <c r="CI84" s="1589"/>
      <c r="CJ84" s="1589"/>
      <c r="CK84" s="1589"/>
      <c r="CL84" s="1589"/>
      <c r="CM84" s="1589"/>
      <c r="CN84" s="1589"/>
      <c r="CO84" s="1589"/>
      <c r="CP84" s="1589"/>
      <c r="CQ84" s="1589"/>
      <c r="CR84" s="1589"/>
      <c r="CS84" s="1589"/>
      <c r="CT84" s="1589"/>
      <c r="CU84" s="1589"/>
      <c r="CV84" s="1589"/>
      <c r="CW84" s="1589"/>
      <c r="CX84" s="1589"/>
      <c r="CY84" s="1589"/>
      <c r="CZ84" s="1589"/>
      <c r="DA84" s="1589"/>
      <c r="DB84" s="1589"/>
      <c r="DC84" s="1589"/>
      <c r="DD84" s="1589"/>
      <c r="DE84" s="1589"/>
      <c r="DF84" s="1589"/>
      <c r="DG84" s="1589"/>
      <c r="DH84" s="1589"/>
      <c r="DI84" s="1589"/>
      <c r="DJ84" s="1589"/>
      <c r="DK84" s="1589"/>
      <c r="DL84" s="1589"/>
      <c r="DM84" s="1589"/>
      <c r="DN84" s="1589"/>
      <c r="DO84" s="1589"/>
      <c r="DP84" s="1589"/>
      <c r="DQ84" s="1589"/>
      <c r="DR84" s="1589"/>
      <c r="DS84" s="1589"/>
      <c r="DT84" s="1589"/>
      <c r="DU84" s="1589"/>
      <c r="DV84" s="1589"/>
      <c r="DW84" s="1589"/>
      <c r="DX84" s="1589"/>
      <c r="DY84" s="1589"/>
      <c r="DZ84" s="1589"/>
      <c r="EA84" s="1589"/>
      <c r="EB84" s="1589"/>
      <c r="EC84" s="1589"/>
      <c r="ED84" s="1589"/>
      <c r="EE84" s="1589"/>
      <c r="EF84" s="1589"/>
      <c r="EG84" s="1589"/>
      <c r="EH84" s="1589"/>
      <c r="EI84" s="1589"/>
      <c r="EJ84" s="1589"/>
      <c r="EK84" s="1589"/>
      <c r="EL84" s="1589"/>
      <c r="EM84" s="1589"/>
      <c r="EN84" s="1589"/>
      <c r="EO84" s="1589"/>
      <c r="EP84" s="1589"/>
      <c r="EQ84" s="1589"/>
      <c r="ER84" s="1589"/>
      <c r="ES84" s="1589"/>
      <c r="ET84" s="1589"/>
      <c r="EU84" s="1589"/>
      <c r="EV84" s="1589"/>
      <c r="EW84" s="1589"/>
      <c r="EX84" s="1589"/>
      <c r="EY84" s="1589"/>
      <c r="EZ84" s="1589"/>
      <c r="FA84" s="1589"/>
      <c r="FB84" s="1589"/>
      <c r="FC84" s="1589"/>
      <c r="FD84" s="1589"/>
      <c r="FE84" s="1589"/>
      <c r="FF84" s="1589"/>
      <c r="FG84" s="1589"/>
      <c r="FH84" s="1589"/>
      <c r="FI84" s="1589"/>
      <c r="FJ84" s="1589"/>
      <c r="FK84" s="1589"/>
      <c r="FL84" s="1589"/>
      <c r="FM84" s="1589"/>
      <c r="FN84" s="1589"/>
      <c r="FO84" s="1589"/>
      <c r="FP84" s="1589"/>
      <c r="FQ84" s="1589"/>
      <c r="FR84" s="1589"/>
      <c r="FS84" s="1589"/>
      <c r="FT84" s="1589"/>
      <c r="FU84" s="1589"/>
      <c r="FV84" s="1589"/>
      <c r="FW84" s="1589"/>
      <c r="FX84" s="1589"/>
      <c r="FY84" s="1589"/>
      <c r="FZ84" s="1589"/>
      <c r="GA84" s="1589"/>
      <c r="GB84" s="1589"/>
      <c r="GC84" s="1589"/>
      <c r="GD84" s="1589"/>
      <c r="GE84" s="1589"/>
      <c r="GF84" s="1589"/>
      <c r="GG84" s="1589"/>
      <c r="GH84" s="1589"/>
      <c r="GI84" s="1589"/>
      <c r="GJ84" s="1589"/>
      <c r="GK84" s="1589"/>
      <c r="GL84" s="1589"/>
      <c r="GM84" s="1589"/>
      <c r="GN84" s="1589"/>
      <c r="GO84" s="1589"/>
      <c r="GP84" s="1589"/>
      <c r="GQ84" s="1589"/>
      <c r="GR84" s="1589"/>
      <c r="GS84" s="1589"/>
      <c r="GT84" s="1589"/>
      <c r="GU84" s="1589"/>
      <c r="GV84" s="1589"/>
      <c r="GW84" s="1589"/>
      <c r="GX84" s="1589"/>
      <c r="GY84" s="1589"/>
      <c r="GZ84" s="1589"/>
      <c r="HA84" s="1589"/>
      <c r="HB84" s="1589"/>
      <c r="HC84" s="1589"/>
      <c r="HD84" s="1589"/>
      <c r="HE84" s="1589"/>
      <c r="HF84" s="1589"/>
      <c r="HG84" s="1589"/>
      <c r="HH84" s="1589"/>
      <c r="HI84" s="1589"/>
      <c r="HJ84" s="1589"/>
      <c r="HK84" s="1589"/>
      <c r="HL84" s="1589"/>
      <c r="HM84" s="1589"/>
      <c r="HN84" s="1589"/>
      <c r="HO84" s="1589"/>
      <c r="HP84" s="1589"/>
      <c r="HQ84" s="1589"/>
      <c r="HR84" s="1589"/>
      <c r="HS84" s="1589"/>
      <c r="HT84" s="1589"/>
      <c r="HU84" s="1589"/>
      <c r="HV84" s="1589"/>
      <c r="HW84" s="1589"/>
      <c r="HX84" s="1589"/>
      <c r="HY84" s="1589"/>
      <c r="HZ84" s="1589"/>
      <c r="IA84" s="1589"/>
      <c r="IB84" s="1589"/>
      <c r="IC84" s="1589"/>
      <c r="ID84" s="1589"/>
      <c r="IE84" s="1589"/>
      <c r="IF84" s="1589"/>
      <c r="IG84" s="1589"/>
      <c r="IH84" s="1589"/>
      <c r="II84" s="1589"/>
      <c r="IJ84" s="1589"/>
      <c r="IK84" s="1589"/>
      <c r="IL84" s="1589"/>
      <c r="IM84" s="1589"/>
      <c r="IN84" s="1589"/>
      <c r="IO84" s="1589"/>
      <c r="IP84" s="1589"/>
      <c r="IQ84" s="1589"/>
      <c r="IR84" s="1589"/>
      <c r="IS84" s="1589"/>
      <c r="IT84" s="1589"/>
      <c r="IU84" s="1589"/>
    </row>
    <row r="85" spans="1:255">
      <c r="A85" s="2209">
        <v>13</v>
      </c>
      <c r="B85" s="1571"/>
      <c r="C85" s="1571"/>
      <c r="D85" s="1571"/>
      <c r="E85" s="1935"/>
      <c r="F85" s="1570"/>
      <c r="G85" s="1571"/>
      <c r="H85" s="1571"/>
      <c r="I85" s="1571"/>
      <c r="J85" s="1571"/>
      <c r="K85" s="1906"/>
      <c r="L85" s="1906"/>
      <c r="M85" s="1946">
        <v>13</v>
      </c>
      <c r="N85" s="1570"/>
      <c r="O85" s="1906"/>
      <c r="P85" s="1906"/>
      <c r="Q85" s="1906"/>
      <c r="R85" s="1906">
        <f t="shared" si="1"/>
        <v>0</v>
      </c>
      <c r="S85" s="1946">
        <v>13</v>
      </c>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c r="CD85" s="1589"/>
      <c r="CE85" s="1589"/>
      <c r="CF85" s="1589"/>
      <c r="CG85" s="1589"/>
      <c r="CH85" s="1589"/>
      <c r="CI85" s="1589"/>
      <c r="CJ85" s="1589"/>
      <c r="CK85" s="1589"/>
      <c r="CL85" s="1589"/>
      <c r="CM85" s="1589"/>
      <c r="CN85" s="1589"/>
      <c r="CO85" s="1589"/>
      <c r="CP85" s="1589"/>
      <c r="CQ85" s="1589"/>
      <c r="CR85" s="1589"/>
      <c r="CS85" s="1589"/>
      <c r="CT85" s="1589"/>
      <c r="CU85" s="1589"/>
      <c r="CV85" s="1589"/>
      <c r="CW85" s="1589"/>
      <c r="CX85" s="1589"/>
      <c r="CY85" s="1589"/>
      <c r="CZ85" s="1589"/>
      <c r="DA85" s="1589"/>
      <c r="DB85" s="1589"/>
      <c r="DC85" s="1589"/>
      <c r="DD85" s="1589"/>
      <c r="DE85" s="1589"/>
      <c r="DF85" s="1589"/>
      <c r="DG85" s="1589"/>
      <c r="DH85" s="1589"/>
      <c r="DI85" s="1589"/>
      <c r="DJ85" s="1589"/>
      <c r="DK85" s="1589"/>
      <c r="DL85" s="1589"/>
      <c r="DM85" s="1589"/>
      <c r="DN85" s="1589"/>
      <c r="DO85" s="1589"/>
      <c r="DP85" s="1589"/>
      <c r="DQ85" s="1589"/>
      <c r="DR85" s="1589"/>
      <c r="DS85" s="1589"/>
      <c r="DT85" s="1589"/>
      <c r="DU85" s="1589"/>
      <c r="DV85" s="1589"/>
      <c r="DW85" s="1589"/>
      <c r="DX85" s="1589"/>
      <c r="DY85" s="1589"/>
      <c r="DZ85" s="1589"/>
      <c r="EA85" s="1589"/>
      <c r="EB85" s="1589"/>
      <c r="EC85" s="1589"/>
      <c r="ED85" s="1589"/>
      <c r="EE85" s="1589"/>
      <c r="EF85" s="1589"/>
      <c r="EG85" s="1589"/>
      <c r="EH85" s="1589"/>
      <c r="EI85" s="1589"/>
      <c r="EJ85" s="1589"/>
      <c r="EK85" s="1589"/>
      <c r="EL85" s="1589"/>
      <c r="EM85" s="1589"/>
      <c r="EN85" s="1589"/>
      <c r="EO85" s="1589"/>
      <c r="EP85" s="1589"/>
      <c r="EQ85" s="1589"/>
      <c r="ER85" s="1589"/>
      <c r="ES85" s="1589"/>
      <c r="ET85" s="1589"/>
      <c r="EU85" s="1589"/>
      <c r="EV85" s="1589"/>
      <c r="EW85" s="1589"/>
      <c r="EX85" s="1589"/>
      <c r="EY85" s="1589"/>
      <c r="EZ85" s="1589"/>
      <c r="FA85" s="1589"/>
      <c r="FB85" s="1589"/>
      <c r="FC85" s="1589"/>
      <c r="FD85" s="1589"/>
      <c r="FE85" s="1589"/>
      <c r="FF85" s="1589"/>
      <c r="FG85" s="1589"/>
      <c r="FH85" s="1589"/>
      <c r="FI85" s="1589"/>
      <c r="FJ85" s="1589"/>
      <c r="FK85" s="1589"/>
      <c r="FL85" s="1589"/>
      <c r="FM85" s="1589"/>
      <c r="FN85" s="1589"/>
      <c r="FO85" s="1589"/>
      <c r="FP85" s="1589"/>
      <c r="FQ85" s="1589"/>
      <c r="FR85" s="1589"/>
      <c r="FS85" s="1589"/>
      <c r="FT85" s="1589"/>
      <c r="FU85" s="1589"/>
      <c r="FV85" s="1589"/>
      <c r="FW85" s="1589"/>
      <c r="FX85" s="1589"/>
      <c r="FY85" s="1589"/>
      <c r="FZ85" s="1589"/>
      <c r="GA85" s="1589"/>
      <c r="GB85" s="1589"/>
      <c r="GC85" s="1589"/>
      <c r="GD85" s="1589"/>
      <c r="GE85" s="1589"/>
      <c r="GF85" s="1589"/>
      <c r="GG85" s="1589"/>
      <c r="GH85" s="1589"/>
      <c r="GI85" s="1589"/>
      <c r="GJ85" s="1589"/>
      <c r="GK85" s="1589"/>
      <c r="GL85" s="1589"/>
      <c r="GM85" s="1589"/>
      <c r="GN85" s="1589"/>
      <c r="GO85" s="1589"/>
      <c r="GP85" s="1589"/>
      <c r="GQ85" s="1589"/>
      <c r="GR85" s="1589"/>
      <c r="GS85" s="1589"/>
      <c r="GT85" s="1589"/>
      <c r="GU85" s="1589"/>
      <c r="GV85" s="1589"/>
      <c r="GW85" s="1589"/>
      <c r="GX85" s="1589"/>
      <c r="GY85" s="1589"/>
      <c r="GZ85" s="1589"/>
      <c r="HA85" s="1589"/>
      <c r="HB85" s="1589"/>
      <c r="HC85" s="1589"/>
      <c r="HD85" s="1589"/>
      <c r="HE85" s="1589"/>
      <c r="HF85" s="1589"/>
      <c r="HG85" s="1589"/>
      <c r="HH85" s="1589"/>
      <c r="HI85" s="1589"/>
      <c r="HJ85" s="1589"/>
      <c r="HK85" s="1589"/>
      <c r="HL85" s="1589"/>
      <c r="HM85" s="1589"/>
      <c r="HN85" s="1589"/>
      <c r="HO85" s="1589"/>
      <c r="HP85" s="1589"/>
      <c r="HQ85" s="1589"/>
      <c r="HR85" s="1589"/>
      <c r="HS85" s="1589"/>
      <c r="HT85" s="1589"/>
      <c r="HU85" s="1589"/>
      <c r="HV85" s="1589"/>
      <c r="HW85" s="1589"/>
      <c r="HX85" s="1589"/>
      <c r="HY85" s="1589"/>
      <c r="HZ85" s="1589"/>
      <c r="IA85" s="1589"/>
      <c r="IB85" s="1589"/>
      <c r="IC85" s="1589"/>
      <c r="ID85" s="1589"/>
      <c r="IE85" s="1589"/>
      <c r="IF85" s="1589"/>
      <c r="IG85" s="1589"/>
      <c r="IH85" s="1589"/>
      <c r="II85" s="1589"/>
      <c r="IJ85" s="1589"/>
      <c r="IK85" s="1589"/>
      <c r="IL85" s="1589"/>
      <c r="IM85" s="1589"/>
      <c r="IN85" s="1589"/>
      <c r="IO85" s="1589"/>
      <c r="IP85" s="1589"/>
      <c r="IQ85" s="1589"/>
      <c r="IR85" s="1589"/>
      <c r="IS85" s="1589"/>
      <c r="IT85" s="1589"/>
      <c r="IU85" s="1589"/>
    </row>
    <row r="86" spans="1:255">
      <c r="A86" s="2209">
        <v>14</v>
      </c>
      <c r="B86" s="1571"/>
      <c r="C86" s="1571"/>
      <c r="D86" s="1571"/>
      <c r="E86" s="1935"/>
      <c r="F86" s="1570"/>
      <c r="G86" s="1571"/>
      <c r="H86" s="1571"/>
      <c r="I86" s="1571"/>
      <c r="J86" s="1571"/>
      <c r="K86" s="1906"/>
      <c r="L86" s="1906"/>
      <c r="M86" s="1946">
        <v>14</v>
      </c>
      <c r="N86" s="1570"/>
      <c r="O86" s="1906"/>
      <c r="P86" s="1906"/>
      <c r="Q86" s="1906"/>
      <c r="R86" s="1906">
        <f t="shared" si="1"/>
        <v>0</v>
      </c>
      <c r="S86" s="1946">
        <v>14</v>
      </c>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c r="CD86" s="1589"/>
      <c r="CE86" s="1589"/>
      <c r="CF86" s="1589"/>
      <c r="CG86" s="1589"/>
      <c r="CH86" s="1589"/>
      <c r="CI86" s="1589"/>
      <c r="CJ86" s="1589"/>
      <c r="CK86" s="1589"/>
      <c r="CL86" s="1589"/>
      <c r="CM86" s="1589"/>
      <c r="CN86" s="1589"/>
      <c r="CO86" s="1589"/>
      <c r="CP86" s="1589"/>
      <c r="CQ86" s="1589"/>
      <c r="CR86" s="1589"/>
      <c r="CS86" s="1589"/>
      <c r="CT86" s="1589"/>
      <c r="CU86" s="1589"/>
      <c r="CV86" s="1589"/>
      <c r="CW86" s="1589"/>
      <c r="CX86" s="1589"/>
      <c r="CY86" s="1589"/>
      <c r="CZ86" s="1589"/>
      <c r="DA86" s="1589"/>
      <c r="DB86" s="1589"/>
      <c r="DC86" s="1589"/>
      <c r="DD86" s="1589"/>
      <c r="DE86" s="1589"/>
      <c r="DF86" s="1589"/>
      <c r="DG86" s="1589"/>
      <c r="DH86" s="1589"/>
      <c r="DI86" s="1589"/>
      <c r="DJ86" s="1589"/>
      <c r="DK86" s="1589"/>
      <c r="DL86" s="1589"/>
      <c r="DM86" s="1589"/>
      <c r="DN86" s="1589"/>
      <c r="DO86" s="1589"/>
      <c r="DP86" s="1589"/>
      <c r="DQ86" s="1589"/>
      <c r="DR86" s="1589"/>
      <c r="DS86" s="1589"/>
      <c r="DT86" s="1589"/>
      <c r="DU86" s="1589"/>
      <c r="DV86" s="1589"/>
      <c r="DW86" s="1589"/>
      <c r="DX86" s="1589"/>
      <c r="DY86" s="1589"/>
      <c r="DZ86" s="1589"/>
      <c r="EA86" s="1589"/>
      <c r="EB86" s="1589"/>
      <c r="EC86" s="1589"/>
      <c r="ED86" s="1589"/>
      <c r="EE86" s="1589"/>
      <c r="EF86" s="1589"/>
      <c r="EG86" s="1589"/>
      <c r="EH86" s="1589"/>
      <c r="EI86" s="1589"/>
      <c r="EJ86" s="1589"/>
      <c r="EK86" s="1589"/>
      <c r="EL86" s="1589"/>
      <c r="EM86" s="1589"/>
      <c r="EN86" s="1589"/>
      <c r="EO86" s="1589"/>
      <c r="EP86" s="1589"/>
      <c r="EQ86" s="1589"/>
      <c r="ER86" s="1589"/>
      <c r="ES86" s="1589"/>
      <c r="ET86" s="1589"/>
      <c r="EU86" s="1589"/>
      <c r="EV86" s="1589"/>
      <c r="EW86" s="1589"/>
      <c r="EX86" s="1589"/>
      <c r="EY86" s="1589"/>
      <c r="EZ86" s="1589"/>
      <c r="FA86" s="1589"/>
      <c r="FB86" s="1589"/>
      <c r="FC86" s="1589"/>
      <c r="FD86" s="1589"/>
      <c r="FE86" s="1589"/>
      <c r="FF86" s="1589"/>
      <c r="FG86" s="1589"/>
      <c r="FH86" s="1589"/>
      <c r="FI86" s="1589"/>
      <c r="FJ86" s="1589"/>
      <c r="FK86" s="1589"/>
      <c r="FL86" s="1589"/>
      <c r="FM86" s="1589"/>
      <c r="FN86" s="1589"/>
      <c r="FO86" s="1589"/>
      <c r="FP86" s="1589"/>
      <c r="FQ86" s="1589"/>
      <c r="FR86" s="1589"/>
      <c r="FS86" s="1589"/>
      <c r="FT86" s="1589"/>
      <c r="FU86" s="1589"/>
      <c r="FV86" s="1589"/>
      <c r="FW86" s="1589"/>
      <c r="FX86" s="1589"/>
      <c r="FY86" s="1589"/>
      <c r="FZ86" s="1589"/>
      <c r="GA86" s="1589"/>
      <c r="GB86" s="1589"/>
      <c r="GC86" s="1589"/>
      <c r="GD86" s="1589"/>
      <c r="GE86" s="1589"/>
      <c r="GF86" s="1589"/>
      <c r="GG86" s="1589"/>
      <c r="GH86" s="1589"/>
      <c r="GI86" s="1589"/>
      <c r="GJ86" s="1589"/>
      <c r="GK86" s="1589"/>
      <c r="GL86" s="1589"/>
      <c r="GM86" s="1589"/>
      <c r="GN86" s="1589"/>
      <c r="GO86" s="1589"/>
      <c r="GP86" s="1589"/>
      <c r="GQ86" s="1589"/>
      <c r="GR86" s="1589"/>
      <c r="GS86" s="1589"/>
      <c r="GT86" s="1589"/>
      <c r="GU86" s="1589"/>
      <c r="GV86" s="1589"/>
      <c r="GW86" s="1589"/>
      <c r="GX86" s="1589"/>
      <c r="GY86" s="1589"/>
      <c r="GZ86" s="1589"/>
      <c r="HA86" s="1589"/>
      <c r="HB86" s="1589"/>
      <c r="HC86" s="1589"/>
      <c r="HD86" s="1589"/>
      <c r="HE86" s="1589"/>
      <c r="HF86" s="1589"/>
      <c r="HG86" s="1589"/>
      <c r="HH86" s="1589"/>
      <c r="HI86" s="1589"/>
      <c r="HJ86" s="1589"/>
      <c r="HK86" s="1589"/>
      <c r="HL86" s="1589"/>
      <c r="HM86" s="1589"/>
      <c r="HN86" s="1589"/>
      <c r="HO86" s="1589"/>
      <c r="HP86" s="1589"/>
      <c r="HQ86" s="1589"/>
      <c r="HR86" s="1589"/>
      <c r="HS86" s="1589"/>
      <c r="HT86" s="1589"/>
      <c r="HU86" s="1589"/>
      <c r="HV86" s="1589"/>
      <c r="HW86" s="1589"/>
      <c r="HX86" s="1589"/>
      <c r="HY86" s="1589"/>
      <c r="HZ86" s="1589"/>
      <c r="IA86" s="1589"/>
      <c r="IB86" s="1589"/>
      <c r="IC86" s="1589"/>
      <c r="ID86" s="1589"/>
      <c r="IE86" s="1589"/>
      <c r="IF86" s="1589"/>
      <c r="IG86" s="1589"/>
      <c r="IH86" s="1589"/>
      <c r="II86" s="1589"/>
      <c r="IJ86" s="1589"/>
      <c r="IK86" s="1589"/>
      <c r="IL86" s="1589"/>
      <c r="IM86" s="1589"/>
      <c r="IN86" s="1589"/>
      <c r="IO86" s="1589"/>
      <c r="IP86" s="1589"/>
      <c r="IQ86" s="1589"/>
      <c r="IR86" s="1589"/>
      <c r="IS86" s="1589"/>
      <c r="IT86" s="1589"/>
      <c r="IU86" s="1589"/>
    </row>
    <row r="87" spans="1:255">
      <c r="A87" s="2209">
        <v>15</v>
      </c>
      <c r="B87" s="1571"/>
      <c r="C87" s="1571"/>
      <c r="D87" s="1571"/>
      <c r="E87" s="1935"/>
      <c r="F87" s="1570"/>
      <c r="G87" s="1571"/>
      <c r="H87" s="1571"/>
      <c r="I87" s="1571"/>
      <c r="J87" s="1571"/>
      <c r="K87" s="1906"/>
      <c r="L87" s="1906"/>
      <c r="M87" s="1946">
        <v>15</v>
      </c>
      <c r="N87" s="1570"/>
      <c r="O87" s="1906"/>
      <c r="P87" s="1906"/>
      <c r="Q87" s="1906"/>
      <c r="R87" s="1906">
        <f t="shared" si="1"/>
        <v>0</v>
      </c>
      <c r="S87" s="1946">
        <v>15</v>
      </c>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c r="CD87" s="1589"/>
      <c r="CE87" s="1589"/>
      <c r="CF87" s="1589"/>
      <c r="CG87" s="1589"/>
      <c r="CH87" s="1589"/>
      <c r="CI87" s="1589"/>
      <c r="CJ87" s="1589"/>
      <c r="CK87" s="1589"/>
      <c r="CL87" s="1589"/>
      <c r="CM87" s="1589"/>
      <c r="CN87" s="1589"/>
      <c r="CO87" s="1589"/>
      <c r="CP87" s="1589"/>
      <c r="CQ87" s="1589"/>
      <c r="CR87" s="1589"/>
      <c r="CS87" s="1589"/>
      <c r="CT87" s="1589"/>
      <c r="CU87" s="1589"/>
      <c r="CV87" s="1589"/>
      <c r="CW87" s="1589"/>
      <c r="CX87" s="1589"/>
      <c r="CY87" s="1589"/>
      <c r="CZ87" s="1589"/>
      <c r="DA87" s="1589"/>
      <c r="DB87" s="1589"/>
      <c r="DC87" s="1589"/>
      <c r="DD87" s="1589"/>
      <c r="DE87" s="1589"/>
      <c r="DF87" s="1589"/>
      <c r="DG87" s="1589"/>
      <c r="DH87" s="1589"/>
      <c r="DI87" s="1589"/>
      <c r="DJ87" s="1589"/>
      <c r="DK87" s="1589"/>
      <c r="DL87" s="1589"/>
      <c r="DM87" s="1589"/>
      <c r="DN87" s="1589"/>
      <c r="DO87" s="1589"/>
      <c r="DP87" s="1589"/>
      <c r="DQ87" s="1589"/>
      <c r="DR87" s="1589"/>
      <c r="DS87" s="1589"/>
      <c r="DT87" s="1589"/>
      <c r="DU87" s="1589"/>
      <c r="DV87" s="1589"/>
      <c r="DW87" s="1589"/>
      <c r="DX87" s="1589"/>
      <c r="DY87" s="1589"/>
      <c r="DZ87" s="1589"/>
      <c r="EA87" s="1589"/>
      <c r="EB87" s="1589"/>
      <c r="EC87" s="1589"/>
      <c r="ED87" s="1589"/>
      <c r="EE87" s="1589"/>
      <c r="EF87" s="1589"/>
      <c r="EG87" s="1589"/>
      <c r="EH87" s="1589"/>
      <c r="EI87" s="1589"/>
      <c r="EJ87" s="1589"/>
      <c r="EK87" s="1589"/>
      <c r="EL87" s="1589"/>
      <c r="EM87" s="1589"/>
      <c r="EN87" s="1589"/>
      <c r="EO87" s="1589"/>
      <c r="EP87" s="1589"/>
      <c r="EQ87" s="1589"/>
      <c r="ER87" s="1589"/>
      <c r="ES87" s="1589"/>
      <c r="ET87" s="1589"/>
      <c r="EU87" s="1589"/>
      <c r="EV87" s="1589"/>
      <c r="EW87" s="1589"/>
      <c r="EX87" s="1589"/>
      <c r="EY87" s="1589"/>
      <c r="EZ87" s="1589"/>
      <c r="FA87" s="1589"/>
      <c r="FB87" s="1589"/>
      <c r="FC87" s="1589"/>
      <c r="FD87" s="1589"/>
      <c r="FE87" s="1589"/>
      <c r="FF87" s="1589"/>
      <c r="FG87" s="1589"/>
      <c r="FH87" s="1589"/>
      <c r="FI87" s="1589"/>
      <c r="FJ87" s="1589"/>
      <c r="FK87" s="1589"/>
      <c r="FL87" s="1589"/>
      <c r="FM87" s="1589"/>
      <c r="FN87" s="1589"/>
      <c r="FO87" s="1589"/>
      <c r="FP87" s="1589"/>
      <c r="FQ87" s="1589"/>
      <c r="FR87" s="1589"/>
      <c r="FS87" s="1589"/>
      <c r="FT87" s="1589"/>
      <c r="FU87" s="1589"/>
      <c r="FV87" s="1589"/>
      <c r="FW87" s="1589"/>
      <c r="FX87" s="1589"/>
      <c r="FY87" s="1589"/>
      <c r="FZ87" s="1589"/>
      <c r="GA87" s="1589"/>
      <c r="GB87" s="1589"/>
      <c r="GC87" s="1589"/>
      <c r="GD87" s="1589"/>
      <c r="GE87" s="1589"/>
      <c r="GF87" s="1589"/>
      <c r="GG87" s="1589"/>
      <c r="GH87" s="1589"/>
      <c r="GI87" s="1589"/>
      <c r="GJ87" s="1589"/>
      <c r="GK87" s="1589"/>
      <c r="GL87" s="1589"/>
      <c r="GM87" s="1589"/>
      <c r="GN87" s="1589"/>
      <c r="GO87" s="1589"/>
      <c r="GP87" s="1589"/>
      <c r="GQ87" s="1589"/>
      <c r="GR87" s="1589"/>
      <c r="GS87" s="1589"/>
      <c r="GT87" s="1589"/>
      <c r="GU87" s="1589"/>
      <c r="GV87" s="1589"/>
      <c r="GW87" s="1589"/>
      <c r="GX87" s="1589"/>
      <c r="GY87" s="1589"/>
      <c r="GZ87" s="1589"/>
      <c r="HA87" s="1589"/>
      <c r="HB87" s="1589"/>
      <c r="HC87" s="1589"/>
      <c r="HD87" s="1589"/>
      <c r="HE87" s="1589"/>
      <c r="HF87" s="1589"/>
      <c r="HG87" s="1589"/>
      <c r="HH87" s="1589"/>
      <c r="HI87" s="1589"/>
      <c r="HJ87" s="1589"/>
      <c r="HK87" s="1589"/>
      <c r="HL87" s="1589"/>
      <c r="HM87" s="1589"/>
      <c r="HN87" s="1589"/>
      <c r="HO87" s="1589"/>
      <c r="HP87" s="1589"/>
      <c r="HQ87" s="1589"/>
      <c r="HR87" s="1589"/>
      <c r="HS87" s="1589"/>
      <c r="HT87" s="1589"/>
      <c r="HU87" s="1589"/>
      <c r="HV87" s="1589"/>
      <c r="HW87" s="1589"/>
      <c r="HX87" s="1589"/>
      <c r="HY87" s="1589"/>
      <c r="HZ87" s="1589"/>
      <c r="IA87" s="1589"/>
      <c r="IB87" s="1589"/>
      <c r="IC87" s="1589"/>
      <c r="ID87" s="1589"/>
      <c r="IE87" s="1589"/>
      <c r="IF87" s="1589"/>
      <c r="IG87" s="1589"/>
      <c r="IH87" s="1589"/>
      <c r="II87" s="1589"/>
      <c r="IJ87" s="1589"/>
      <c r="IK87" s="1589"/>
      <c r="IL87" s="1589"/>
      <c r="IM87" s="1589"/>
      <c r="IN87" s="1589"/>
      <c r="IO87" s="1589"/>
      <c r="IP87" s="1589"/>
      <c r="IQ87" s="1589"/>
      <c r="IR87" s="1589"/>
      <c r="IS87" s="1589"/>
      <c r="IT87" s="1589"/>
      <c r="IU87" s="1589"/>
    </row>
    <row r="88" spans="1:255">
      <c r="A88" s="2209">
        <v>16</v>
      </c>
      <c r="B88" s="1571"/>
      <c r="C88" s="1571"/>
      <c r="D88" s="1571"/>
      <c r="E88" s="1935"/>
      <c r="F88" s="1570"/>
      <c r="G88" s="1571"/>
      <c r="H88" s="1571"/>
      <c r="I88" s="1571"/>
      <c r="J88" s="1571"/>
      <c r="K88" s="1906"/>
      <c r="L88" s="1906"/>
      <c r="M88" s="1946">
        <v>16</v>
      </c>
      <c r="N88" s="1570"/>
      <c r="O88" s="1906"/>
      <c r="P88" s="1906"/>
      <c r="Q88" s="1906"/>
      <c r="R88" s="1906">
        <f t="shared" si="1"/>
        <v>0</v>
      </c>
      <c r="S88" s="1946">
        <v>16</v>
      </c>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c r="CD88" s="1589"/>
      <c r="CE88" s="1589"/>
      <c r="CF88" s="1589"/>
      <c r="CG88" s="1589"/>
      <c r="CH88" s="1589"/>
      <c r="CI88" s="1589"/>
      <c r="CJ88" s="1589"/>
      <c r="CK88" s="1589"/>
      <c r="CL88" s="1589"/>
      <c r="CM88" s="1589"/>
      <c r="CN88" s="1589"/>
      <c r="CO88" s="1589"/>
      <c r="CP88" s="1589"/>
      <c r="CQ88" s="1589"/>
      <c r="CR88" s="1589"/>
      <c r="CS88" s="1589"/>
      <c r="CT88" s="1589"/>
      <c r="CU88" s="1589"/>
      <c r="CV88" s="1589"/>
      <c r="CW88" s="1589"/>
      <c r="CX88" s="1589"/>
      <c r="CY88" s="1589"/>
      <c r="CZ88" s="1589"/>
      <c r="DA88" s="1589"/>
      <c r="DB88" s="1589"/>
      <c r="DC88" s="1589"/>
      <c r="DD88" s="1589"/>
      <c r="DE88" s="1589"/>
      <c r="DF88" s="1589"/>
      <c r="DG88" s="1589"/>
      <c r="DH88" s="1589"/>
      <c r="DI88" s="1589"/>
      <c r="DJ88" s="1589"/>
      <c r="DK88" s="1589"/>
      <c r="DL88" s="1589"/>
      <c r="DM88" s="1589"/>
      <c r="DN88" s="1589"/>
      <c r="DO88" s="1589"/>
      <c r="DP88" s="1589"/>
      <c r="DQ88" s="1589"/>
      <c r="DR88" s="1589"/>
      <c r="DS88" s="1589"/>
      <c r="DT88" s="1589"/>
      <c r="DU88" s="1589"/>
      <c r="DV88" s="1589"/>
      <c r="DW88" s="1589"/>
      <c r="DX88" s="1589"/>
      <c r="DY88" s="1589"/>
      <c r="DZ88" s="1589"/>
      <c r="EA88" s="1589"/>
      <c r="EB88" s="1589"/>
      <c r="EC88" s="1589"/>
      <c r="ED88" s="1589"/>
      <c r="EE88" s="1589"/>
      <c r="EF88" s="1589"/>
      <c r="EG88" s="1589"/>
      <c r="EH88" s="1589"/>
      <c r="EI88" s="1589"/>
      <c r="EJ88" s="1589"/>
      <c r="EK88" s="1589"/>
      <c r="EL88" s="1589"/>
      <c r="EM88" s="1589"/>
      <c r="EN88" s="1589"/>
      <c r="EO88" s="1589"/>
      <c r="EP88" s="1589"/>
      <c r="EQ88" s="1589"/>
      <c r="ER88" s="1589"/>
      <c r="ES88" s="1589"/>
      <c r="ET88" s="1589"/>
      <c r="EU88" s="1589"/>
      <c r="EV88" s="1589"/>
      <c r="EW88" s="1589"/>
      <c r="EX88" s="1589"/>
      <c r="EY88" s="1589"/>
      <c r="EZ88" s="1589"/>
      <c r="FA88" s="1589"/>
      <c r="FB88" s="1589"/>
      <c r="FC88" s="1589"/>
      <c r="FD88" s="1589"/>
      <c r="FE88" s="1589"/>
      <c r="FF88" s="1589"/>
      <c r="FG88" s="1589"/>
      <c r="FH88" s="1589"/>
      <c r="FI88" s="1589"/>
      <c r="FJ88" s="1589"/>
      <c r="FK88" s="1589"/>
      <c r="FL88" s="1589"/>
      <c r="FM88" s="1589"/>
      <c r="FN88" s="1589"/>
      <c r="FO88" s="1589"/>
      <c r="FP88" s="1589"/>
      <c r="FQ88" s="1589"/>
      <c r="FR88" s="1589"/>
      <c r="FS88" s="1589"/>
      <c r="FT88" s="1589"/>
      <c r="FU88" s="1589"/>
      <c r="FV88" s="1589"/>
      <c r="FW88" s="1589"/>
      <c r="FX88" s="1589"/>
      <c r="FY88" s="1589"/>
      <c r="FZ88" s="1589"/>
      <c r="GA88" s="1589"/>
      <c r="GB88" s="1589"/>
      <c r="GC88" s="1589"/>
      <c r="GD88" s="1589"/>
      <c r="GE88" s="1589"/>
      <c r="GF88" s="1589"/>
      <c r="GG88" s="1589"/>
      <c r="GH88" s="1589"/>
      <c r="GI88" s="1589"/>
      <c r="GJ88" s="1589"/>
      <c r="GK88" s="1589"/>
      <c r="GL88" s="1589"/>
      <c r="GM88" s="1589"/>
      <c r="GN88" s="1589"/>
      <c r="GO88" s="1589"/>
      <c r="GP88" s="1589"/>
      <c r="GQ88" s="1589"/>
      <c r="GR88" s="1589"/>
      <c r="GS88" s="1589"/>
      <c r="GT88" s="1589"/>
      <c r="GU88" s="1589"/>
      <c r="GV88" s="1589"/>
      <c r="GW88" s="1589"/>
      <c r="GX88" s="1589"/>
      <c r="GY88" s="1589"/>
      <c r="GZ88" s="1589"/>
      <c r="HA88" s="1589"/>
      <c r="HB88" s="1589"/>
      <c r="HC88" s="1589"/>
      <c r="HD88" s="1589"/>
      <c r="HE88" s="1589"/>
      <c r="HF88" s="1589"/>
      <c r="HG88" s="1589"/>
      <c r="HH88" s="1589"/>
      <c r="HI88" s="1589"/>
      <c r="HJ88" s="1589"/>
      <c r="HK88" s="1589"/>
      <c r="HL88" s="1589"/>
      <c r="HM88" s="1589"/>
      <c r="HN88" s="1589"/>
      <c r="HO88" s="1589"/>
      <c r="HP88" s="1589"/>
      <c r="HQ88" s="1589"/>
      <c r="HR88" s="1589"/>
      <c r="HS88" s="1589"/>
      <c r="HT88" s="1589"/>
      <c r="HU88" s="1589"/>
      <c r="HV88" s="1589"/>
      <c r="HW88" s="1589"/>
      <c r="HX88" s="1589"/>
      <c r="HY88" s="1589"/>
      <c r="HZ88" s="1589"/>
      <c r="IA88" s="1589"/>
      <c r="IB88" s="1589"/>
      <c r="IC88" s="1589"/>
      <c r="ID88" s="1589"/>
      <c r="IE88" s="1589"/>
      <c r="IF88" s="1589"/>
      <c r="IG88" s="1589"/>
      <c r="IH88" s="1589"/>
      <c r="II88" s="1589"/>
      <c r="IJ88" s="1589"/>
      <c r="IK88" s="1589"/>
      <c r="IL88" s="1589"/>
      <c r="IM88" s="1589"/>
      <c r="IN88" s="1589"/>
      <c r="IO88" s="1589"/>
      <c r="IP88" s="1589"/>
      <c r="IQ88" s="1589"/>
      <c r="IR88" s="1589"/>
      <c r="IS88" s="1589"/>
      <c r="IT88" s="1589"/>
      <c r="IU88" s="1589"/>
    </row>
    <row r="89" spans="1:255">
      <c r="A89" s="2209">
        <v>17</v>
      </c>
      <c r="B89" s="1571"/>
      <c r="C89" s="1571"/>
      <c r="D89" s="1571"/>
      <c r="E89" s="1935"/>
      <c r="F89" s="1570"/>
      <c r="G89" s="1571"/>
      <c r="H89" s="1571"/>
      <c r="I89" s="1571"/>
      <c r="J89" s="1571"/>
      <c r="K89" s="1906"/>
      <c r="L89" s="1906"/>
      <c r="M89" s="1946">
        <v>17</v>
      </c>
      <c r="N89" s="1570"/>
      <c r="O89" s="1906"/>
      <c r="P89" s="1906"/>
      <c r="Q89" s="1906"/>
      <c r="R89" s="1906">
        <f t="shared" si="1"/>
        <v>0</v>
      </c>
      <c r="S89" s="1946">
        <v>17</v>
      </c>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c r="CD89" s="1589"/>
      <c r="CE89" s="1589"/>
      <c r="CF89" s="1589"/>
      <c r="CG89" s="1589"/>
      <c r="CH89" s="1589"/>
      <c r="CI89" s="1589"/>
      <c r="CJ89" s="1589"/>
      <c r="CK89" s="1589"/>
      <c r="CL89" s="1589"/>
      <c r="CM89" s="1589"/>
      <c r="CN89" s="1589"/>
      <c r="CO89" s="1589"/>
      <c r="CP89" s="1589"/>
      <c r="CQ89" s="1589"/>
      <c r="CR89" s="1589"/>
      <c r="CS89" s="1589"/>
      <c r="CT89" s="1589"/>
      <c r="CU89" s="1589"/>
      <c r="CV89" s="1589"/>
      <c r="CW89" s="1589"/>
      <c r="CX89" s="1589"/>
      <c r="CY89" s="1589"/>
      <c r="CZ89" s="1589"/>
      <c r="DA89" s="1589"/>
      <c r="DB89" s="1589"/>
      <c r="DC89" s="1589"/>
      <c r="DD89" s="1589"/>
      <c r="DE89" s="1589"/>
      <c r="DF89" s="1589"/>
      <c r="DG89" s="1589"/>
      <c r="DH89" s="1589"/>
      <c r="DI89" s="1589"/>
      <c r="DJ89" s="1589"/>
      <c r="DK89" s="1589"/>
      <c r="DL89" s="1589"/>
      <c r="DM89" s="1589"/>
      <c r="DN89" s="1589"/>
      <c r="DO89" s="1589"/>
      <c r="DP89" s="1589"/>
      <c r="DQ89" s="1589"/>
      <c r="DR89" s="1589"/>
      <c r="DS89" s="1589"/>
      <c r="DT89" s="1589"/>
      <c r="DU89" s="1589"/>
      <c r="DV89" s="1589"/>
      <c r="DW89" s="1589"/>
      <c r="DX89" s="1589"/>
      <c r="DY89" s="1589"/>
      <c r="DZ89" s="1589"/>
      <c r="EA89" s="1589"/>
      <c r="EB89" s="1589"/>
      <c r="EC89" s="1589"/>
      <c r="ED89" s="1589"/>
      <c r="EE89" s="1589"/>
      <c r="EF89" s="1589"/>
      <c r="EG89" s="1589"/>
      <c r="EH89" s="1589"/>
      <c r="EI89" s="1589"/>
      <c r="EJ89" s="1589"/>
      <c r="EK89" s="1589"/>
      <c r="EL89" s="1589"/>
      <c r="EM89" s="1589"/>
      <c r="EN89" s="1589"/>
      <c r="EO89" s="1589"/>
      <c r="EP89" s="1589"/>
      <c r="EQ89" s="1589"/>
      <c r="ER89" s="1589"/>
      <c r="ES89" s="1589"/>
      <c r="ET89" s="1589"/>
      <c r="EU89" s="1589"/>
      <c r="EV89" s="1589"/>
      <c r="EW89" s="1589"/>
      <c r="EX89" s="1589"/>
      <c r="EY89" s="1589"/>
      <c r="EZ89" s="1589"/>
      <c r="FA89" s="1589"/>
      <c r="FB89" s="1589"/>
      <c r="FC89" s="1589"/>
      <c r="FD89" s="1589"/>
      <c r="FE89" s="1589"/>
      <c r="FF89" s="1589"/>
      <c r="FG89" s="1589"/>
      <c r="FH89" s="1589"/>
      <c r="FI89" s="1589"/>
      <c r="FJ89" s="1589"/>
      <c r="FK89" s="1589"/>
      <c r="FL89" s="1589"/>
      <c r="FM89" s="1589"/>
      <c r="FN89" s="1589"/>
      <c r="FO89" s="1589"/>
      <c r="FP89" s="1589"/>
      <c r="FQ89" s="1589"/>
      <c r="FR89" s="1589"/>
      <c r="FS89" s="1589"/>
      <c r="FT89" s="1589"/>
      <c r="FU89" s="1589"/>
      <c r="FV89" s="1589"/>
      <c r="FW89" s="1589"/>
      <c r="FX89" s="1589"/>
      <c r="FY89" s="1589"/>
      <c r="FZ89" s="1589"/>
      <c r="GA89" s="1589"/>
      <c r="GB89" s="1589"/>
      <c r="GC89" s="1589"/>
      <c r="GD89" s="1589"/>
      <c r="GE89" s="1589"/>
      <c r="GF89" s="1589"/>
      <c r="GG89" s="1589"/>
      <c r="GH89" s="1589"/>
      <c r="GI89" s="1589"/>
      <c r="GJ89" s="1589"/>
      <c r="GK89" s="1589"/>
      <c r="GL89" s="1589"/>
      <c r="GM89" s="1589"/>
      <c r="GN89" s="1589"/>
      <c r="GO89" s="1589"/>
      <c r="GP89" s="1589"/>
      <c r="GQ89" s="1589"/>
      <c r="GR89" s="1589"/>
      <c r="GS89" s="1589"/>
      <c r="GT89" s="1589"/>
      <c r="GU89" s="1589"/>
      <c r="GV89" s="1589"/>
      <c r="GW89" s="1589"/>
      <c r="GX89" s="1589"/>
      <c r="GY89" s="1589"/>
      <c r="GZ89" s="1589"/>
      <c r="HA89" s="1589"/>
      <c r="HB89" s="1589"/>
      <c r="HC89" s="1589"/>
      <c r="HD89" s="1589"/>
      <c r="HE89" s="1589"/>
      <c r="HF89" s="1589"/>
      <c r="HG89" s="1589"/>
      <c r="HH89" s="1589"/>
      <c r="HI89" s="1589"/>
      <c r="HJ89" s="1589"/>
      <c r="HK89" s="1589"/>
      <c r="HL89" s="1589"/>
      <c r="HM89" s="1589"/>
      <c r="HN89" s="1589"/>
      <c r="HO89" s="1589"/>
      <c r="HP89" s="1589"/>
      <c r="HQ89" s="1589"/>
      <c r="HR89" s="1589"/>
      <c r="HS89" s="1589"/>
      <c r="HT89" s="1589"/>
      <c r="HU89" s="1589"/>
      <c r="HV89" s="1589"/>
      <c r="HW89" s="1589"/>
      <c r="HX89" s="1589"/>
      <c r="HY89" s="1589"/>
      <c r="HZ89" s="1589"/>
      <c r="IA89" s="1589"/>
      <c r="IB89" s="1589"/>
      <c r="IC89" s="1589"/>
      <c r="ID89" s="1589"/>
      <c r="IE89" s="1589"/>
      <c r="IF89" s="1589"/>
      <c r="IG89" s="1589"/>
      <c r="IH89" s="1589"/>
      <c r="II89" s="1589"/>
      <c r="IJ89" s="1589"/>
      <c r="IK89" s="1589"/>
      <c r="IL89" s="1589"/>
      <c r="IM89" s="1589"/>
      <c r="IN89" s="1589"/>
      <c r="IO89" s="1589"/>
      <c r="IP89" s="1589"/>
      <c r="IQ89" s="1589"/>
      <c r="IR89" s="1589"/>
      <c r="IS89" s="1589"/>
      <c r="IT89" s="1589"/>
      <c r="IU89" s="1589"/>
    </row>
    <row r="90" spans="1:255">
      <c r="A90" s="2209">
        <v>18</v>
      </c>
      <c r="B90" s="1571"/>
      <c r="C90" s="1571"/>
      <c r="D90" s="1571"/>
      <c r="E90" s="1935"/>
      <c r="F90" s="1570"/>
      <c r="G90" s="1571"/>
      <c r="H90" s="1571"/>
      <c r="I90" s="1571"/>
      <c r="J90" s="1571"/>
      <c r="K90" s="1906"/>
      <c r="L90" s="1906"/>
      <c r="M90" s="1946">
        <v>18</v>
      </c>
      <c r="N90" s="1570"/>
      <c r="O90" s="1906"/>
      <c r="P90" s="1906"/>
      <c r="Q90" s="1906"/>
      <c r="R90" s="1906">
        <f t="shared" si="1"/>
        <v>0</v>
      </c>
      <c r="S90" s="1946">
        <v>18</v>
      </c>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c r="CD90" s="1589"/>
      <c r="CE90" s="1589"/>
      <c r="CF90" s="1589"/>
      <c r="CG90" s="1589"/>
      <c r="CH90" s="1589"/>
      <c r="CI90" s="1589"/>
      <c r="CJ90" s="1589"/>
      <c r="CK90" s="1589"/>
      <c r="CL90" s="1589"/>
      <c r="CM90" s="1589"/>
      <c r="CN90" s="1589"/>
      <c r="CO90" s="1589"/>
      <c r="CP90" s="1589"/>
      <c r="CQ90" s="1589"/>
      <c r="CR90" s="1589"/>
      <c r="CS90" s="1589"/>
      <c r="CT90" s="1589"/>
      <c r="CU90" s="1589"/>
      <c r="CV90" s="1589"/>
      <c r="CW90" s="1589"/>
      <c r="CX90" s="1589"/>
      <c r="CY90" s="1589"/>
      <c r="CZ90" s="1589"/>
      <c r="DA90" s="1589"/>
      <c r="DB90" s="1589"/>
      <c r="DC90" s="1589"/>
      <c r="DD90" s="1589"/>
      <c r="DE90" s="1589"/>
      <c r="DF90" s="1589"/>
      <c r="DG90" s="1589"/>
      <c r="DH90" s="1589"/>
      <c r="DI90" s="1589"/>
      <c r="DJ90" s="1589"/>
      <c r="DK90" s="1589"/>
      <c r="DL90" s="1589"/>
      <c r="DM90" s="1589"/>
      <c r="DN90" s="1589"/>
      <c r="DO90" s="1589"/>
      <c r="DP90" s="1589"/>
      <c r="DQ90" s="1589"/>
      <c r="DR90" s="1589"/>
      <c r="DS90" s="1589"/>
      <c r="DT90" s="1589"/>
      <c r="DU90" s="1589"/>
      <c r="DV90" s="1589"/>
      <c r="DW90" s="1589"/>
      <c r="DX90" s="1589"/>
      <c r="DY90" s="1589"/>
      <c r="DZ90" s="1589"/>
      <c r="EA90" s="1589"/>
      <c r="EB90" s="1589"/>
      <c r="EC90" s="1589"/>
      <c r="ED90" s="1589"/>
      <c r="EE90" s="1589"/>
      <c r="EF90" s="1589"/>
      <c r="EG90" s="1589"/>
      <c r="EH90" s="1589"/>
      <c r="EI90" s="1589"/>
      <c r="EJ90" s="1589"/>
      <c r="EK90" s="1589"/>
      <c r="EL90" s="1589"/>
      <c r="EM90" s="1589"/>
      <c r="EN90" s="1589"/>
      <c r="EO90" s="1589"/>
      <c r="EP90" s="1589"/>
      <c r="EQ90" s="1589"/>
      <c r="ER90" s="1589"/>
      <c r="ES90" s="1589"/>
      <c r="ET90" s="1589"/>
      <c r="EU90" s="1589"/>
      <c r="EV90" s="1589"/>
      <c r="EW90" s="1589"/>
      <c r="EX90" s="1589"/>
      <c r="EY90" s="1589"/>
      <c r="EZ90" s="1589"/>
      <c r="FA90" s="1589"/>
      <c r="FB90" s="1589"/>
      <c r="FC90" s="1589"/>
      <c r="FD90" s="1589"/>
      <c r="FE90" s="1589"/>
      <c r="FF90" s="1589"/>
      <c r="FG90" s="1589"/>
      <c r="FH90" s="1589"/>
      <c r="FI90" s="1589"/>
      <c r="FJ90" s="1589"/>
      <c r="FK90" s="1589"/>
      <c r="FL90" s="1589"/>
      <c r="FM90" s="1589"/>
      <c r="FN90" s="1589"/>
      <c r="FO90" s="1589"/>
      <c r="FP90" s="1589"/>
      <c r="FQ90" s="1589"/>
      <c r="FR90" s="1589"/>
      <c r="FS90" s="1589"/>
      <c r="FT90" s="1589"/>
      <c r="FU90" s="1589"/>
      <c r="FV90" s="1589"/>
      <c r="FW90" s="1589"/>
      <c r="FX90" s="1589"/>
      <c r="FY90" s="1589"/>
      <c r="FZ90" s="1589"/>
      <c r="GA90" s="1589"/>
      <c r="GB90" s="1589"/>
      <c r="GC90" s="1589"/>
      <c r="GD90" s="1589"/>
      <c r="GE90" s="1589"/>
      <c r="GF90" s="1589"/>
      <c r="GG90" s="1589"/>
      <c r="GH90" s="1589"/>
      <c r="GI90" s="1589"/>
      <c r="GJ90" s="1589"/>
      <c r="GK90" s="1589"/>
      <c r="GL90" s="1589"/>
      <c r="GM90" s="1589"/>
      <c r="GN90" s="1589"/>
      <c r="GO90" s="1589"/>
      <c r="GP90" s="1589"/>
      <c r="GQ90" s="1589"/>
      <c r="GR90" s="1589"/>
      <c r="GS90" s="1589"/>
      <c r="GT90" s="1589"/>
      <c r="GU90" s="1589"/>
      <c r="GV90" s="1589"/>
      <c r="GW90" s="1589"/>
      <c r="GX90" s="1589"/>
      <c r="GY90" s="1589"/>
      <c r="GZ90" s="1589"/>
      <c r="HA90" s="1589"/>
      <c r="HB90" s="1589"/>
      <c r="HC90" s="1589"/>
      <c r="HD90" s="1589"/>
      <c r="HE90" s="1589"/>
      <c r="HF90" s="1589"/>
      <c r="HG90" s="1589"/>
      <c r="HH90" s="1589"/>
      <c r="HI90" s="1589"/>
      <c r="HJ90" s="1589"/>
      <c r="HK90" s="1589"/>
      <c r="HL90" s="1589"/>
      <c r="HM90" s="1589"/>
      <c r="HN90" s="1589"/>
      <c r="HO90" s="1589"/>
      <c r="HP90" s="1589"/>
      <c r="HQ90" s="1589"/>
      <c r="HR90" s="1589"/>
      <c r="HS90" s="1589"/>
      <c r="HT90" s="1589"/>
      <c r="HU90" s="1589"/>
      <c r="HV90" s="1589"/>
      <c r="HW90" s="1589"/>
      <c r="HX90" s="1589"/>
      <c r="HY90" s="1589"/>
      <c r="HZ90" s="1589"/>
      <c r="IA90" s="1589"/>
      <c r="IB90" s="1589"/>
      <c r="IC90" s="1589"/>
      <c r="ID90" s="1589"/>
      <c r="IE90" s="1589"/>
      <c r="IF90" s="1589"/>
      <c r="IG90" s="1589"/>
      <c r="IH90" s="1589"/>
      <c r="II90" s="1589"/>
      <c r="IJ90" s="1589"/>
      <c r="IK90" s="1589"/>
      <c r="IL90" s="1589"/>
      <c r="IM90" s="1589"/>
      <c r="IN90" s="1589"/>
      <c r="IO90" s="1589"/>
      <c r="IP90" s="1589"/>
      <c r="IQ90" s="1589"/>
      <c r="IR90" s="1589"/>
      <c r="IS90" s="1589"/>
      <c r="IT90" s="1589"/>
      <c r="IU90" s="1589"/>
    </row>
    <row r="91" spans="1:255">
      <c r="A91" s="2209">
        <v>19</v>
      </c>
      <c r="B91" s="1571"/>
      <c r="C91" s="1571"/>
      <c r="D91" s="1571"/>
      <c r="E91" s="1935"/>
      <c r="F91" s="1570"/>
      <c r="G91" s="1571"/>
      <c r="H91" s="1571"/>
      <c r="I91" s="1571"/>
      <c r="J91" s="1571"/>
      <c r="K91" s="1906"/>
      <c r="L91" s="1906"/>
      <c r="M91" s="1946">
        <v>19</v>
      </c>
      <c r="N91" s="1570"/>
      <c r="O91" s="1906"/>
      <c r="P91" s="1906"/>
      <c r="Q91" s="1906"/>
      <c r="R91" s="1906">
        <f t="shared" si="1"/>
        <v>0</v>
      </c>
      <c r="S91" s="1946">
        <v>19</v>
      </c>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c r="CD91" s="1589"/>
      <c r="CE91" s="1589"/>
      <c r="CF91" s="1589"/>
      <c r="CG91" s="1589"/>
      <c r="CH91" s="1589"/>
      <c r="CI91" s="1589"/>
      <c r="CJ91" s="1589"/>
      <c r="CK91" s="1589"/>
      <c r="CL91" s="1589"/>
      <c r="CM91" s="1589"/>
      <c r="CN91" s="1589"/>
      <c r="CO91" s="1589"/>
      <c r="CP91" s="1589"/>
      <c r="CQ91" s="1589"/>
      <c r="CR91" s="1589"/>
      <c r="CS91" s="1589"/>
      <c r="CT91" s="1589"/>
      <c r="CU91" s="1589"/>
      <c r="CV91" s="1589"/>
      <c r="CW91" s="1589"/>
      <c r="CX91" s="1589"/>
      <c r="CY91" s="1589"/>
      <c r="CZ91" s="1589"/>
      <c r="DA91" s="1589"/>
      <c r="DB91" s="1589"/>
      <c r="DC91" s="1589"/>
      <c r="DD91" s="1589"/>
      <c r="DE91" s="1589"/>
      <c r="DF91" s="1589"/>
      <c r="DG91" s="1589"/>
      <c r="DH91" s="1589"/>
      <c r="DI91" s="1589"/>
      <c r="DJ91" s="1589"/>
      <c r="DK91" s="1589"/>
      <c r="DL91" s="1589"/>
      <c r="DM91" s="1589"/>
      <c r="DN91" s="1589"/>
      <c r="DO91" s="1589"/>
      <c r="DP91" s="1589"/>
      <c r="DQ91" s="1589"/>
      <c r="DR91" s="1589"/>
      <c r="DS91" s="1589"/>
      <c r="DT91" s="1589"/>
      <c r="DU91" s="1589"/>
      <c r="DV91" s="1589"/>
      <c r="DW91" s="1589"/>
      <c r="DX91" s="1589"/>
      <c r="DY91" s="1589"/>
      <c r="DZ91" s="1589"/>
      <c r="EA91" s="1589"/>
      <c r="EB91" s="1589"/>
      <c r="EC91" s="1589"/>
      <c r="ED91" s="1589"/>
      <c r="EE91" s="1589"/>
      <c r="EF91" s="1589"/>
      <c r="EG91" s="1589"/>
      <c r="EH91" s="1589"/>
      <c r="EI91" s="1589"/>
      <c r="EJ91" s="1589"/>
      <c r="EK91" s="1589"/>
      <c r="EL91" s="1589"/>
      <c r="EM91" s="1589"/>
      <c r="EN91" s="1589"/>
      <c r="EO91" s="1589"/>
      <c r="EP91" s="1589"/>
      <c r="EQ91" s="1589"/>
      <c r="ER91" s="1589"/>
      <c r="ES91" s="1589"/>
      <c r="ET91" s="1589"/>
      <c r="EU91" s="1589"/>
      <c r="EV91" s="1589"/>
      <c r="EW91" s="1589"/>
      <c r="EX91" s="1589"/>
      <c r="EY91" s="1589"/>
      <c r="EZ91" s="1589"/>
      <c r="FA91" s="1589"/>
      <c r="FB91" s="1589"/>
      <c r="FC91" s="1589"/>
      <c r="FD91" s="1589"/>
      <c r="FE91" s="1589"/>
      <c r="FF91" s="1589"/>
      <c r="FG91" s="1589"/>
      <c r="FH91" s="1589"/>
      <c r="FI91" s="1589"/>
      <c r="FJ91" s="1589"/>
      <c r="FK91" s="1589"/>
      <c r="FL91" s="1589"/>
      <c r="FM91" s="1589"/>
      <c r="FN91" s="1589"/>
      <c r="FO91" s="1589"/>
      <c r="FP91" s="1589"/>
      <c r="FQ91" s="1589"/>
      <c r="FR91" s="1589"/>
      <c r="FS91" s="1589"/>
      <c r="FT91" s="1589"/>
      <c r="FU91" s="1589"/>
      <c r="FV91" s="1589"/>
      <c r="FW91" s="1589"/>
      <c r="FX91" s="1589"/>
      <c r="FY91" s="1589"/>
      <c r="FZ91" s="1589"/>
      <c r="GA91" s="1589"/>
      <c r="GB91" s="1589"/>
      <c r="GC91" s="1589"/>
      <c r="GD91" s="1589"/>
      <c r="GE91" s="1589"/>
      <c r="GF91" s="1589"/>
      <c r="GG91" s="1589"/>
      <c r="GH91" s="1589"/>
      <c r="GI91" s="1589"/>
      <c r="GJ91" s="1589"/>
      <c r="GK91" s="1589"/>
      <c r="GL91" s="1589"/>
      <c r="GM91" s="1589"/>
      <c r="GN91" s="1589"/>
      <c r="GO91" s="1589"/>
      <c r="GP91" s="1589"/>
      <c r="GQ91" s="1589"/>
      <c r="GR91" s="1589"/>
      <c r="GS91" s="1589"/>
      <c r="GT91" s="1589"/>
      <c r="GU91" s="1589"/>
      <c r="GV91" s="1589"/>
      <c r="GW91" s="1589"/>
      <c r="GX91" s="1589"/>
      <c r="GY91" s="1589"/>
      <c r="GZ91" s="1589"/>
      <c r="HA91" s="1589"/>
      <c r="HB91" s="1589"/>
      <c r="HC91" s="1589"/>
      <c r="HD91" s="1589"/>
      <c r="HE91" s="1589"/>
      <c r="HF91" s="1589"/>
      <c r="HG91" s="1589"/>
      <c r="HH91" s="1589"/>
      <c r="HI91" s="1589"/>
      <c r="HJ91" s="1589"/>
      <c r="HK91" s="1589"/>
      <c r="HL91" s="1589"/>
      <c r="HM91" s="1589"/>
      <c r="HN91" s="1589"/>
      <c r="HO91" s="1589"/>
      <c r="HP91" s="1589"/>
      <c r="HQ91" s="1589"/>
      <c r="HR91" s="1589"/>
      <c r="HS91" s="1589"/>
      <c r="HT91" s="1589"/>
      <c r="HU91" s="1589"/>
      <c r="HV91" s="1589"/>
      <c r="HW91" s="1589"/>
      <c r="HX91" s="1589"/>
      <c r="HY91" s="1589"/>
      <c r="HZ91" s="1589"/>
      <c r="IA91" s="1589"/>
      <c r="IB91" s="1589"/>
      <c r="IC91" s="1589"/>
      <c r="ID91" s="1589"/>
      <c r="IE91" s="1589"/>
      <c r="IF91" s="1589"/>
      <c r="IG91" s="1589"/>
      <c r="IH91" s="1589"/>
      <c r="II91" s="1589"/>
      <c r="IJ91" s="1589"/>
      <c r="IK91" s="1589"/>
      <c r="IL91" s="1589"/>
      <c r="IM91" s="1589"/>
      <c r="IN91" s="1589"/>
      <c r="IO91" s="1589"/>
      <c r="IP91" s="1589"/>
      <c r="IQ91" s="1589"/>
      <c r="IR91" s="1589"/>
      <c r="IS91" s="1589"/>
      <c r="IT91" s="1589"/>
      <c r="IU91" s="1589"/>
    </row>
    <row r="92" spans="1:255">
      <c r="A92" s="2209">
        <v>20</v>
      </c>
      <c r="B92" s="1571"/>
      <c r="C92" s="1571"/>
      <c r="D92" s="1571"/>
      <c r="E92" s="1935"/>
      <c r="F92" s="1570"/>
      <c r="G92" s="1571"/>
      <c r="H92" s="1571"/>
      <c r="I92" s="1571"/>
      <c r="J92" s="1571"/>
      <c r="K92" s="1906"/>
      <c r="L92" s="1906"/>
      <c r="M92" s="1946">
        <v>20</v>
      </c>
      <c r="N92" s="1570"/>
      <c r="O92" s="1906"/>
      <c r="P92" s="1906"/>
      <c r="Q92" s="1906"/>
      <c r="R92" s="1906">
        <f t="shared" si="1"/>
        <v>0</v>
      </c>
      <c r="S92" s="1946">
        <v>20</v>
      </c>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c r="CD92" s="1589"/>
      <c r="CE92" s="1589"/>
      <c r="CF92" s="1589"/>
      <c r="CG92" s="1589"/>
      <c r="CH92" s="1589"/>
      <c r="CI92" s="1589"/>
      <c r="CJ92" s="1589"/>
      <c r="CK92" s="1589"/>
      <c r="CL92" s="1589"/>
      <c r="CM92" s="1589"/>
      <c r="CN92" s="1589"/>
      <c r="CO92" s="1589"/>
      <c r="CP92" s="1589"/>
      <c r="CQ92" s="1589"/>
      <c r="CR92" s="1589"/>
      <c r="CS92" s="1589"/>
      <c r="CT92" s="1589"/>
      <c r="CU92" s="1589"/>
      <c r="CV92" s="1589"/>
      <c r="CW92" s="1589"/>
      <c r="CX92" s="1589"/>
      <c r="CY92" s="1589"/>
      <c r="CZ92" s="1589"/>
      <c r="DA92" s="1589"/>
      <c r="DB92" s="1589"/>
      <c r="DC92" s="1589"/>
      <c r="DD92" s="1589"/>
      <c r="DE92" s="1589"/>
      <c r="DF92" s="1589"/>
      <c r="DG92" s="1589"/>
      <c r="DH92" s="1589"/>
      <c r="DI92" s="1589"/>
      <c r="DJ92" s="1589"/>
      <c r="DK92" s="1589"/>
      <c r="DL92" s="1589"/>
      <c r="DM92" s="1589"/>
      <c r="DN92" s="1589"/>
      <c r="DO92" s="1589"/>
      <c r="DP92" s="1589"/>
      <c r="DQ92" s="1589"/>
      <c r="DR92" s="1589"/>
      <c r="DS92" s="1589"/>
      <c r="DT92" s="1589"/>
      <c r="DU92" s="1589"/>
      <c r="DV92" s="1589"/>
      <c r="DW92" s="1589"/>
      <c r="DX92" s="1589"/>
      <c r="DY92" s="1589"/>
      <c r="DZ92" s="1589"/>
      <c r="EA92" s="1589"/>
      <c r="EB92" s="1589"/>
      <c r="EC92" s="1589"/>
      <c r="ED92" s="1589"/>
      <c r="EE92" s="1589"/>
      <c r="EF92" s="1589"/>
      <c r="EG92" s="1589"/>
      <c r="EH92" s="1589"/>
      <c r="EI92" s="1589"/>
      <c r="EJ92" s="1589"/>
      <c r="EK92" s="1589"/>
      <c r="EL92" s="1589"/>
      <c r="EM92" s="1589"/>
      <c r="EN92" s="1589"/>
      <c r="EO92" s="1589"/>
      <c r="EP92" s="1589"/>
      <c r="EQ92" s="1589"/>
      <c r="ER92" s="1589"/>
      <c r="ES92" s="1589"/>
      <c r="ET92" s="1589"/>
      <c r="EU92" s="1589"/>
      <c r="EV92" s="1589"/>
      <c r="EW92" s="1589"/>
      <c r="EX92" s="1589"/>
      <c r="EY92" s="1589"/>
      <c r="EZ92" s="1589"/>
      <c r="FA92" s="1589"/>
      <c r="FB92" s="1589"/>
      <c r="FC92" s="1589"/>
      <c r="FD92" s="1589"/>
      <c r="FE92" s="1589"/>
      <c r="FF92" s="1589"/>
      <c r="FG92" s="1589"/>
      <c r="FH92" s="1589"/>
      <c r="FI92" s="1589"/>
      <c r="FJ92" s="1589"/>
      <c r="FK92" s="1589"/>
      <c r="FL92" s="1589"/>
      <c r="FM92" s="1589"/>
      <c r="FN92" s="1589"/>
      <c r="FO92" s="1589"/>
      <c r="FP92" s="1589"/>
      <c r="FQ92" s="1589"/>
      <c r="FR92" s="1589"/>
      <c r="FS92" s="1589"/>
      <c r="FT92" s="1589"/>
      <c r="FU92" s="1589"/>
      <c r="FV92" s="1589"/>
      <c r="FW92" s="1589"/>
      <c r="FX92" s="1589"/>
      <c r="FY92" s="1589"/>
      <c r="FZ92" s="1589"/>
      <c r="GA92" s="1589"/>
      <c r="GB92" s="1589"/>
      <c r="GC92" s="1589"/>
      <c r="GD92" s="1589"/>
      <c r="GE92" s="1589"/>
      <c r="GF92" s="1589"/>
      <c r="GG92" s="1589"/>
      <c r="GH92" s="1589"/>
      <c r="GI92" s="1589"/>
      <c r="GJ92" s="1589"/>
      <c r="GK92" s="1589"/>
      <c r="GL92" s="1589"/>
      <c r="GM92" s="1589"/>
      <c r="GN92" s="1589"/>
      <c r="GO92" s="1589"/>
      <c r="GP92" s="1589"/>
      <c r="GQ92" s="1589"/>
      <c r="GR92" s="1589"/>
      <c r="GS92" s="1589"/>
      <c r="GT92" s="1589"/>
      <c r="GU92" s="1589"/>
      <c r="GV92" s="1589"/>
      <c r="GW92" s="1589"/>
      <c r="GX92" s="1589"/>
      <c r="GY92" s="1589"/>
      <c r="GZ92" s="1589"/>
      <c r="HA92" s="1589"/>
      <c r="HB92" s="1589"/>
      <c r="HC92" s="1589"/>
      <c r="HD92" s="1589"/>
      <c r="HE92" s="1589"/>
      <c r="HF92" s="1589"/>
      <c r="HG92" s="1589"/>
      <c r="HH92" s="1589"/>
      <c r="HI92" s="1589"/>
      <c r="HJ92" s="1589"/>
      <c r="HK92" s="1589"/>
      <c r="HL92" s="1589"/>
      <c r="HM92" s="1589"/>
      <c r="HN92" s="1589"/>
      <c r="HO92" s="1589"/>
      <c r="HP92" s="1589"/>
      <c r="HQ92" s="1589"/>
      <c r="HR92" s="1589"/>
      <c r="HS92" s="1589"/>
      <c r="HT92" s="1589"/>
      <c r="HU92" s="1589"/>
      <c r="HV92" s="1589"/>
      <c r="HW92" s="1589"/>
      <c r="HX92" s="1589"/>
      <c r="HY92" s="1589"/>
      <c r="HZ92" s="1589"/>
      <c r="IA92" s="1589"/>
      <c r="IB92" s="1589"/>
      <c r="IC92" s="1589"/>
      <c r="ID92" s="1589"/>
      <c r="IE92" s="1589"/>
      <c r="IF92" s="1589"/>
      <c r="IG92" s="1589"/>
      <c r="IH92" s="1589"/>
      <c r="II92" s="1589"/>
      <c r="IJ92" s="1589"/>
      <c r="IK92" s="1589"/>
      <c r="IL92" s="1589"/>
      <c r="IM92" s="1589"/>
      <c r="IN92" s="1589"/>
      <c r="IO92" s="1589"/>
      <c r="IP92" s="1589"/>
      <c r="IQ92" s="1589"/>
      <c r="IR92" s="1589"/>
      <c r="IS92" s="1589"/>
      <c r="IT92" s="1589"/>
      <c r="IU92" s="1589"/>
    </row>
    <row r="93" spans="1:255">
      <c r="A93" s="2209">
        <v>21</v>
      </c>
      <c r="B93" s="1571"/>
      <c r="C93" s="1571"/>
      <c r="D93" s="1571"/>
      <c r="E93" s="1935"/>
      <c r="F93" s="1570"/>
      <c r="G93" s="1571"/>
      <c r="H93" s="1571"/>
      <c r="I93" s="1571"/>
      <c r="J93" s="1571"/>
      <c r="K93" s="1906"/>
      <c r="L93" s="1906"/>
      <c r="M93" s="1946">
        <v>21</v>
      </c>
      <c r="N93" s="1570"/>
      <c r="O93" s="1906"/>
      <c r="P93" s="1906"/>
      <c r="Q93" s="1906"/>
      <c r="R93" s="1906">
        <f t="shared" si="1"/>
        <v>0</v>
      </c>
      <c r="S93" s="1946">
        <v>21</v>
      </c>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c r="CD93" s="1589"/>
      <c r="CE93" s="1589"/>
      <c r="CF93" s="1589"/>
      <c r="CG93" s="1589"/>
      <c r="CH93" s="1589"/>
      <c r="CI93" s="1589"/>
      <c r="CJ93" s="1589"/>
      <c r="CK93" s="1589"/>
      <c r="CL93" s="1589"/>
      <c r="CM93" s="1589"/>
      <c r="CN93" s="1589"/>
      <c r="CO93" s="1589"/>
      <c r="CP93" s="1589"/>
      <c r="CQ93" s="1589"/>
      <c r="CR93" s="1589"/>
      <c r="CS93" s="1589"/>
      <c r="CT93" s="1589"/>
      <c r="CU93" s="1589"/>
      <c r="CV93" s="1589"/>
      <c r="CW93" s="1589"/>
      <c r="CX93" s="1589"/>
      <c r="CY93" s="1589"/>
      <c r="CZ93" s="1589"/>
      <c r="DA93" s="1589"/>
      <c r="DB93" s="1589"/>
      <c r="DC93" s="1589"/>
      <c r="DD93" s="1589"/>
      <c r="DE93" s="1589"/>
      <c r="DF93" s="1589"/>
      <c r="DG93" s="1589"/>
      <c r="DH93" s="1589"/>
      <c r="DI93" s="1589"/>
      <c r="DJ93" s="1589"/>
      <c r="DK93" s="1589"/>
      <c r="DL93" s="1589"/>
      <c r="DM93" s="1589"/>
      <c r="DN93" s="1589"/>
      <c r="DO93" s="1589"/>
      <c r="DP93" s="1589"/>
      <c r="DQ93" s="1589"/>
      <c r="DR93" s="1589"/>
      <c r="DS93" s="1589"/>
      <c r="DT93" s="1589"/>
      <c r="DU93" s="1589"/>
      <c r="DV93" s="1589"/>
      <c r="DW93" s="1589"/>
      <c r="DX93" s="1589"/>
      <c r="DY93" s="1589"/>
      <c r="DZ93" s="1589"/>
      <c r="EA93" s="1589"/>
      <c r="EB93" s="1589"/>
      <c r="EC93" s="1589"/>
      <c r="ED93" s="1589"/>
      <c r="EE93" s="1589"/>
      <c r="EF93" s="1589"/>
      <c r="EG93" s="1589"/>
      <c r="EH93" s="1589"/>
      <c r="EI93" s="1589"/>
      <c r="EJ93" s="1589"/>
      <c r="EK93" s="1589"/>
      <c r="EL93" s="1589"/>
      <c r="EM93" s="1589"/>
      <c r="EN93" s="1589"/>
      <c r="EO93" s="1589"/>
      <c r="EP93" s="1589"/>
      <c r="EQ93" s="1589"/>
      <c r="ER93" s="1589"/>
      <c r="ES93" s="1589"/>
      <c r="ET93" s="1589"/>
      <c r="EU93" s="1589"/>
      <c r="EV93" s="1589"/>
      <c r="EW93" s="1589"/>
      <c r="EX93" s="1589"/>
      <c r="EY93" s="1589"/>
      <c r="EZ93" s="1589"/>
      <c r="FA93" s="1589"/>
      <c r="FB93" s="1589"/>
      <c r="FC93" s="1589"/>
      <c r="FD93" s="1589"/>
      <c r="FE93" s="1589"/>
      <c r="FF93" s="1589"/>
      <c r="FG93" s="1589"/>
      <c r="FH93" s="1589"/>
      <c r="FI93" s="1589"/>
      <c r="FJ93" s="1589"/>
      <c r="FK93" s="1589"/>
      <c r="FL93" s="1589"/>
      <c r="FM93" s="1589"/>
      <c r="FN93" s="1589"/>
      <c r="FO93" s="1589"/>
      <c r="FP93" s="1589"/>
      <c r="FQ93" s="1589"/>
      <c r="FR93" s="1589"/>
      <c r="FS93" s="1589"/>
      <c r="FT93" s="1589"/>
      <c r="FU93" s="1589"/>
      <c r="FV93" s="1589"/>
      <c r="FW93" s="1589"/>
      <c r="FX93" s="1589"/>
      <c r="FY93" s="1589"/>
      <c r="FZ93" s="1589"/>
      <c r="GA93" s="1589"/>
      <c r="GB93" s="1589"/>
      <c r="GC93" s="1589"/>
      <c r="GD93" s="1589"/>
      <c r="GE93" s="1589"/>
      <c r="GF93" s="1589"/>
      <c r="GG93" s="1589"/>
      <c r="GH93" s="1589"/>
      <c r="GI93" s="1589"/>
      <c r="GJ93" s="1589"/>
      <c r="GK93" s="1589"/>
      <c r="GL93" s="1589"/>
      <c r="GM93" s="1589"/>
      <c r="GN93" s="1589"/>
      <c r="GO93" s="1589"/>
      <c r="GP93" s="1589"/>
      <c r="GQ93" s="1589"/>
      <c r="GR93" s="1589"/>
      <c r="GS93" s="1589"/>
      <c r="GT93" s="1589"/>
      <c r="GU93" s="1589"/>
      <c r="GV93" s="1589"/>
      <c r="GW93" s="1589"/>
      <c r="GX93" s="1589"/>
      <c r="GY93" s="1589"/>
      <c r="GZ93" s="1589"/>
      <c r="HA93" s="1589"/>
      <c r="HB93" s="1589"/>
      <c r="HC93" s="1589"/>
      <c r="HD93" s="1589"/>
      <c r="HE93" s="1589"/>
      <c r="HF93" s="1589"/>
      <c r="HG93" s="1589"/>
      <c r="HH93" s="1589"/>
      <c r="HI93" s="1589"/>
      <c r="HJ93" s="1589"/>
      <c r="HK93" s="1589"/>
      <c r="HL93" s="1589"/>
      <c r="HM93" s="1589"/>
      <c r="HN93" s="1589"/>
      <c r="HO93" s="1589"/>
      <c r="HP93" s="1589"/>
      <c r="HQ93" s="1589"/>
      <c r="HR93" s="1589"/>
      <c r="HS93" s="1589"/>
      <c r="HT93" s="1589"/>
      <c r="HU93" s="1589"/>
      <c r="HV93" s="1589"/>
      <c r="HW93" s="1589"/>
      <c r="HX93" s="1589"/>
      <c r="HY93" s="1589"/>
      <c r="HZ93" s="1589"/>
      <c r="IA93" s="1589"/>
      <c r="IB93" s="1589"/>
      <c r="IC93" s="1589"/>
      <c r="ID93" s="1589"/>
      <c r="IE93" s="1589"/>
      <c r="IF93" s="1589"/>
      <c r="IG93" s="1589"/>
      <c r="IH93" s="1589"/>
      <c r="II93" s="1589"/>
      <c r="IJ93" s="1589"/>
      <c r="IK93" s="1589"/>
      <c r="IL93" s="1589"/>
      <c r="IM93" s="1589"/>
      <c r="IN93" s="1589"/>
      <c r="IO93" s="1589"/>
      <c r="IP93" s="1589"/>
      <c r="IQ93" s="1589"/>
      <c r="IR93" s="1589"/>
      <c r="IS93" s="1589"/>
      <c r="IT93" s="1589"/>
      <c r="IU93" s="1589"/>
    </row>
    <row r="94" spans="1:255">
      <c r="A94" s="2209">
        <v>22</v>
      </c>
      <c r="B94" s="1571"/>
      <c r="C94" s="1571"/>
      <c r="D94" s="1571"/>
      <c r="E94" s="1935"/>
      <c r="F94" s="1570"/>
      <c r="G94" s="1571"/>
      <c r="H94" s="1571"/>
      <c r="I94" s="1571"/>
      <c r="J94" s="1571"/>
      <c r="K94" s="1906"/>
      <c r="L94" s="1906"/>
      <c r="M94" s="1946">
        <v>22</v>
      </c>
      <c r="N94" s="1570"/>
      <c r="O94" s="1906"/>
      <c r="P94" s="1906"/>
      <c r="Q94" s="1906"/>
      <c r="R94" s="1906">
        <f t="shared" si="1"/>
        <v>0</v>
      </c>
      <c r="S94" s="1946">
        <v>22</v>
      </c>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c r="CD94" s="1589"/>
      <c r="CE94" s="1589"/>
      <c r="CF94" s="1589"/>
      <c r="CG94" s="1589"/>
      <c r="CH94" s="1589"/>
      <c r="CI94" s="1589"/>
      <c r="CJ94" s="1589"/>
      <c r="CK94" s="1589"/>
      <c r="CL94" s="1589"/>
      <c r="CM94" s="1589"/>
      <c r="CN94" s="1589"/>
      <c r="CO94" s="1589"/>
      <c r="CP94" s="1589"/>
      <c r="CQ94" s="1589"/>
      <c r="CR94" s="1589"/>
      <c r="CS94" s="1589"/>
      <c r="CT94" s="1589"/>
      <c r="CU94" s="1589"/>
      <c r="CV94" s="1589"/>
      <c r="CW94" s="1589"/>
      <c r="CX94" s="1589"/>
      <c r="CY94" s="1589"/>
      <c r="CZ94" s="1589"/>
      <c r="DA94" s="1589"/>
      <c r="DB94" s="1589"/>
      <c r="DC94" s="1589"/>
      <c r="DD94" s="1589"/>
      <c r="DE94" s="1589"/>
      <c r="DF94" s="1589"/>
      <c r="DG94" s="1589"/>
      <c r="DH94" s="1589"/>
      <c r="DI94" s="1589"/>
      <c r="DJ94" s="1589"/>
      <c r="DK94" s="1589"/>
      <c r="DL94" s="1589"/>
      <c r="DM94" s="1589"/>
      <c r="DN94" s="1589"/>
      <c r="DO94" s="1589"/>
      <c r="DP94" s="1589"/>
      <c r="DQ94" s="1589"/>
      <c r="DR94" s="1589"/>
      <c r="DS94" s="1589"/>
      <c r="DT94" s="1589"/>
      <c r="DU94" s="1589"/>
      <c r="DV94" s="1589"/>
      <c r="DW94" s="1589"/>
      <c r="DX94" s="1589"/>
      <c r="DY94" s="1589"/>
      <c r="DZ94" s="1589"/>
      <c r="EA94" s="1589"/>
      <c r="EB94" s="1589"/>
      <c r="EC94" s="1589"/>
      <c r="ED94" s="1589"/>
      <c r="EE94" s="1589"/>
      <c r="EF94" s="1589"/>
      <c r="EG94" s="1589"/>
      <c r="EH94" s="1589"/>
      <c r="EI94" s="1589"/>
      <c r="EJ94" s="1589"/>
      <c r="EK94" s="1589"/>
      <c r="EL94" s="1589"/>
      <c r="EM94" s="1589"/>
      <c r="EN94" s="1589"/>
      <c r="EO94" s="1589"/>
      <c r="EP94" s="1589"/>
      <c r="EQ94" s="1589"/>
      <c r="ER94" s="1589"/>
      <c r="ES94" s="1589"/>
      <c r="ET94" s="1589"/>
      <c r="EU94" s="1589"/>
      <c r="EV94" s="1589"/>
      <c r="EW94" s="1589"/>
      <c r="EX94" s="1589"/>
      <c r="EY94" s="1589"/>
      <c r="EZ94" s="1589"/>
      <c r="FA94" s="1589"/>
      <c r="FB94" s="1589"/>
      <c r="FC94" s="1589"/>
      <c r="FD94" s="1589"/>
      <c r="FE94" s="1589"/>
      <c r="FF94" s="1589"/>
      <c r="FG94" s="1589"/>
      <c r="FH94" s="1589"/>
      <c r="FI94" s="1589"/>
      <c r="FJ94" s="1589"/>
      <c r="FK94" s="1589"/>
      <c r="FL94" s="1589"/>
      <c r="FM94" s="1589"/>
      <c r="FN94" s="1589"/>
      <c r="FO94" s="1589"/>
      <c r="FP94" s="1589"/>
      <c r="FQ94" s="1589"/>
      <c r="FR94" s="1589"/>
      <c r="FS94" s="1589"/>
      <c r="FT94" s="1589"/>
      <c r="FU94" s="1589"/>
      <c r="FV94" s="1589"/>
      <c r="FW94" s="1589"/>
      <c r="FX94" s="1589"/>
      <c r="FY94" s="1589"/>
      <c r="FZ94" s="1589"/>
      <c r="GA94" s="1589"/>
      <c r="GB94" s="1589"/>
      <c r="GC94" s="1589"/>
      <c r="GD94" s="1589"/>
      <c r="GE94" s="1589"/>
      <c r="GF94" s="1589"/>
      <c r="GG94" s="1589"/>
      <c r="GH94" s="1589"/>
      <c r="GI94" s="1589"/>
      <c r="GJ94" s="1589"/>
      <c r="GK94" s="1589"/>
      <c r="GL94" s="1589"/>
      <c r="GM94" s="1589"/>
      <c r="GN94" s="1589"/>
      <c r="GO94" s="1589"/>
      <c r="GP94" s="1589"/>
      <c r="GQ94" s="1589"/>
      <c r="GR94" s="1589"/>
      <c r="GS94" s="1589"/>
      <c r="GT94" s="1589"/>
      <c r="GU94" s="1589"/>
      <c r="GV94" s="1589"/>
      <c r="GW94" s="1589"/>
      <c r="GX94" s="1589"/>
      <c r="GY94" s="1589"/>
      <c r="GZ94" s="1589"/>
      <c r="HA94" s="1589"/>
      <c r="HB94" s="1589"/>
      <c r="HC94" s="1589"/>
      <c r="HD94" s="1589"/>
      <c r="HE94" s="1589"/>
      <c r="HF94" s="1589"/>
      <c r="HG94" s="1589"/>
      <c r="HH94" s="1589"/>
      <c r="HI94" s="1589"/>
      <c r="HJ94" s="1589"/>
      <c r="HK94" s="1589"/>
      <c r="HL94" s="1589"/>
      <c r="HM94" s="1589"/>
      <c r="HN94" s="1589"/>
      <c r="HO94" s="1589"/>
      <c r="HP94" s="1589"/>
      <c r="HQ94" s="1589"/>
      <c r="HR94" s="1589"/>
      <c r="HS94" s="1589"/>
      <c r="HT94" s="1589"/>
      <c r="HU94" s="1589"/>
      <c r="HV94" s="1589"/>
      <c r="HW94" s="1589"/>
      <c r="HX94" s="1589"/>
      <c r="HY94" s="1589"/>
      <c r="HZ94" s="1589"/>
      <c r="IA94" s="1589"/>
      <c r="IB94" s="1589"/>
      <c r="IC94" s="1589"/>
      <c r="ID94" s="1589"/>
      <c r="IE94" s="1589"/>
      <c r="IF94" s="1589"/>
      <c r="IG94" s="1589"/>
      <c r="IH94" s="1589"/>
      <c r="II94" s="1589"/>
      <c r="IJ94" s="1589"/>
      <c r="IK94" s="1589"/>
      <c r="IL94" s="1589"/>
      <c r="IM94" s="1589"/>
      <c r="IN94" s="1589"/>
      <c r="IO94" s="1589"/>
      <c r="IP94" s="1589"/>
      <c r="IQ94" s="1589"/>
      <c r="IR94" s="1589"/>
      <c r="IS94" s="1589"/>
      <c r="IT94" s="1589"/>
      <c r="IU94" s="1589"/>
    </row>
    <row r="95" spans="1:255">
      <c r="A95" s="2209">
        <v>23</v>
      </c>
      <c r="B95" s="1571"/>
      <c r="C95" s="1571"/>
      <c r="D95" s="1571"/>
      <c r="E95" s="1935"/>
      <c r="F95" s="1570"/>
      <c r="G95" s="1571"/>
      <c r="H95" s="1571"/>
      <c r="I95" s="1571"/>
      <c r="J95" s="1571"/>
      <c r="K95" s="1906"/>
      <c r="L95" s="1906"/>
      <c r="M95" s="1946">
        <v>23</v>
      </c>
      <c r="N95" s="1570"/>
      <c r="O95" s="1906"/>
      <c r="P95" s="1906"/>
      <c r="Q95" s="1906"/>
      <c r="R95" s="1906">
        <f t="shared" si="1"/>
        <v>0</v>
      </c>
      <c r="S95" s="1946">
        <v>23</v>
      </c>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c r="CD95" s="1589"/>
      <c r="CE95" s="1589"/>
      <c r="CF95" s="1589"/>
      <c r="CG95" s="1589"/>
      <c r="CH95" s="1589"/>
      <c r="CI95" s="1589"/>
      <c r="CJ95" s="1589"/>
      <c r="CK95" s="1589"/>
      <c r="CL95" s="1589"/>
      <c r="CM95" s="1589"/>
      <c r="CN95" s="1589"/>
      <c r="CO95" s="1589"/>
      <c r="CP95" s="1589"/>
      <c r="CQ95" s="1589"/>
      <c r="CR95" s="1589"/>
      <c r="CS95" s="1589"/>
      <c r="CT95" s="1589"/>
      <c r="CU95" s="1589"/>
      <c r="CV95" s="1589"/>
      <c r="CW95" s="1589"/>
      <c r="CX95" s="1589"/>
      <c r="CY95" s="1589"/>
      <c r="CZ95" s="1589"/>
      <c r="DA95" s="1589"/>
      <c r="DB95" s="1589"/>
      <c r="DC95" s="1589"/>
      <c r="DD95" s="1589"/>
      <c r="DE95" s="1589"/>
      <c r="DF95" s="1589"/>
      <c r="DG95" s="1589"/>
      <c r="DH95" s="1589"/>
      <c r="DI95" s="1589"/>
      <c r="DJ95" s="1589"/>
      <c r="DK95" s="1589"/>
      <c r="DL95" s="1589"/>
      <c r="DM95" s="1589"/>
      <c r="DN95" s="1589"/>
      <c r="DO95" s="1589"/>
      <c r="DP95" s="1589"/>
      <c r="DQ95" s="1589"/>
      <c r="DR95" s="1589"/>
      <c r="DS95" s="1589"/>
      <c r="DT95" s="1589"/>
      <c r="DU95" s="1589"/>
      <c r="DV95" s="1589"/>
      <c r="DW95" s="1589"/>
      <c r="DX95" s="1589"/>
      <c r="DY95" s="1589"/>
      <c r="DZ95" s="1589"/>
      <c r="EA95" s="1589"/>
      <c r="EB95" s="1589"/>
      <c r="EC95" s="1589"/>
      <c r="ED95" s="1589"/>
      <c r="EE95" s="1589"/>
      <c r="EF95" s="1589"/>
      <c r="EG95" s="1589"/>
      <c r="EH95" s="1589"/>
      <c r="EI95" s="1589"/>
      <c r="EJ95" s="1589"/>
      <c r="EK95" s="1589"/>
      <c r="EL95" s="1589"/>
      <c r="EM95" s="1589"/>
      <c r="EN95" s="1589"/>
      <c r="EO95" s="1589"/>
      <c r="EP95" s="1589"/>
      <c r="EQ95" s="1589"/>
      <c r="ER95" s="1589"/>
      <c r="ES95" s="1589"/>
      <c r="ET95" s="1589"/>
      <c r="EU95" s="1589"/>
      <c r="EV95" s="1589"/>
      <c r="EW95" s="1589"/>
      <c r="EX95" s="1589"/>
      <c r="EY95" s="1589"/>
      <c r="EZ95" s="1589"/>
      <c r="FA95" s="1589"/>
      <c r="FB95" s="1589"/>
      <c r="FC95" s="1589"/>
      <c r="FD95" s="1589"/>
      <c r="FE95" s="1589"/>
      <c r="FF95" s="1589"/>
      <c r="FG95" s="1589"/>
      <c r="FH95" s="1589"/>
      <c r="FI95" s="1589"/>
      <c r="FJ95" s="1589"/>
      <c r="FK95" s="1589"/>
      <c r="FL95" s="1589"/>
      <c r="FM95" s="1589"/>
      <c r="FN95" s="1589"/>
      <c r="FO95" s="1589"/>
      <c r="FP95" s="1589"/>
      <c r="FQ95" s="1589"/>
      <c r="FR95" s="1589"/>
      <c r="FS95" s="1589"/>
      <c r="FT95" s="1589"/>
      <c r="FU95" s="1589"/>
      <c r="FV95" s="1589"/>
      <c r="FW95" s="1589"/>
      <c r="FX95" s="1589"/>
      <c r="FY95" s="1589"/>
      <c r="FZ95" s="1589"/>
      <c r="GA95" s="1589"/>
      <c r="GB95" s="1589"/>
      <c r="GC95" s="1589"/>
      <c r="GD95" s="1589"/>
      <c r="GE95" s="1589"/>
      <c r="GF95" s="1589"/>
      <c r="GG95" s="1589"/>
      <c r="GH95" s="1589"/>
      <c r="GI95" s="1589"/>
      <c r="GJ95" s="1589"/>
      <c r="GK95" s="1589"/>
      <c r="GL95" s="1589"/>
      <c r="GM95" s="1589"/>
      <c r="GN95" s="1589"/>
      <c r="GO95" s="1589"/>
      <c r="GP95" s="1589"/>
      <c r="GQ95" s="1589"/>
      <c r="GR95" s="1589"/>
      <c r="GS95" s="1589"/>
      <c r="GT95" s="1589"/>
      <c r="GU95" s="1589"/>
      <c r="GV95" s="1589"/>
      <c r="GW95" s="1589"/>
      <c r="GX95" s="1589"/>
      <c r="GY95" s="1589"/>
      <c r="GZ95" s="1589"/>
      <c r="HA95" s="1589"/>
      <c r="HB95" s="1589"/>
      <c r="HC95" s="1589"/>
      <c r="HD95" s="1589"/>
      <c r="HE95" s="1589"/>
      <c r="HF95" s="1589"/>
      <c r="HG95" s="1589"/>
      <c r="HH95" s="1589"/>
      <c r="HI95" s="1589"/>
      <c r="HJ95" s="1589"/>
      <c r="HK95" s="1589"/>
      <c r="HL95" s="1589"/>
      <c r="HM95" s="1589"/>
      <c r="HN95" s="1589"/>
      <c r="HO95" s="1589"/>
      <c r="HP95" s="1589"/>
      <c r="HQ95" s="1589"/>
      <c r="HR95" s="1589"/>
      <c r="HS95" s="1589"/>
      <c r="HT95" s="1589"/>
      <c r="HU95" s="1589"/>
      <c r="HV95" s="1589"/>
      <c r="HW95" s="1589"/>
      <c r="HX95" s="1589"/>
      <c r="HY95" s="1589"/>
      <c r="HZ95" s="1589"/>
      <c r="IA95" s="1589"/>
      <c r="IB95" s="1589"/>
      <c r="IC95" s="1589"/>
      <c r="ID95" s="1589"/>
      <c r="IE95" s="1589"/>
      <c r="IF95" s="1589"/>
      <c r="IG95" s="1589"/>
      <c r="IH95" s="1589"/>
      <c r="II95" s="1589"/>
      <c r="IJ95" s="1589"/>
      <c r="IK95" s="1589"/>
      <c r="IL95" s="1589"/>
      <c r="IM95" s="1589"/>
      <c r="IN95" s="1589"/>
      <c r="IO95" s="1589"/>
      <c r="IP95" s="1589"/>
      <c r="IQ95" s="1589"/>
      <c r="IR95" s="1589"/>
      <c r="IS95" s="1589"/>
      <c r="IT95" s="1589"/>
      <c r="IU95" s="1589"/>
    </row>
    <row r="96" spans="1:255">
      <c r="A96" s="2209">
        <v>24</v>
      </c>
      <c r="B96" s="1571"/>
      <c r="C96" s="1571"/>
      <c r="D96" s="1571"/>
      <c r="E96" s="1935"/>
      <c r="F96" s="1570"/>
      <c r="G96" s="1571"/>
      <c r="H96" s="1571"/>
      <c r="I96" s="1571"/>
      <c r="J96" s="1571"/>
      <c r="K96" s="1906"/>
      <c r="L96" s="1906"/>
      <c r="M96" s="1946">
        <v>24</v>
      </c>
      <c r="N96" s="1570"/>
      <c r="O96" s="1906"/>
      <c r="P96" s="1906"/>
      <c r="Q96" s="1906"/>
      <c r="R96" s="1906">
        <f t="shared" si="1"/>
        <v>0</v>
      </c>
      <c r="S96" s="1946">
        <v>24</v>
      </c>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c r="CD96" s="1589"/>
      <c r="CE96" s="1589"/>
      <c r="CF96" s="1589"/>
      <c r="CG96" s="1589"/>
      <c r="CH96" s="1589"/>
      <c r="CI96" s="1589"/>
      <c r="CJ96" s="1589"/>
      <c r="CK96" s="1589"/>
      <c r="CL96" s="1589"/>
      <c r="CM96" s="1589"/>
      <c r="CN96" s="1589"/>
      <c r="CO96" s="1589"/>
      <c r="CP96" s="1589"/>
      <c r="CQ96" s="1589"/>
      <c r="CR96" s="1589"/>
      <c r="CS96" s="1589"/>
      <c r="CT96" s="1589"/>
      <c r="CU96" s="1589"/>
      <c r="CV96" s="1589"/>
      <c r="CW96" s="1589"/>
      <c r="CX96" s="1589"/>
      <c r="CY96" s="1589"/>
      <c r="CZ96" s="1589"/>
      <c r="DA96" s="1589"/>
      <c r="DB96" s="1589"/>
      <c r="DC96" s="1589"/>
      <c r="DD96" s="1589"/>
      <c r="DE96" s="1589"/>
      <c r="DF96" s="1589"/>
      <c r="DG96" s="1589"/>
      <c r="DH96" s="1589"/>
      <c r="DI96" s="1589"/>
      <c r="DJ96" s="1589"/>
      <c r="DK96" s="1589"/>
      <c r="DL96" s="1589"/>
      <c r="DM96" s="1589"/>
      <c r="DN96" s="1589"/>
      <c r="DO96" s="1589"/>
      <c r="DP96" s="1589"/>
      <c r="DQ96" s="1589"/>
      <c r="DR96" s="1589"/>
      <c r="DS96" s="1589"/>
      <c r="DT96" s="1589"/>
      <c r="DU96" s="1589"/>
      <c r="DV96" s="1589"/>
      <c r="DW96" s="1589"/>
      <c r="DX96" s="1589"/>
      <c r="DY96" s="1589"/>
      <c r="DZ96" s="1589"/>
      <c r="EA96" s="1589"/>
      <c r="EB96" s="1589"/>
      <c r="EC96" s="1589"/>
      <c r="ED96" s="1589"/>
      <c r="EE96" s="1589"/>
      <c r="EF96" s="1589"/>
      <c r="EG96" s="1589"/>
      <c r="EH96" s="1589"/>
      <c r="EI96" s="1589"/>
      <c r="EJ96" s="1589"/>
      <c r="EK96" s="1589"/>
      <c r="EL96" s="1589"/>
      <c r="EM96" s="1589"/>
      <c r="EN96" s="1589"/>
      <c r="EO96" s="1589"/>
      <c r="EP96" s="1589"/>
      <c r="EQ96" s="1589"/>
      <c r="ER96" s="1589"/>
      <c r="ES96" s="1589"/>
      <c r="ET96" s="1589"/>
      <c r="EU96" s="1589"/>
      <c r="EV96" s="1589"/>
      <c r="EW96" s="1589"/>
      <c r="EX96" s="1589"/>
      <c r="EY96" s="1589"/>
      <c r="EZ96" s="1589"/>
      <c r="FA96" s="1589"/>
      <c r="FB96" s="1589"/>
      <c r="FC96" s="1589"/>
      <c r="FD96" s="1589"/>
      <c r="FE96" s="1589"/>
      <c r="FF96" s="1589"/>
      <c r="FG96" s="1589"/>
      <c r="FH96" s="1589"/>
      <c r="FI96" s="1589"/>
      <c r="FJ96" s="1589"/>
      <c r="FK96" s="1589"/>
      <c r="FL96" s="1589"/>
      <c r="FM96" s="1589"/>
      <c r="FN96" s="1589"/>
      <c r="FO96" s="1589"/>
      <c r="FP96" s="1589"/>
      <c r="FQ96" s="1589"/>
      <c r="FR96" s="1589"/>
      <c r="FS96" s="1589"/>
      <c r="FT96" s="1589"/>
      <c r="FU96" s="1589"/>
      <c r="FV96" s="1589"/>
      <c r="FW96" s="1589"/>
      <c r="FX96" s="1589"/>
      <c r="FY96" s="1589"/>
      <c r="FZ96" s="1589"/>
      <c r="GA96" s="1589"/>
      <c r="GB96" s="1589"/>
      <c r="GC96" s="1589"/>
      <c r="GD96" s="1589"/>
      <c r="GE96" s="1589"/>
      <c r="GF96" s="1589"/>
      <c r="GG96" s="1589"/>
      <c r="GH96" s="1589"/>
      <c r="GI96" s="1589"/>
      <c r="GJ96" s="1589"/>
      <c r="GK96" s="1589"/>
      <c r="GL96" s="1589"/>
      <c r="GM96" s="1589"/>
      <c r="GN96" s="1589"/>
      <c r="GO96" s="1589"/>
      <c r="GP96" s="1589"/>
      <c r="GQ96" s="1589"/>
      <c r="GR96" s="1589"/>
      <c r="GS96" s="1589"/>
      <c r="GT96" s="1589"/>
      <c r="GU96" s="1589"/>
      <c r="GV96" s="1589"/>
      <c r="GW96" s="1589"/>
      <c r="GX96" s="1589"/>
      <c r="GY96" s="1589"/>
      <c r="GZ96" s="1589"/>
      <c r="HA96" s="1589"/>
      <c r="HB96" s="1589"/>
      <c r="HC96" s="1589"/>
      <c r="HD96" s="1589"/>
      <c r="HE96" s="1589"/>
      <c r="HF96" s="1589"/>
      <c r="HG96" s="1589"/>
      <c r="HH96" s="1589"/>
      <c r="HI96" s="1589"/>
      <c r="HJ96" s="1589"/>
      <c r="HK96" s="1589"/>
      <c r="HL96" s="1589"/>
      <c r="HM96" s="1589"/>
      <c r="HN96" s="1589"/>
      <c r="HO96" s="1589"/>
      <c r="HP96" s="1589"/>
      <c r="HQ96" s="1589"/>
      <c r="HR96" s="1589"/>
      <c r="HS96" s="1589"/>
      <c r="HT96" s="1589"/>
      <c r="HU96" s="1589"/>
      <c r="HV96" s="1589"/>
      <c r="HW96" s="1589"/>
      <c r="HX96" s="1589"/>
      <c r="HY96" s="1589"/>
      <c r="HZ96" s="1589"/>
      <c r="IA96" s="1589"/>
      <c r="IB96" s="1589"/>
      <c r="IC96" s="1589"/>
      <c r="ID96" s="1589"/>
      <c r="IE96" s="1589"/>
      <c r="IF96" s="1589"/>
      <c r="IG96" s="1589"/>
      <c r="IH96" s="1589"/>
      <c r="II96" s="1589"/>
      <c r="IJ96" s="1589"/>
      <c r="IK96" s="1589"/>
      <c r="IL96" s="1589"/>
      <c r="IM96" s="1589"/>
      <c r="IN96" s="1589"/>
      <c r="IO96" s="1589"/>
      <c r="IP96" s="1589"/>
      <c r="IQ96" s="1589"/>
      <c r="IR96" s="1589"/>
      <c r="IS96" s="1589"/>
      <c r="IT96" s="1589"/>
      <c r="IU96" s="1589"/>
    </row>
    <row r="97" spans="1:255">
      <c r="A97" s="2209">
        <v>25</v>
      </c>
      <c r="B97" s="1571"/>
      <c r="C97" s="1571"/>
      <c r="D97" s="1571"/>
      <c r="E97" s="1935"/>
      <c r="F97" s="1570"/>
      <c r="G97" s="1571"/>
      <c r="H97" s="1571"/>
      <c r="I97" s="1571"/>
      <c r="J97" s="1571"/>
      <c r="K97" s="1906"/>
      <c r="L97" s="1906"/>
      <c r="M97" s="1946">
        <v>25</v>
      </c>
      <c r="N97" s="1570"/>
      <c r="O97" s="1906"/>
      <c r="P97" s="1906"/>
      <c r="Q97" s="1906"/>
      <c r="R97" s="1906">
        <f t="shared" si="1"/>
        <v>0</v>
      </c>
      <c r="S97" s="1946">
        <v>25</v>
      </c>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c r="CD97" s="1589"/>
      <c r="CE97" s="1589"/>
      <c r="CF97" s="1589"/>
      <c r="CG97" s="1589"/>
      <c r="CH97" s="1589"/>
      <c r="CI97" s="1589"/>
      <c r="CJ97" s="1589"/>
      <c r="CK97" s="1589"/>
      <c r="CL97" s="1589"/>
      <c r="CM97" s="1589"/>
      <c r="CN97" s="1589"/>
      <c r="CO97" s="1589"/>
      <c r="CP97" s="1589"/>
      <c r="CQ97" s="1589"/>
      <c r="CR97" s="1589"/>
      <c r="CS97" s="1589"/>
      <c r="CT97" s="1589"/>
      <c r="CU97" s="1589"/>
      <c r="CV97" s="1589"/>
      <c r="CW97" s="1589"/>
      <c r="CX97" s="1589"/>
      <c r="CY97" s="1589"/>
      <c r="CZ97" s="1589"/>
      <c r="DA97" s="1589"/>
      <c r="DB97" s="1589"/>
      <c r="DC97" s="1589"/>
      <c r="DD97" s="1589"/>
      <c r="DE97" s="1589"/>
      <c r="DF97" s="1589"/>
      <c r="DG97" s="1589"/>
      <c r="DH97" s="1589"/>
      <c r="DI97" s="1589"/>
      <c r="DJ97" s="1589"/>
      <c r="DK97" s="1589"/>
      <c r="DL97" s="1589"/>
      <c r="DM97" s="1589"/>
      <c r="DN97" s="1589"/>
      <c r="DO97" s="1589"/>
      <c r="DP97" s="1589"/>
      <c r="DQ97" s="1589"/>
      <c r="DR97" s="1589"/>
      <c r="DS97" s="1589"/>
      <c r="DT97" s="1589"/>
      <c r="DU97" s="1589"/>
      <c r="DV97" s="1589"/>
      <c r="DW97" s="1589"/>
      <c r="DX97" s="1589"/>
      <c r="DY97" s="1589"/>
      <c r="DZ97" s="1589"/>
      <c r="EA97" s="1589"/>
      <c r="EB97" s="1589"/>
      <c r="EC97" s="1589"/>
      <c r="ED97" s="1589"/>
      <c r="EE97" s="1589"/>
      <c r="EF97" s="1589"/>
      <c r="EG97" s="1589"/>
      <c r="EH97" s="1589"/>
      <c r="EI97" s="1589"/>
      <c r="EJ97" s="1589"/>
      <c r="EK97" s="1589"/>
      <c r="EL97" s="1589"/>
      <c r="EM97" s="1589"/>
      <c r="EN97" s="1589"/>
      <c r="EO97" s="1589"/>
      <c r="EP97" s="1589"/>
      <c r="EQ97" s="1589"/>
      <c r="ER97" s="1589"/>
      <c r="ES97" s="1589"/>
      <c r="ET97" s="1589"/>
      <c r="EU97" s="1589"/>
      <c r="EV97" s="1589"/>
      <c r="EW97" s="1589"/>
      <c r="EX97" s="1589"/>
      <c r="EY97" s="1589"/>
      <c r="EZ97" s="1589"/>
      <c r="FA97" s="1589"/>
      <c r="FB97" s="1589"/>
      <c r="FC97" s="1589"/>
      <c r="FD97" s="1589"/>
      <c r="FE97" s="1589"/>
      <c r="FF97" s="1589"/>
      <c r="FG97" s="1589"/>
      <c r="FH97" s="1589"/>
      <c r="FI97" s="1589"/>
      <c r="FJ97" s="1589"/>
      <c r="FK97" s="1589"/>
      <c r="FL97" s="1589"/>
      <c r="FM97" s="1589"/>
      <c r="FN97" s="1589"/>
      <c r="FO97" s="1589"/>
      <c r="FP97" s="1589"/>
      <c r="FQ97" s="1589"/>
      <c r="FR97" s="1589"/>
      <c r="FS97" s="1589"/>
      <c r="FT97" s="1589"/>
      <c r="FU97" s="1589"/>
      <c r="FV97" s="1589"/>
      <c r="FW97" s="1589"/>
      <c r="FX97" s="1589"/>
      <c r="FY97" s="1589"/>
      <c r="FZ97" s="1589"/>
      <c r="GA97" s="1589"/>
      <c r="GB97" s="1589"/>
      <c r="GC97" s="1589"/>
      <c r="GD97" s="1589"/>
      <c r="GE97" s="1589"/>
      <c r="GF97" s="1589"/>
      <c r="GG97" s="1589"/>
      <c r="GH97" s="1589"/>
      <c r="GI97" s="1589"/>
      <c r="GJ97" s="1589"/>
      <c r="GK97" s="1589"/>
      <c r="GL97" s="1589"/>
      <c r="GM97" s="1589"/>
      <c r="GN97" s="1589"/>
      <c r="GO97" s="1589"/>
      <c r="GP97" s="1589"/>
      <c r="GQ97" s="1589"/>
      <c r="GR97" s="1589"/>
      <c r="GS97" s="1589"/>
      <c r="GT97" s="1589"/>
      <c r="GU97" s="1589"/>
      <c r="GV97" s="1589"/>
      <c r="GW97" s="1589"/>
      <c r="GX97" s="1589"/>
      <c r="GY97" s="1589"/>
      <c r="GZ97" s="1589"/>
      <c r="HA97" s="1589"/>
      <c r="HB97" s="1589"/>
      <c r="HC97" s="1589"/>
      <c r="HD97" s="1589"/>
      <c r="HE97" s="1589"/>
      <c r="HF97" s="1589"/>
      <c r="HG97" s="1589"/>
      <c r="HH97" s="1589"/>
      <c r="HI97" s="1589"/>
      <c r="HJ97" s="1589"/>
      <c r="HK97" s="1589"/>
      <c r="HL97" s="1589"/>
      <c r="HM97" s="1589"/>
      <c r="HN97" s="1589"/>
      <c r="HO97" s="1589"/>
      <c r="HP97" s="1589"/>
      <c r="HQ97" s="1589"/>
      <c r="HR97" s="1589"/>
      <c r="HS97" s="1589"/>
      <c r="HT97" s="1589"/>
      <c r="HU97" s="1589"/>
      <c r="HV97" s="1589"/>
      <c r="HW97" s="1589"/>
      <c r="HX97" s="1589"/>
      <c r="HY97" s="1589"/>
      <c r="HZ97" s="1589"/>
      <c r="IA97" s="1589"/>
      <c r="IB97" s="1589"/>
      <c r="IC97" s="1589"/>
      <c r="ID97" s="1589"/>
      <c r="IE97" s="1589"/>
      <c r="IF97" s="1589"/>
      <c r="IG97" s="1589"/>
      <c r="IH97" s="1589"/>
      <c r="II97" s="1589"/>
      <c r="IJ97" s="1589"/>
      <c r="IK97" s="1589"/>
      <c r="IL97" s="1589"/>
      <c r="IM97" s="1589"/>
      <c r="IN97" s="1589"/>
      <c r="IO97" s="1589"/>
      <c r="IP97" s="1589"/>
      <c r="IQ97" s="1589"/>
      <c r="IR97" s="1589"/>
      <c r="IS97" s="1589"/>
      <c r="IT97" s="1589"/>
      <c r="IU97" s="1589"/>
    </row>
    <row r="98" spans="1:255">
      <c r="A98" s="2209">
        <v>26</v>
      </c>
      <c r="B98" s="1571"/>
      <c r="C98" s="1571"/>
      <c r="D98" s="1571"/>
      <c r="E98" s="1935"/>
      <c r="F98" s="1570"/>
      <c r="G98" s="1571"/>
      <c r="H98" s="1571"/>
      <c r="I98" s="1571"/>
      <c r="J98" s="1571"/>
      <c r="K98" s="1906"/>
      <c r="L98" s="1906"/>
      <c r="M98" s="1946">
        <v>26</v>
      </c>
      <c r="N98" s="1570"/>
      <c r="O98" s="1906"/>
      <c r="P98" s="1906"/>
      <c r="Q98" s="1906"/>
      <c r="R98" s="1906">
        <f t="shared" si="1"/>
        <v>0</v>
      </c>
      <c r="S98" s="1946">
        <v>26</v>
      </c>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c r="CD98" s="1589"/>
      <c r="CE98" s="1589"/>
      <c r="CF98" s="1589"/>
      <c r="CG98" s="1589"/>
      <c r="CH98" s="1589"/>
      <c r="CI98" s="1589"/>
      <c r="CJ98" s="1589"/>
      <c r="CK98" s="1589"/>
      <c r="CL98" s="1589"/>
      <c r="CM98" s="1589"/>
      <c r="CN98" s="1589"/>
      <c r="CO98" s="1589"/>
      <c r="CP98" s="1589"/>
      <c r="CQ98" s="1589"/>
      <c r="CR98" s="1589"/>
      <c r="CS98" s="1589"/>
      <c r="CT98" s="1589"/>
      <c r="CU98" s="1589"/>
      <c r="CV98" s="1589"/>
      <c r="CW98" s="1589"/>
      <c r="CX98" s="1589"/>
      <c r="CY98" s="1589"/>
      <c r="CZ98" s="1589"/>
      <c r="DA98" s="1589"/>
      <c r="DB98" s="1589"/>
      <c r="DC98" s="1589"/>
      <c r="DD98" s="1589"/>
      <c r="DE98" s="1589"/>
      <c r="DF98" s="1589"/>
      <c r="DG98" s="1589"/>
      <c r="DH98" s="1589"/>
      <c r="DI98" s="1589"/>
      <c r="DJ98" s="1589"/>
      <c r="DK98" s="1589"/>
      <c r="DL98" s="1589"/>
      <c r="DM98" s="1589"/>
      <c r="DN98" s="1589"/>
      <c r="DO98" s="1589"/>
      <c r="DP98" s="1589"/>
      <c r="DQ98" s="1589"/>
      <c r="DR98" s="1589"/>
      <c r="DS98" s="1589"/>
      <c r="DT98" s="1589"/>
      <c r="DU98" s="1589"/>
      <c r="DV98" s="1589"/>
      <c r="DW98" s="1589"/>
      <c r="DX98" s="1589"/>
      <c r="DY98" s="1589"/>
      <c r="DZ98" s="1589"/>
      <c r="EA98" s="1589"/>
      <c r="EB98" s="1589"/>
      <c r="EC98" s="1589"/>
      <c r="ED98" s="1589"/>
      <c r="EE98" s="1589"/>
      <c r="EF98" s="1589"/>
      <c r="EG98" s="1589"/>
      <c r="EH98" s="1589"/>
      <c r="EI98" s="1589"/>
      <c r="EJ98" s="1589"/>
      <c r="EK98" s="1589"/>
      <c r="EL98" s="1589"/>
      <c r="EM98" s="1589"/>
      <c r="EN98" s="1589"/>
      <c r="EO98" s="1589"/>
      <c r="EP98" s="1589"/>
      <c r="EQ98" s="1589"/>
      <c r="ER98" s="1589"/>
      <c r="ES98" s="1589"/>
      <c r="ET98" s="1589"/>
      <c r="EU98" s="1589"/>
      <c r="EV98" s="1589"/>
      <c r="EW98" s="1589"/>
      <c r="EX98" s="1589"/>
      <c r="EY98" s="1589"/>
      <c r="EZ98" s="1589"/>
      <c r="FA98" s="1589"/>
      <c r="FB98" s="1589"/>
      <c r="FC98" s="1589"/>
      <c r="FD98" s="1589"/>
      <c r="FE98" s="1589"/>
      <c r="FF98" s="1589"/>
      <c r="FG98" s="1589"/>
      <c r="FH98" s="1589"/>
      <c r="FI98" s="1589"/>
      <c r="FJ98" s="1589"/>
      <c r="FK98" s="1589"/>
      <c r="FL98" s="1589"/>
      <c r="FM98" s="1589"/>
      <c r="FN98" s="1589"/>
      <c r="FO98" s="1589"/>
      <c r="FP98" s="1589"/>
      <c r="FQ98" s="1589"/>
      <c r="FR98" s="1589"/>
      <c r="FS98" s="1589"/>
      <c r="FT98" s="1589"/>
      <c r="FU98" s="1589"/>
      <c r="FV98" s="1589"/>
      <c r="FW98" s="1589"/>
      <c r="FX98" s="1589"/>
      <c r="FY98" s="1589"/>
      <c r="FZ98" s="1589"/>
      <c r="GA98" s="1589"/>
      <c r="GB98" s="1589"/>
      <c r="GC98" s="1589"/>
      <c r="GD98" s="1589"/>
      <c r="GE98" s="1589"/>
      <c r="GF98" s="1589"/>
      <c r="GG98" s="1589"/>
      <c r="GH98" s="1589"/>
      <c r="GI98" s="1589"/>
      <c r="GJ98" s="1589"/>
      <c r="GK98" s="1589"/>
      <c r="GL98" s="1589"/>
      <c r="GM98" s="1589"/>
      <c r="GN98" s="1589"/>
      <c r="GO98" s="1589"/>
      <c r="GP98" s="1589"/>
      <c r="GQ98" s="1589"/>
      <c r="GR98" s="1589"/>
      <c r="GS98" s="1589"/>
      <c r="GT98" s="1589"/>
      <c r="GU98" s="1589"/>
      <c r="GV98" s="1589"/>
      <c r="GW98" s="1589"/>
      <c r="GX98" s="1589"/>
      <c r="GY98" s="1589"/>
      <c r="GZ98" s="1589"/>
      <c r="HA98" s="1589"/>
      <c r="HB98" s="1589"/>
      <c r="HC98" s="1589"/>
      <c r="HD98" s="1589"/>
      <c r="HE98" s="1589"/>
      <c r="HF98" s="1589"/>
      <c r="HG98" s="1589"/>
      <c r="HH98" s="1589"/>
      <c r="HI98" s="1589"/>
      <c r="HJ98" s="1589"/>
      <c r="HK98" s="1589"/>
      <c r="HL98" s="1589"/>
      <c r="HM98" s="1589"/>
      <c r="HN98" s="1589"/>
      <c r="HO98" s="1589"/>
      <c r="HP98" s="1589"/>
      <c r="HQ98" s="1589"/>
      <c r="HR98" s="1589"/>
      <c r="HS98" s="1589"/>
      <c r="HT98" s="1589"/>
      <c r="HU98" s="1589"/>
      <c r="HV98" s="1589"/>
      <c r="HW98" s="1589"/>
      <c r="HX98" s="1589"/>
      <c r="HY98" s="1589"/>
      <c r="HZ98" s="1589"/>
      <c r="IA98" s="1589"/>
      <c r="IB98" s="1589"/>
      <c r="IC98" s="1589"/>
      <c r="ID98" s="1589"/>
      <c r="IE98" s="1589"/>
      <c r="IF98" s="1589"/>
      <c r="IG98" s="1589"/>
      <c r="IH98" s="1589"/>
      <c r="II98" s="1589"/>
      <c r="IJ98" s="1589"/>
      <c r="IK98" s="1589"/>
      <c r="IL98" s="1589"/>
      <c r="IM98" s="1589"/>
      <c r="IN98" s="1589"/>
      <c r="IO98" s="1589"/>
      <c r="IP98" s="1589"/>
      <c r="IQ98" s="1589"/>
      <c r="IR98" s="1589"/>
      <c r="IS98" s="1589"/>
      <c r="IT98" s="1589"/>
      <c r="IU98" s="1589"/>
    </row>
    <row r="99" spans="1:255">
      <c r="A99" s="2209">
        <v>27</v>
      </c>
      <c r="B99" s="1571"/>
      <c r="C99" s="1571"/>
      <c r="D99" s="1571"/>
      <c r="E99" s="1935"/>
      <c r="F99" s="1570"/>
      <c r="G99" s="1571"/>
      <c r="H99" s="1571"/>
      <c r="I99" s="1571"/>
      <c r="J99" s="1571"/>
      <c r="K99" s="1906"/>
      <c r="L99" s="1906"/>
      <c r="M99" s="1946">
        <v>27</v>
      </c>
      <c r="N99" s="1570"/>
      <c r="O99" s="1906"/>
      <c r="P99" s="1906"/>
      <c r="Q99" s="1906"/>
      <c r="R99" s="1906">
        <f t="shared" si="1"/>
        <v>0</v>
      </c>
      <c r="S99" s="1946">
        <v>27</v>
      </c>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c r="CD99" s="1589"/>
      <c r="CE99" s="1589"/>
      <c r="CF99" s="1589"/>
      <c r="CG99" s="1589"/>
      <c r="CH99" s="1589"/>
      <c r="CI99" s="1589"/>
      <c r="CJ99" s="1589"/>
      <c r="CK99" s="1589"/>
      <c r="CL99" s="1589"/>
      <c r="CM99" s="1589"/>
      <c r="CN99" s="1589"/>
      <c r="CO99" s="1589"/>
      <c r="CP99" s="1589"/>
      <c r="CQ99" s="1589"/>
      <c r="CR99" s="1589"/>
      <c r="CS99" s="1589"/>
      <c r="CT99" s="1589"/>
      <c r="CU99" s="1589"/>
      <c r="CV99" s="1589"/>
      <c r="CW99" s="1589"/>
      <c r="CX99" s="1589"/>
      <c r="CY99" s="1589"/>
      <c r="CZ99" s="1589"/>
      <c r="DA99" s="1589"/>
      <c r="DB99" s="1589"/>
      <c r="DC99" s="1589"/>
      <c r="DD99" s="1589"/>
      <c r="DE99" s="1589"/>
      <c r="DF99" s="1589"/>
      <c r="DG99" s="1589"/>
      <c r="DH99" s="1589"/>
      <c r="DI99" s="1589"/>
      <c r="DJ99" s="1589"/>
      <c r="DK99" s="1589"/>
      <c r="DL99" s="1589"/>
      <c r="DM99" s="1589"/>
      <c r="DN99" s="1589"/>
      <c r="DO99" s="1589"/>
      <c r="DP99" s="1589"/>
      <c r="DQ99" s="1589"/>
      <c r="DR99" s="1589"/>
      <c r="DS99" s="1589"/>
      <c r="DT99" s="1589"/>
      <c r="DU99" s="1589"/>
      <c r="DV99" s="1589"/>
      <c r="DW99" s="1589"/>
      <c r="DX99" s="1589"/>
      <c r="DY99" s="1589"/>
      <c r="DZ99" s="1589"/>
      <c r="EA99" s="1589"/>
      <c r="EB99" s="1589"/>
      <c r="EC99" s="1589"/>
      <c r="ED99" s="1589"/>
      <c r="EE99" s="1589"/>
      <c r="EF99" s="1589"/>
      <c r="EG99" s="1589"/>
      <c r="EH99" s="1589"/>
      <c r="EI99" s="1589"/>
      <c r="EJ99" s="1589"/>
      <c r="EK99" s="1589"/>
      <c r="EL99" s="1589"/>
      <c r="EM99" s="1589"/>
      <c r="EN99" s="1589"/>
      <c r="EO99" s="1589"/>
      <c r="EP99" s="1589"/>
      <c r="EQ99" s="1589"/>
      <c r="ER99" s="1589"/>
      <c r="ES99" s="1589"/>
      <c r="ET99" s="1589"/>
      <c r="EU99" s="1589"/>
      <c r="EV99" s="1589"/>
      <c r="EW99" s="1589"/>
      <c r="EX99" s="1589"/>
      <c r="EY99" s="1589"/>
      <c r="EZ99" s="1589"/>
      <c r="FA99" s="1589"/>
      <c r="FB99" s="1589"/>
      <c r="FC99" s="1589"/>
      <c r="FD99" s="1589"/>
      <c r="FE99" s="1589"/>
      <c r="FF99" s="1589"/>
      <c r="FG99" s="1589"/>
      <c r="FH99" s="1589"/>
      <c r="FI99" s="1589"/>
      <c r="FJ99" s="1589"/>
      <c r="FK99" s="1589"/>
      <c r="FL99" s="1589"/>
      <c r="FM99" s="1589"/>
      <c r="FN99" s="1589"/>
      <c r="FO99" s="1589"/>
      <c r="FP99" s="1589"/>
      <c r="FQ99" s="1589"/>
      <c r="FR99" s="1589"/>
      <c r="FS99" s="1589"/>
      <c r="FT99" s="1589"/>
      <c r="FU99" s="1589"/>
      <c r="FV99" s="1589"/>
      <c r="FW99" s="1589"/>
      <c r="FX99" s="1589"/>
      <c r="FY99" s="1589"/>
      <c r="FZ99" s="1589"/>
      <c r="GA99" s="1589"/>
      <c r="GB99" s="1589"/>
      <c r="GC99" s="1589"/>
      <c r="GD99" s="1589"/>
      <c r="GE99" s="1589"/>
      <c r="GF99" s="1589"/>
      <c r="GG99" s="1589"/>
      <c r="GH99" s="1589"/>
      <c r="GI99" s="1589"/>
      <c r="GJ99" s="1589"/>
      <c r="GK99" s="1589"/>
      <c r="GL99" s="1589"/>
      <c r="GM99" s="1589"/>
      <c r="GN99" s="1589"/>
      <c r="GO99" s="1589"/>
      <c r="GP99" s="1589"/>
      <c r="GQ99" s="1589"/>
      <c r="GR99" s="1589"/>
      <c r="GS99" s="1589"/>
      <c r="GT99" s="1589"/>
      <c r="GU99" s="1589"/>
      <c r="GV99" s="1589"/>
      <c r="GW99" s="1589"/>
      <c r="GX99" s="1589"/>
      <c r="GY99" s="1589"/>
      <c r="GZ99" s="1589"/>
      <c r="HA99" s="1589"/>
      <c r="HB99" s="1589"/>
      <c r="HC99" s="1589"/>
      <c r="HD99" s="1589"/>
      <c r="HE99" s="1589"/>
      <c r="HF99" s="1589"/>
      <c r="HG99" s="1589"/>
      <c r="HH99" s="1589"/>
      <c r="HI99" s="1589"/>
      <c r="HJ99" s="1589"/>
      <c r="HK99" s="1589"/>
      <c r="HL99" s="1589"/>
      <c r="HM99" s="1589"/>
      <c r="HN99" s="1589"/>
      <c r="HO99" s="1589"/>
      <c r="HP99" s="1589"/>
      <c r="HQ99" s="1589"/>
      <c r="HR99" s="1589"/>
      <c r="HS99" s="1589"/>
      <c r="HT99" s="1589"/>
      <c r="HU99" s="1589"/>
      <c r="HV99" s="1589"/>
      <c r="HW99" s="1589"/>
      <c r="HX99" s="1589"/>
      <c r="HY99" s="1589"/>
      <c r="HZ99" s="1589"/>
      <c r="IA99" s="1589"/>
      <c r="IB99" s="1589"/>
      <c r="IC99" s="1589"/>
      <c r="ID99" s="1589"/>
      <c r="IE99" s="1589"/>
      <c r="IF99" s="1589"/>
      <c r="IG99" s="1589"/>
      <c r="IH99" s="1589"/>
      <c r="II99" s="1589"/>
      <c r="IJ99" s="1589"/>
      <c r="IK99" s="1589"/>
      <c r="IL99" s="1589"/>
      <c r="IM99" s="1589"/>
      <c r="IN99" s="1589"/>
      <c r="IO99" s="1589"/>
      <c r="IP99" s="1589"/>
      <c r="IQ99" s="1589"/>
      <c r="IR99" s="1589"/>
      <c r="IS99" s="1589"/>
      <c r="IT99" s="1589"/>
      <c r="IU99" s="1589"/>
    </row>
    <row r="100" spans="1:255">
      <c r="A100" s="2209">
        <v>28</v>
      </c>
      <c r="B100" s="1571"/>
      <c r="C100" s="1571"/>
      <c r="D100" s="1571"/>
      <c r="E100" s="1935"/>
      <c r="F100" s="1570"/>
      <c r="G100" s="1571"/>
      <c r="H100" s="1571"/>
      <c r="I100" s="1571"/>
      <c r="J100" s="1571"/>
      <c r="K100" s="1906"/>
      <c r="L100" s="1906"/>
      <c r="M100" s="1946">
        <v>28</v>
      </c>
      <c r="N100" s="1570"/>
      <c r="O100" s="1906"/>
      <c r="P100" s="1906"/>
      <c r="Q100" s="1906"/>
      <c r="R100" s="1906">
        <f t="shared" si="1"/>
        <v>0</v>
      </c>
      <c r="S100" s="1946">
        <v>28</v>
      </c>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c r="CD100" s="1589"/>
      <c r="CE100" s="1589"/>
      <c r="CF100" s="1589"/>
      <c r="CG100" s="1589"/>
      <c r="CH100" s="1589"/>
      <c r="CI100" s="1589"/>
      <c r="CJ100" s="1589"/>
      <c r="CK100" s="1589"/>
      <c r="CL100" s="1589"/>
      <c r="CM100" s="1589"/>
      <c r="CN100" s="1589"/>
      <c r="CO100" s="1589"/>
      <c r="CP100" s="1589"/>
      <c r="CQ100" s="1589"/>
      <c r="CR100" s="1589"/>
      <c r="CS100" s="1589"/>
      <c r="CT100" s="1589"/>
      <c r="CU100" s="1589"/>
      <c r="CV100" s="1589"/>
      <c r="CW100" s="1589"/>
      <c r="CX100" s="1589"/>
      <c r="CY100" s="1589"/>
      <c r="CZ100" s="1589"/>
      <c r="DA100" s="1589"/>
      <c r="DB100" s="1589"/>
      <c r="DC100" s="1589"/>
      <c r="DD100" s="1589"/>
      <c r="DE100" s="1589"/>
      <c r="DF100" s="1589"/>
      <c r="DG100" s="1589"/>
      <c r="DH100" s="1589"/>
      <c r="DI100" s="1589"/>
      <c r="DJ100" s="1589"/>
      <c r="DK100" s="1589"/>
      <c r="DL100" s="1589"/>
      <c r="DM100" s="1589"/>
      <c r="DN100" s="1589"/>
      <c r="DO100" s="1589"/>
      <c r="DP100" s="1589"/>
      <c r="DQ100" s="1589"/>
      <c r="DR100" s="1589"/>
      <c r="DS100" s="1589"/>
      <c r="DT100" s="1589"/>
      <c r="DU100" s="1589"/>
      <c r="DV100" s="1589"/>
      <c r="DW100" s="1589"/>
      <c r="DX100" s="1589"/>
      <c r="DY100" s="1589"/>
      <c r="DZ100" s="1589"/>
      <c r="EA100" s="1589"/>
      <c r="EB100" s="1589"/>
      <c r="EC100" s="1589"/>
      <c r="ED100" s="1589"/>
      <c r="EE100" s="1589"/>
      <c r="EF100" s="1589"/>
      <c r="EG100" s="1589"/>
      <c r="EH100" s="1589"/>
      <c r="EI100" s="1589"/>
      <c r="EJ100" s="1589"/>
      <c r="EK100" s="1589"/>
      <c r="EL100" s="1589"/>
      <c r="EM100" s="1589"/>
      <c r="EN100" s="1589"/>
      <c r="EO100" s="1589"/>
      <c r="EP100" s="1589"/>
      <c r="EQ100" s="1589"/>
      <c r="ER100" s="1589"/>
      <c r="ES100" s="1589"/>
      <c r="ET100" s="1589"/>
      <c r="EU100" s="1589"/>
      <c r="EV100" s="1589"/>
      <c r="EW100" s="1589"/>
      <c r="EX100" s="1589"/>
      <c r="EY100" s="1589"/>
      <c r="EZ100" s="1589"/>
      <c r="FA100" s="1589"/>
      <c r="FB100" s="1589"/>
      <c r="FC100" s="1589"/>
      <c r="FD100" s="1589"/>
      <c r="FE100" s="1589"/>
      <c r="FF100" s="1589"/>
      <c r="FG100" s="1589"/>
      <c r="FH100" s="1589"/>
      <c r="FI100" s="1589"/>
      <c r="FJ100" s="1589"/>
      <c r="FK100" s="1589"/>
      <c r="FL100" s="1589"/>
      <c r="FM100" s="1589"/>
      <c r="FN100" s="1589"/>
      <c r="FO100" s="1589"/>
      <c r="FP100" s="1589"/>
      <c r="FQ100" s="1589"/>
      <c r="FR100" s="1589"/>
      <c r="FS100" s="1589"/>
      <c r="FT100" s="1589"/>
      <c r="FU100" s="1589"/>
      <c r="FV100" s="1589"/>
      <c r="FW100" s="1589"/>
      <c r="FX100" s="1589"/>
      <c r="FY100" s="1589"/>
      <c r="FZ100" s="1589"/>
      <c r="GA100" s="1589"/>
      <c r="GB100" s="1589"/>
      <c r="GC100" s="1589"/>
      <c r="GD100" s="1589"/>
      <c r="GE100" s="1589"/>
      <c r="GF100" s="1589"/>
      <c r="GG100" s="1589"/>
      <c r="GH100" s="1589"/>
      <c r="GI100" s="1589"/>
      <c r="GJ100" s="1589"/>
      <c r="GK100" s="1589"/>
      <c r="GL100" s="1589"/>
      <c r="GM100" s="1589"/>
      <c r="GN100" s="1589"/>
      <c r="GO100" s="1589"/>
      <c r="GP100" s="1589"/>
      <c r="GQ100" s="1589"/>
      <c r="GR100" s="1589"/>
      <c r="GS100" s="1589"/>
      <c r="GT100" s="1589"/>
      <c r="GU100" s="1589"/>
      <c r="GV100" s="1589"/>
      <c r="GW100" s="1589"/>
      <c r="GX100" s="1589"/>
      <c r="GY100" s="1589"/>
      <c r="GZ100" s="1589"/>
      <c r="HA100" s="1589"/>
      <c r="HB100" s="1589"/>
      <c r="HC100" s="1589"/>
      <c r="HD100" s="1589"/>
      <c r="HE100" s="1589"/>
      <c r="HF100" s="1589"/>
      <c r="HG100" s="1589"/>
      <c r="HH100" s="1589"/>
      <c r="HI100" s="1589"/>
      <c r="HJ100" s="1589"/>
      <c r="HK100" s="1589"/>
      <c r="HL100" s="1589"/>
      <c r="HM100" s="1589"/>
      <c r="HN100" s="1589"/>
      <c r="HO100" s="1589"/>
      <c r="HP100" s="1589"/>
      <c r="HQ100" s="1589"/>
      <c r="HR100" s="1589"/>
      <c r="HS100" s="1589"/>
      <c r="HT100" s="1589"/>
      <c r="HU100" s="1589"/>
      <c r="HV100" s="1589"/>
      <c r="HW100" s="1589"/>
      <c r="HX100" s="1589"/>
      <c r="HY100" s="1589"/>
      <c r="HZ100" s="1589"/>
      <c r="IA100" s="1589"/>
      <c r="IB100" s="1589"/>
      <c r="IC100" s="1589"/>
      <c r="ID100" s="1589"/>
      <c r="IE100" s="1589"/>
      <c r="IF100" s="1589"/>
      <c r="IG100" s="1589"/>
      <c r="IH100" s="1589"/>
      <c r="II100" s="1589"/>
      <c r="IJ100" s="1589"/>
      <c r="IK100" s="1589"/>
      <c r="IL100" s="1589"/>
      <c r="IM100" s="1589"/>
      <c r="IN100" s="1589"/>
      <c r="IO100" s="1589"/>
      <c r="IP100" s="1589"/>
      <c r="IQ100" s="1589"/>
      <c r="IR100" s="1589"/>
      <c r="IS100" s="1589"/>
      <c r="IT100" s="1589"/>
      <c r="IU100" s="1589"/>
    </row>
    <row r="101" spans="1:255">
      <c r="A101" s="2209">
        <v>29</v>
      </c>
      <c r="B101" s="1571"/>
      <c r="C101" s="1571"/>
      <c r="D101" s="1571"/>
      <c r="E101" s="1935"/>
      <c r="F101" s="1570"/>
      <c r="G101" s="1571"/>
      <c r="H101" s="1571"/>
      <c r="I101" s="1571"/>
      <c r="J101" s="1571"/>
      <c r="K101" s="1906"/>
      <c r="L101" s="1906"/>
      <c r="M101" s="1946">
        <v>29</v>
      </c>
      <c r="N101" s="1570"/>
      <c r="O101" s="1906"/>
      <c r="P101" s="1906"/>
      <c r="Q101" s="1906"/>
      <c r="R101" s="1906">
        <f t="shared" si="1"/>
        <v>0</v>
      </c>
      <c r="S101" s="1946">
        <v>29</v>
      </c>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c r="CD101" s="1589"/>
      <c r="CE101" s="1589"/>
      <c r="CF101" s="1589"/>
      <c r="CG101" s="1589"/>
      <c r="CH101" s="1589"/>
      <c r="CI101" s="1589"/>
      <c r="CJ101" s="1589"/>
      <c r="CK101" s="1589"/>
      <c r="CL101" s="1589"/>
      <c r="CM101" s="1589"/>
      <c r="CN101" s="1589"/>
      <c r="CO101" s="1589"/>
      <c r="CP101" s="1589"/>
      <c r="CQ101" s="1589"/>
      <c r="CR101" s="1589"/>
      <c r="CS101" s="1589"/>
      <c r="CT101" s="1589"/>
      <c r="CU101" s="1589"/>
      <c r="CV101" s="1589"/>
      <c r="CW101" s="1589"/>
      <c r="CX101" s="1589"/>
      <c r="CY101" s="1589"/>
      <c r="CZ101" s="1589"/>
      <c r="DA101" s="1589"/>
      <c r="DB101" s="1589"/>
      <c r="DC101" s="1589"/>
      <c r="DD101" s="1589"/>
      <c r="DE101" s="1589"/>
      <c r="DF101" s="1589"/>
      <c r="DG101" s="1589"/>
      <c r="DH101" s="1589"/>
      <c r="DI101" s="1589"/>
      <c r="DJ101" s="1589"/>
      <c r="DK101" s="1589"/>
      <c r="DL101" s="1589"/>
      <c r="DM101" s="1589"/>
      <c r="DN101" s="1589"/>
      <c r="DO101" s="1589"/>
      <c r="DP101" s="1589"/>
      <c r="DQ101" s="1589"/>
      <c r="DR101" s="1589"/>
      <c r="DS101" s="1589"/>
      <c r="DT101" s="1589"/>
      <c r="DU101" s="1589"/>
      <c r="DV101" s="1589"/>
      <c r="DW101" s="1589"/>
      <c r="DX101" s="1589"/>
      <c r="DY101" s="1589"/>
      <c r="DZ101" s="1589"/>
      <c r="EA101" s="1589"/>
      <c r="EB101" s="1589"/>
      <c r="EC101" s="1589"/>
      <c r="ED101" s="1589"/>
      <c r="EE101" s="1589"/>
      <c r="EF101" s="1589"/>
      <c r="EG101" s="1589"/>
      <c r="EH101" s="1589"/>
      <c r="EI101" s="1589"/>
      <c r="EJ101" s="1589"/>
      <c r="EK101" s="1589"/>
      <c r="EL101" s="1589"/>
      <c r="EM101" s="1589"/>
      <c r="EN101" s="1589"/>
      <c r="EO101" s="1589"/>
      <c r="EP101" s="1589"/>
      <c r="EQ101" s="1589"/>
      <c r="ER101" s="1589"/>
      <c r="ES101" s="1589"/>
      <c r="ET101" s="1589"/>
      <c r="EU101" s="1589"/>
      <c r="EV101" s="1589"/>
      <c r="EW101" s="1589"/>
      <c r="EX101" s="1589"/>
      <c r="EY101" s="1589"/>
      <c r="EZ101" s="1589"/>
      <c r="FA101" s="1589"/>
      <c r="FB101" s="1589"/>
      <c r="FC101" s="1589"/>
      <c r="FD101" s="1589"/>
      <c r="FE101" s="1589"/>
      <c r="FF101" s="1589"/>
      <c r="FG101" s="1589"/>
      <c r="FH101" s="1589"/>
      <c r="FI101" s="1589"/>
      <c r="FJ101" s="1589"/>
      <c r="FK101" s="1589"/>
      <c r="FL101" s="1589"/>
      <c r="FM101" s="1589"/>
      <c r="FN101" s="1589"/>
      <c r="FO101" s="1589"/>
      <c r="FP101" s="1589"/>
      <c r="FQ101" s="1589"/>
      <c r="FR101" s="1589"/>
      <c r="FS101" s="1589"/>
      <c r="FT101" s="1589"/>
      <c r="FU101" s="1589"/>
      <c r="FV101" s="1589"/>
      <c r="FW101" s="1589"/>
      <c r="FX101" s="1589"/>
      <c r="FY101" s="1589"/>
      <c r="FZ101" s="1589"/>
      <c r="GA101" s="1589"/>
      <c r="GB101" s="1589"/>
      <c r="GC101" s="1589"/>
      <c r="GD101" s="1589"/>
      <c r="GE101" s="1589"/>
      <c r="GF101" s="1589"/>
      <c r="GG101" s="1589"/>
      <c r="GH101" s="1589"/>
      <c r="GI101" s="1589"/>
      <c r="GJ101" s="1589"/>
      <c r="GK101" s="1589"/>
      <c r="GL101" s="1589"/>
      <c r="GM101" s="1589"/>
      <c r="GN101" s="1589"/>
      <c r="GO101" s="1589"/>
      <c r="GP101" s="1589"/>
      <c r="GQ101" s="1589"/>
      <c r="GR101" s="1589"/>
      <c r="GS101" s="1589"/>
      <c r="GT101" s="1589"/>
      <c r="GU101" s="1589"/>
      <c r="GV101" s="1589"/>
      <c r="GW101" s="1589"/>
      <c r="GX101" s="1589"/>
      <c r="GY101" s="1589"/>
      <c r="GZ101" s="1589"/>
      <c r="HA101" s="1589"/>
      <c r="HB101" s="1589"/>
      <c r="HC101" s="1589"/>
      <c r="HD101" s="1589"/>
      <c r="HE101" s="1589"/>
      <c r="HF101" s="1589"/>
      <c r="HG101" s="1589"/>
      <c r="HH101" s="1589"/>
      <c r="HI101" s="1589"/>
      <c r="HJ101" s="1589"/>
      <c r="HK101" s="1589"/>
      <c r="HL101" s="1589"/>
      <c r="HM101" s="1589"/>
      <c r="HN101" s="1589"/>
      <c r="HO101" s="1589"/>
      <c r="HP101" s="1589"/>
      <c r="HQ101" s="1589"/>
      <c r="HR101" s="1589"/>
      <c r="HS101" s="1589"/>
      <c r="HT101" s="1589"/>
      <c r="HU101" s="1589"/>
      <c r="HV101" s="1589"/>
      <c r="HW101" s="1589"/>
      <c r="HX101" s="1589"/>
      <c r="HY101" s="1589"/>
      <c r="HZ101" s="1589"/>
      <c r="IA101" s="1589"/>
      <c r="IB101" s="1589"/>
      <c r="IC101" s="1589"/>
      <c r="ID101" s="1589"/>
      <c r="IE101" s="1589"/>
      <c r="IF101" s="1589"/>
      <c r="IG101" s="1589"/>
      <c r="IH101" s="1589"/>
      <c r="II101" s="1589"/>
      <c r="IJ101" s="1589"/>
      <c r="IK101" s="1589"/>
      <c r="IL101" s="1589"/>
      <c r="IM101" s="1589"/>
      <c r="IN101" s="1589"/>
      <c r="IO101" s="1589"/>
      <c r="IP101" s="1589"/>
      <c r="IQ101" s="1589"/>
      <c r="IR101" s="1589"/>
      <c r="IS101" s="1589"/>
      <c r="IT101" s="1589"/>
      <c r="IU101" s="1589"/>
    </row>
    <row r="102" spans="1:255">
      <c r="A102" s="2209">
        <v>30</v>
      </c>
      <c r="B102" s="1571"/>
      <c r="C102" s="1571"/>
      <c r="D102" s="1571"/>
      <c r="E102" s="1935"/>
      <c r="F102" s="1570"/>
      <c r="G102" s="1571"/>
      <c r="H102" s="1571"/>
      <c r="I102" s="1571"/>
      <c r="J102" s="1571"/>
      <c r="K102" s="1906"/>
      <c r="L102" s="1906"/>
      <c r="M102" s="1946">
        <v>30</v>
      </c>
      <c r="N102" s="1570"/>
      <c r="O102" s="1906"/>
      <c r="P102" s="1906"/>
      <c r="Q102" s="1906"/>
      <c r="R102" s="1906">
        <f t="shared" si="1"/>
        <v>0</v>
      </c>
      <c r="S102" s="1946">
        <v>30</v>
      </c>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c r="CD102" s="1589"/>
      <c r="CE102" s="1589"/>
      <c r="CF102" s="1589"/>
      <c r="CG102" s="1589"/>
      <c r="CH102" s="1589"/>
      <c r="CI102" s="1589"/>
      <c r="CJ102" s="1589"/>
      <c r="CK102" s="1589"/>
      <c r="CL102" s="1589"/>
      <c r="CM102" s="1589"/>
      <c r="CN102" s="1589"/>
      <c r="CO102" s="1589"/>
      <c r="CP102" s="1589"/>
      <c r="CQ102" s="1589"/>
      <c r="CR102" s="1589"/>
      <c r="CS102" s="1589"/>
      <c r="CT102" s="1589"/>
      <c r="CU102" s="1589"/>
      <c r="CV102" s="1589"/>
      <c r="CW102" s="1589"/>
      <c r="CX102" s="1589"/>
      <c r="CY102" s="1589"/>
      <c r="CZ102" s="1589"/>
      <c r="DA102" s="1589"/>
      <c r="DB102" s="1589"/>
      <c r="DC102" s="1589"/>
      <c r="DD102" s="1589"/>
      <c r="DE102" s="1589"/>
      <c r="DF102" s="1589"/>
      <c r="DG102" s="1589"/>
      <c r="DH102" s="1589"/>
      <c r="DI102" s="1589"/>
      <c r="DJ102" s="1589"/>
      <c r="DK102" s="1589"/>
      <c r="DL102" s="1589"/>
      <c r="DM102" s="1589"/>
      <c r="DN102" s="1589"/>
      <c r="DO102" s="1589"/>
      <c r="DP102" s="1589"/>
      <c r="DQ102" s="1589"/>
      <c r="DR102" s="1589"/>
      <c r="DS102" s="1589"/>
      <c r="DT102" s="1589"/>
      <c r="DU102" s="1589"/>
      <c r="DV102" s="1589"/>
      <c r="DW102" s="1589"/>
      <c r="DX102" s="1589"/>
      <c r="DY102" s="1589"/>
      <c r="DZ102" s="1589"/>
      <c r="EA102" s="1589"/>
      <c r="EB102" s="1589"/>
      <c r="EC102" s="1589"/>
      <c r="ED102" s="1589"/>
      <c r="EE102" s="1589"/>
      <c r="EF102" s="1589"/>
      <c r="EG102" s="1589"/>
      <c r="EH102" s="1589"/>
      <c r="EI102" s="1589"/>
      <c r="EJ102" s="1589"/>
      <c r="EK102" s="1589"/>
      <c r="EL102" s="1589"/>
      <c r="EM102" s="1589"/>
      <c r="EN102" s="1589"/>
      <c r="EO102" s="1589"/>
      <c r="EP102" s="1589"/>
      <c r="EQ102" s="1589"/>
      <c r="ER102" s="1589"/>
      <c r="ES102" s="1589"/>
      <c r="ET102" s="1589"/>
      <c r="EU102" s="1589"/>
      <c r="EV102" s="1589"/>
      <c r="EW102" s="1589"/>
      <c r="EX102" s="1589"/>
      <c r="EY102" s="1589"/>
      <c r="EZ102" s="1589"/>
      <c r="FA102" s="1589"/>
      <c r="FB102" s="1589"/>
      <c r="FC102" s="1589"/>
      <c r="FD102" s="1589"/>
      <c r="FE102" s="1589"/>
      <c r="FF102" s="1589"/>
      <c r="FG102" s="1589"/>
      <c r="FH102" s="1589"/>
      <c r="FI102" s="1589"/>
      <c r="FJ102" s="1589"/>
      <c r="FK102" s="1589"/>
      <c r="FL102" s="1589"/>
      <c r="FM102" s="1589"/>
      <c r="FN102" s="1589"/>
      <c r="FO102" s="1589"/>
      <c r="FP102" s="1589"/>
      <c r="FQ102" s="1589"/>
      <c r="FR102" s="1589"/>
      <c r="FS102" s="1589"/>
      <c r="FT102" s="1589"/>
      <c r="FU102" s="1589"/>
      <c r="FV102" s="1589"/>
      <c r="FW102" s="1589"/>
      <c r="FX102" s="1589"/>
      <c r="FY102" s="1589"/>
      <c r="FZ102" s="1589"/>
      <c r="GA102" s="1589"/>
      <c r="GB102" s="1589"/>
      <c r="GC102" s="1589"/>
      <c r="GD102" s="1589"/>
      <c r="GE102" s="1589"/>
      <c r="GF102" s="1589"/>
      <c r="GG102" s="1589"/>
      <c r="GH102" s="1589"/>
      <c r="GI102" s="1589"/>
      <c r="GJ102" s="1589"/>
      <c r="GK102" s="1589"/>
      <c r="GL102" s="1589"/>
      <c r="GM102" s="1589"/>
      <c r="GN102" s="1589"/>
      <c r="GO102" s="1589"/>
      <c r="GP102" s="1589"/>
      <c r="GQ102" s="1589"/>
      <c r="GR102" s="1589"/>
      <c r="GS102" s="1589"/>
      <c r="GT102" s="1589"/>
      <c r="GU102" s="1589"/>
      <c r="GV102" s="1589"/>
      <c r="GW102" s="1589"/>
      <c r="GX102" s="1589"/>
      <c r="GY102" s="1589"/>
      <c r="GZ102" s="1589"/>
      <c r="HA102" s="1589"/>
      <c r="HB102" s="1589"/>
      <c r="HC102" s="1589"/>
      <c r="HD102" s="1589"/>
      <c r="HE102" s="1589"/>
      <c r="HF102" s="1589"/>
      <c r="HG102" s="1589"/>
      <c r="HH102" s="1589"/>
      <c r="HI102" s="1589"/>
      <c r="HJ102" s="1589"/>
      <c r="HK102" s="1589"/>
      <c r="HL102" s="1589"/>
      <c r="HM102" s="1589"/>
      <c r="HN102" s="1589"/>
      <c r="HO102" s="1589"/>
      <c r="HP102" s="1589"/>
      <c r="HQ102" s="1589"/>
      <c r="HR102" s="1589"/>
      <c r="HS102" s="1589"/>
      <c r="HT102" s="1589"/>
      <c r="HU102" s="1589"/>
      <c r="HV102" s="1589"/>
      <c r="HW102" s="1589"/>
      <c r="HX102" s="1589"/>
      <c r="HY102" s="1589"/>
      <c r="HZ102" s="1589"/>
      <c r="IA102" s="1589"/>
      <c r="IB102" s="1589"/>
      <c r="IC102" s="1589"/>
      <c r="ID102" s="1589"/>
      <c r="IE102" s="1589"/>
      <c r="IF102" s="1589"/>
      <c r="IG102" s="1589"/>
      <c r="IH102" s="1589"/>
      <c r="II102" s="1589"/>
      <c r="IJ102" s="1589"/>
      <c r="IK102" s="1589"/>
      <c r="IL102" s="1589"/>
      <c r="IM102" s="1589"/>
      <c r="IN102" s="1589"/>
      <c r="IO102" s="1589"/>
      <c r="IP102" s="1589"/>
      <c r="IQ102" s="1589"/>
      <c r="IR102" s="1589"/>
      <c r="IS102" s="1589"/>
      <c r="IT102" s="1589"/>
      <c r="IU102" s="1589"/>
    </row>
    <row r="103" spans="1:255">
      <c r="A103" s="2209">
        <v>31</v>
      </c>
      <c r="B103" s="1571"/>
      <c r="C103" s="1571"/>
      <c r="D103" s="1571"/>
      <c r="E103" s="1935"/>
      <c r="F103" s="1570"/>
      <c r="G103" s="1571"/>
      <c r="H103" s="1571"/>
      <c r="I103" s="1571"/>
      <c r="J103" s="1571"/>
      <c r="K103" s="1906"/>
      <c r="L103" s="1906"/>
      <c r="M103" s="1946">
        <v>31</v>
      </c>
      <c r="N103" s="1570"/>
      <c r="O103" s="1906"/>
      <c r="P103" s="1906"/>
      <c r="Q103" s="1906"/>
      <c r="R103" s="1906">
        <f t="shared" si="1"/>
        <v>0</v>
      </c>
      <c r="S103" s="1946">
        <v>31</v>
      </c>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c r="CD103" s="1589"/>
      <c r="CE103" s="1589"/>
      <c r="CF103" s="1589"/>
      <c r="CG103" s="1589"/>
      <c r="CH103" s="1589"/>
      <c r="CI103" s="1589"/>
      <c r="CJ103" s="1589"/>
      <c r="CK103" s="1589"/>
      <c r="CL103" s="1589"/>
      <c r="CM103" s="1589"/>
      <c r="CN103" s="1589"/>
      <c r="CO103" s="1589"/>
      <c r="CP103" s="1589"/>
      <c r="CQ103" s="1589"/>
      <c r="CR103" s="1589"/>
      <c r="CS103" s="1589"/>
      <c r="CT103" s="1589"/>
      <c r="CU103" s="1589"/>
      <c r="CV103" s="1589"/>
      <c r="CW103" s="1589"/>
      <c r="CX103" s="1589"/>
      <c r="CY103" s="1589"/>
      <c r="CZ103" s="1589"/>
      <c r="DA103" s="1589"/>
      <c r="DB103" s="1589"/>
      <c r="DC103" s="1589"/>
      <c r="DD103" s="1589"/>
      <c r="DE103" s="1589"/>
      <c r="DF103" s="1589"/>
      <c r="DG103" s="1589"/>
      <c r="DH103" s="1589"/>
      <c r="DI103" s="1589"/>
      <c r="DJ103" s="1589"/>
      <c r="DK103" s="1589"/>
      <c r="DL103" s="1589"/>
      <c r="DM103" s="1589"/>
      <c r="DN103" s="1589"/>
      <c r="DO103" s="1589"/>
      <c r="DP103" s="1589"/>
      <c r="DQ103" s="1589"/>
      <c r="DR103" s="1589"/>
      <c r="DS103" s="1589"/>
      <c r="DT103" s="1589"/>
      <c r="DU103" s="1589"/>
      <c r="DV103" s="1589"/>
      <c r="DW103" s="1589"/>
      <c r="DX103" s="1589"/>
      <c r="DY103" s="1589"/>
      <c r="DZ103" s="1589"/>
      <c r="EA103" s="1589"/>
      <c r="EB103" s="1589"/>
      <c r="EC103" s="1589"/>
      <c r="ED103" s="1589"/>
      <c r="EE103" s="1589"/>
      <c r="EF103" s="1589"/>
      <c r="EG103" s="1589"/>
      <c r="EH103" s="1589"/>
      <c r="EI103" s="1589"/>
      <c r="EJ103" s="1589"/>
      <c r="EK103" s="1589"/>
      <c r="EL103" s="1589"/>
      <c r="EM103" s="1589"/>
      <c r="EN103" s="1589"/>
      <c r="EO103" s="1589"/>
      <c r="EP103" s="1589"/>
      <c r="EQ103" s="1589"/>
      <c r="ER103" s="1589"/>
      <c r="ES103" s="1589"/>
      <c r="ET103" s="1589"/>
      <c r="EU103" s="1589"/>
      <c r="EV103" s="1589"/>
      <c r="EW103" s="1589"/>
      <c r="EX103" s="1589"/>
      <c r="EY103" s="1589"/>
      <c r="EZ103" s="1589"/>
      <c r="FA103" s="1589"/>
      <c r="FB103" s="1589"/>
      <c r="FC103" s="1589"/>
      <c r="FD103" s="1589"/>
      <c r="FE103" s="1589"/>
      <c r="FF103" s="1589"/>
      <c r="FG103" s="1589"/>
      <c r="FH103" s="1589"/>
      <c r="FI103" s="1589"/>
      <c r="FJ103" s="1589"/>
      <c r="FK103" s="1589"/>
      <c r="FL103" s="1589"/>
      <c r="FM103" s="1589"/>
      <c r="FN103" s="1589"/>
      <c r="FO103" s="1589"/>
      <c r="FP103" s="1589"/>
      <c r="FQ103" s="1589"/>
      <c r="FR103" s="1589"/>
      <c r="FS103" s="1589"/>
      <c r="FT103" s="1589"/>
      <c r="FU103" s="1589"/>
      <c r="FV103" s="1589"/>
      <c r="FW103" s="1589"/>
      <c r="FX103" s="1589"/>
      <c r="FY103" s="1589"/>
      <c r="FZ103" s="1589"/>
      <c r="GA103" s="1589"/>
      <c r="GB103" s="1589"/>
      <c r="GC103" s="1589"/>
      <c r="GD103" s="1589"/>
      <c r="GE103" s="1589"/>
      <c r="GF103" s="1589"/>
      <c r="GG103" s="1589"/>
      <c r="GH103" s="1589"/>
      <c r="GI103" s="1589"/>
      <c r="GJ103" s="1589"/>
      <c r="GK103" s="1589"/>
      <c r="GL103" s="1589"/>
      <c r="GM103" s="1589"/>
      <c r="GN103" s="1589"/>
      <c r="GO103" s="1589"/>
      <c r="GP103" s="1589"/>
      <c r="GQ103" s="1589"/>
      <c r="GR103" s="1589"/>
      <c r="GS103" s="1589"/>
      <c r="GT103" s="1589"/>
      <c r="GU103" s="1589"/>
      <c r="GV103" s="1589"/>
      <c r="GW103" s="1589"/>
      <c r="GX103" s="1589"/>
      <c r="GY103" s="1589"/>
      <c r="GZ103" s="1589"/>
      <c r="HA103" s="1589"/>
      <c r="HB103" s="1589"/>
      <c r="HC103" s="1589"/>
      <c r="HD103" s="1589"/>
      <c r="HE103" s="1589"/>
      <c r="HF103" s="1589"/>
      <c r="HG103" s="1589"/>
      <c r="HH103" s="1589"/>
      <c r="HI103" s="1589"/>
      <c r="HJ103" s="1589"/>
      <c r="HK103" s="1589"/>
      <c r="HL103" s="1589"/>
      <c r="HM103" s="1589"/>
      <c r="HN103" s="1589"/>
      <c r="HO103" s="1589"/>
      <c r="HP103" s="1589"/>
      <c r="HQ103" s="1589"/>
      <c r="HR103" s="1589"/>
      <c r="HS103" s="1589"/>
      <c r="HT103" s="1589"/>
      <c r="HU103" s="1589"/>
      <c r="HV103" s="1589"/>
      <c r="HW103" s="1589"/>
      <c r="HX103" s="1589"/>
      <c r="HY103" s="1589"/>
      <c r="HZ103" s="1589"/>
      <c r="IA103" s="1589"/>
      <c r="IB103" s="1589"/>
      <c r="IC103" s="1589"/>
      <c r="ID103" s="1589"/>
      <c r="IE103" s="1589"/>
      <c r="IF103" s="1589"/>
      <c r="IG103" s="1589"/>
      <c r="IH103" s="1589"/>
      <c r="II103" s="1589"/>
      <c r="IJ103" s="1589"/>
      <c r="IK103" s="1589"/>
      <c r="IL103" s="1589"/>
      <c r="IM103" s="1589"/>
      <c r="IN103" s="1589"/>
      <c r="IO103" s="1589"/>
      <c r="IP103" s="1589"/>
      <c r="IQ103" s="1589"/>
      <c r="IR103" s="1589"/>
      <c r="IS103" s="1589"/>
      <c r="IT103" s="1589"/>
      <c r="IU103" s="1589"/>
    </row>
    <row r="104" spans="1:255">
      <c r="A104" s="2209">
        <v>32</v>
      </c>
      <c r="B104" s="1571"/>
      <c r="C104" s="1571"/>
      <c r="D104" s="1571"/>
      <c r="E104" s="1935"/>
      <c r="F104" s="1570"/>
      <c r="G104" s="1571"/>
      <c r="H104" s="1571"/>
      <c r="I104" s="1571"/>
      <c r="J104" s="1571"/>
      <c r="K104" s="1906"/>
      <c r="L104" s="1906"/>
      <c r="M104" s="1946">
        <v>32</v>
      </c>
      <c r="N104" s="1570"/>
      <c r="O104" s="1906"/>
      <c r="P104" s="1906"/>
      <c r="Q104" s="1906"/>
      <c r="R104" s="1906">
        <f t="shared" si="1"/>
        <v>0</v>
      </c>
      <c r="S104" s="1946">
        <v>32</v>
      </c>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c r="CD104" s="1589"/>
      <c r="CE104" s="1589"/>
      <c r="CF104" s="1589"/>
      <c r="CG104" s="1589"/>
      <c r="CH104" s="1589"/>
      <c r="CI104" s="1589"/>
      <c r="CJ104" s="1589"/>
      <c r="CK104" s="1589"/>
      <c r="CL104" s="1589"/>
      <c r="CM104" s="1589"/>
      <c r="CN104" s="1589"/>
      <c r="CO104" s="1589"/>
      <c r="CP104" s="1589"/>
      <c r="CQ104" s="1589"/>
      <c r="CR104" s="1589"/>
      <c r="CS104" s="1589"/>
      <c r="CT104" s="1589"/>
      <c r="CU104" s="1589"/>
      <c r="CV104" s="1589"/>
      <c r="CW104" s="1589"/>
      <c r="CX104" s="1589"/>
      <c r="CY104" s="1589"/>
      <c r="CZ104" s="1589"/>
      <c r="DA104" s="1589"/>
      <c r="DB104" s="1589"/>
      <c r="DC104" s="1589"/>
      <c r="DD104" s="1589"/>
      <c r="DE104" s="1589"/>
      <c r="DF104" s="1589"/>
      <c r="DG104" s="1589"/>
      <c r="DH104" s="1589"/>
      <c r="DI104" s="1589"/>
      <c r="DJ104" s="1589"/>
      <c r="DK104" s="1589"/>
      <c r="DL104" s="1589"/>
      <c r="DM104" s="1589"/>
      <c r="DN104" s="1589"/>
      <c r="DO104" s="1589"/>
      <c r="DP104" s="1589"/>
      <c r="DQ104" s="1589"/>
      <c r="DR104" s="1589"/>
      <c r="DS104" s="1589"/>
      <c r="DT104" s="1589"/>
      <c r="DU104" s="1589"/>
      <c r="DV104" s="1589"/>
      <c r="DW104" s="1589"/>
      <c r="DX104" s="1589"/>
      <c r="DY104" s="1589"/>
      <c r="DZ104" s="1589"/>
      <c r="EA104" s="1589"/>
      <c r="EB104" s="1589"/>
      <c r="EC104" s="1589"/>
      <c r="ED104" s="1589"/>
      <c r="EE104" s="1589"/>
      <c r="EF104" s="1589"/>
      <c r="EG104" s="1589"/>
      <c r="EH104" s="1589"/>
      <c r="EI104" s="1589"/>
      <c r="EJ104" s="1589"/>
      <c r="EK104" s="1589"/>
      <c r="EL104" s="1589"/>
      <c r="EM104" s="1589"/>
      <c r="EN104" s="1589"/>
      <c r="EO104" s="1589"/>
      <c r="EP104" s="1589"/>
      <c r="EQ104" s="1589"/>
      <c r="ER104" s="1589"/>
      <c r="ES104" s="1589"/>
      <c r="ET104" s="1589"/>
      <c r="EU104" s="1589"/>
      <c r="EV104" s="1589"/>
      <c r="EW104" s="1589"/>
      <c r="EX104" s="1589"/>
      <c r="EY104" s="1589"/>
      <c r="EZ104" s="1589"/>
      <c r="FA104" s="1589"/>
      <c r="FB104" s="1589"/>
      <c r="FC104" s="1589"/>
      <c r="FD104" s="1589"/>
      <c r="FE104" s="1589"/>
      <c r="FF104" s="1589"/>
      <c r="FG104" s="1589"/>
      <c r="FH104" s="1589"/>
      <c r="FI104" s="1589"/>
      <c r="FJ104" s="1589"/>
      <c r="FK104" s="1589"/>
      <c r="FL104" s="1589"/>
      <c r="FM104" s="1589"/>
      <c r="FN104" s="1589"/>
      <c r="FO104" s="1589"/>
      <c r="FP104" s="1589"/>
      <c r="FQ104" s="1589"/>
      <c r="FR104" s="1589"/>
      <c r="FS104" s="1589"/>
      <c r="FT104" s="1589"/>
      <c r="FU104" s="1589"/>
      <c r="FV104" s="1589"/>
      <c r="FW104" s="1589"/>
      <c r="FX104" s="1589"/>
      <c r="FY104" s="1589"/>
      <c r="FZ104" s="1589"/>
      <c r="GA104" s="1589"/>
      <c r="GB104" s="1589"/>
      <c r="GC104" s="1589"/>
      <c r="GD104" s="1589"/>
      <c r="GE104" s="1589"/>
      <c r="GF104" s="1589"/>
      <c r="GG104" s="1589"/>
      <c r="GH104" s="1589"/>
      <c r="GI104" s="1589"/>
      <c r="GJ104" s="1589"/>
      <c r="GK104" s="1589"/>
      <c r="GL104" s="1589"/>
      <c r="GM104" s="1589"/>
      <c r="GN104" s="1589"/>
      <c r="GO104" s="1589"/>
      <c r="GP104" s="1589"/>
      <c r="GQ104" s="1589"/>
      <c r="GR104" s="1589"/>
      <c r="GS104" s="1589"/>
      <c r="GT104" s="1589"/>
      <c r="GU104" s="1589"/>
      <c r="GV104" s="1589"/>
      <c r="GW104" s="1589"/>
      <c r="GX104" s="1589"/>
      <c r="GY104" s="1589"/>
      <c r="GZ104" s="1589"/>
      <c r="HA104" s="1589"/>
      <c r="HB104" s="1589"/>
      <c r="HC104" s="1589"/>
      <c r="HD104" s="1589"/>
      <c r="HE104" s="1589"/>
      <c r="HF104" s="1589"/>
      <c r="HG104" s="1589"/>
      <c r="HH104" s="1589"/>
      <c r="HI104" s="1589"/>
      <c r="HJ104" s="1589"/>
      <c r="HK104" s="1589"/>
      <c r="HL104" s="1589"/>
      <c r="HM104" s="1589"/>
      <c r="HN104" s="1589"/>
      <c r="HO104" s="1589"/>
      <c r="HP104" s="1589"/>
      <c r="HQ104" s="1589"/>
      <c r="HR104" s="1589"/>
      <c r="HS104" s="1589"/>
      <c r="HT104" s="1589"/>
      <c r="HU104" s="1589"/>
      <c r="HV104" s="1589"/>
      <c r="HW104" s="1589"/>
      <c r="HX104" s="1589"/>
      <c r="HY104" s="1589"/>
      <c r="HZ104" s="1589"/>
      <c r="IA104" s="1589"/>
      <c r="IB104" s="1589"/>
      <c r="IC104" s="1589"/>
      <c r="ID104" s="1589"/>
      <c r="IE104" s="1589"/>
      <c r="IF104" s="1589"/>
      <c r="IG104" s="1589"/>
      <c r="IH104" s="1589"/>
      <c r="II104" s="1589"/>
      <c r="IJ104" s="1589"/>
      <c r="IK104" s="1589"/>
      <c r="IL104" s="1589"/>
      <c r="IM104" s="1589"/>
      <c r="IN104" s="1589"/>
      <c r="IO104" s="1589"/>
      <c r="IP104" s="1589"/>
      <c r="IQ104" s="1589"/>
      <c r="IR104" s="1589"/>
      <c r="IS104" s="1589"/>
      <c r="IT104" s="1589"/>
      <c r="IU104" s="1589"/>
    </row>
    <row r="105" spans="1:255">
      <c r="A105" s="2209">
        <v>33</v>
      </c>
      <c r="B105" s="1571"/>
      <c r="C105" s="1571"/>
      <c r="D105" s="1571"/>
      <c r="E105" s="1935"/>
      <c r="F105" s="1570"/>
      <c r="G105" s="1571"/>
      <c r="H105" s="1571"/>
      <c r="I105" s="1571"/>
      <c r="J105" s="1571"/>
      <c r="K105" s="1906"/>
      <c r="L105" s="1906"/>
      <c r="M105" s="1946">
        <v>33</v>
      </c>
      <c r="N105" s="1570"/>
      <c r="O105" s="1906"/>
      <c r="P105" s="1906"/>
      <c r="Q105" s="1906"/>
      <c r="R105" s="1906">
        <f t="shared" si="1"/>
        <v>0</v>
      </c>
      <c r="S105" s="1946">
        <v>33</v>
      </c>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c r="CD105" s="1589"/>
      <c r="CE105" s="1589"/>
      <c r="CF105" s="1589"/>
      <c r="CG105" s="1589"/>
      <c r="CH105" s="1589"/>
      <c r="CI105" s="1589"/>
      <c r="CJ105" s="1589"/>
      <c r="CK105" s="1589"/>
      <c r="CL105" s="1589"/>
      <c r="CM105" s="1589"/>
      <c r="CN105" s="1589"/>
      <c r="CO105" s="1589"/>
      <c r="CP105" s="1589"/>
      <c r="CQ105" s="1589"/>
      <c r="CR105" s="1589"/>
      <c r="CS105" s="1589"/>
      <c r="CT105" s="1589"/>
      <c r="CU105" s="1589"/>
      <c r="CV105" s="1589"/>
      <c r="CW105" s="1589"/>
      <c r="CX105" s="1589"/>
      <c r="CY105" s="1589"/>
      <c r="CZ105" s="1589"/>
      <c r="DA105" s="1589"/>
      <c r="DB105" s="1589"/>
      <c r="DC105" s="1589"/>
      <c r="DD105" s="1589"/>
      <c r="DE105" s="1589"/>
      <c r="DF105" s="1589"/>
      <c r="DG105" s="1589"/>
      <c r="DH105" s="1589"/>
      <c r="DI105" s="1589"/>
      <c r="DJ105" s="1589"/>
      <c r="DK105" s="1589"/>
      <c r="DL105" s="1589"/>
      <c r="DM105" s="1589"/>
      <c r="DN105" s="1589"/>
      <c r="DO105" s="1589"/>
      <c r="DP105" s="1589"/>
      <c r="DQ105" s="1589"/>
      <c r="DR105" s="1589"/>
      <c r="DS105" s="1589"/>
      <c r="DT105" s="1589"/>
      <c r="DU105" s="1589"/>
      <c r="DV105" s="1589"/>
      <c r="DW105" s="1589"/>
      <c r="DX105" s="1589"/>
      <c r="DY105" s="1589"/>
      <c r="DZ105" s="1589"/>
      <c r="EA105" s="1589"/>
      <c r="EB105" s="1589"/>
      <c r="EC105" s="1589"/>
      <c r="ED105" s="1589"/>
      <c r="EE105" s="1589"/>
      <c r="EF105" s="1589"/>
      <c r="EG105" s="1589"/>
      <c r="EH105" s="1589"/>
      <c r="EI105" s="1589"/>
      <c r="EJ105" s="1589"/>
      <c r="EK105" s="1589"/>
      <c r="EL105" s="1589"/>
      <c r="EM105" s="1589"/>
      <c r="EN105" s="1589"/>
      <c r="EO105" s="1589"/>
      <c r="EP105" s="1589"/>
      <c r="EQ105" s="1589"/>
      <c r="ER105" s="1589"/>
      <c r="ES105" s="1589"/>
      <c r="ET105" s="1589"/>
      <c r="EU105" s="1589"/>
      <c r="EV105" s="1589"/>
      <c r="EW105" s="1589"/>
      <c r="EX105" s="1589"/>
      <c r="EY105" s="1589"/>
      <c r="EZ105" s="1589"/>
      <c r="FA105" s="1589"/>
      <c r="FB105" s="1589"/>
      <c r="FC105" s="1589"/>
      <c r="FD105" s="1589"/>
      <c r="FE105" s="1589"/>
      <c r="FF105" s="1589"/>
      <c r="FG105" s="1589"/>
      <c r="FH105" s="1589"/>
      <c r="FI105" s="1589"/>
      <c r="FJ105" s="1589"/>
      <c r="FK105" s="1589"/>
      <c r="FL105" s="1589"/>
      <c r="FM105" s="1589"/>
      <c r="FN105" s="1589"/>
      <c r="FO105" s="1589"/>
      <c r="FP105" s="1589"/>
      <c r="FQ105" s="1589"/>
      <c r="FR105" s="1589"/>
      <c r="FS105" s="1589"/>
      <c r="FT105" s="1589"/>
      <c r="FU105" s="1589"/>
      <c r="FV105" s="1589"/>
      <c r="FW105" s="1589"/>
      <c r="FX105" s="1589"/>
      <c r="FY105" s="1589"/>
      <c r="FZ105" s="1589"/>
      <c r="GA105" s="1589"/>
      <c r="GB105" s="1589"/>
      <c r="GC105" s="1589"/>
      <c r="GD105" s="1589"/>
      <c r="GE105" s="1589"/>
      <c r="GF105" s="1589"/>
      <c r="GG105" s="1589"/>
      <c r="GH105" s="1589"/>
      <c r="GI105" s="1589"/>
      <c r="GJ105" s="1589"/>
      <c r="GK105" s="1589"/>
      <c r="GL105" s="1589"/>
      <c r="GM105" s="1589"/>
      <c r="GN105" s="1589"/>
      <c r="GO105" s="1589"/>
      <c r="GP105" s="1589"/>
      <c r="GQ105" s="1589"/>
      <c r="GR105" s="1589"/>
      <c r="GS105" s="1589"/>
      <c r="GT105" s="1589"/>
      <c r="GU105" s="1589"/>
      <c r="GV105" s="1589"/>
      <c r="GW105" s="1589"/>
      <c r="GX105" s="1589"/>
      <c r="GY105" s="1589"/>
      <c r="GZ105" s="1589"/>
      <c r="HA105" s="1589"/>
      <c r="HB105" s="1589"/>
      <c r="HC105" s="1589"/>
      <c r="HD105" s="1589"/>
      <c r="HE105" s="1589"/>
      <c r="HF105" s="1589"/>
      <c r="HG105" s="1589"/>
      <c r="HH105" s="1589"/>
      <c r="HI105" s="1589"/>
      <c r="HJ105" s="1589"/>
      <c r="HK105" s="1589"/>
      <c r="HL105" s="1589"/>
      <c r="HM105" s="1589"/>
      <c r="HN105" s="1589"/>
      <c r="HO105" s="1589"/>
      <c r="HP105" s="1589"/>
      <c r="HQ105" s="1589"/>
      <c r="HR105" s="1589"/>
      <c r="HS105" s="1589"/>
      <c r="HT105" s="1589"/>
      <c r="HU105" s="1589"/>
      <c r="HV105" s="1589"/>
      <c r="HW105" s="1589"/>
      <c r="HX105" s="1589"/>
      <c r="HY105" s="1589"/>
      <c r="HZ105" s="1589"/>
      <c r="IA105" s="1589"/>
      <c r="IB105" s="1589"/>
      <c r="IC105" s="1589"/>
      <c r="ID105" s="1589"/>
      <c r="IE105" s="1589"/>
      <c r="IF105" s="1589"/>
      <c r="IG105" s="1589"/>
      <c r="IH105" s="1589"/>
      <c r="II105" s="1589"/>
      <c r="IJ105" s="1589"/>
      <c r="IK105" s="1589"/>
      <c r="IL105" s="1589"/>
      <c r="IM105" s="1589"/>
      <c r="IN105" s="1589"/>
      <c r="IO105" s="1589"/>
      <c r="IP105" s="1589"/>
      <c r="IQ105" s="1589"/>
      <c r="IR105" s="1589"/>
      <c r="IS105" s="1589"/>
      <c r="IT105" s="1589"/>
      <c r="IU105" s="1589"/>
    </row>
    <row r="106" spans="1:255">
      <c r="A106" s="2209">
        <v>34</v>
      </c>
      <c r="B106" s="1571"/>
      <c r="C106" s="1571"/>
      <c r="D106" s="1571"/>
      <c r="E106" s="1935"/>
      <c r="F106" s="1570"/>
      <c r="G106" s="1571"/>
      <c r="H106" s="1571"/>
      <c r="I106" s="1571"/>
      <c r="J106" s="1571"/>
      <c r="K106" s="1906"/>
      <c r="L106" s="1906"/>
      <c r="M106" s="1946">
        <v>34</v>
      </c>
      <c r="N106" s="1570"/>
      <c r="O106" s="1906"/>
      <c r="P106" s="1906"/>
      <c r="Q106" s="1906"/>
      <c r="R106" s="1906">
        <f t="shared" si="1"/>
        <v>0</v>
      </c>
      <c r="S106" s="1946">
        <v>34</v>
      </c>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c r="CD106" s="1589"/>
      <c r="CE106" s="1589"/>
      <c r="CF106" s="1589"/>
      <c r="CG106" s="1589"/>
      <c r="CH106" s="1589"/>
      <c r="CI106" s="1589"/>
      <c r="CJ106" s="1589"/>
      <c r="CK106" s="1589"/>
      <c r="CL106" s="1589"/>
      <c r="CM106" s="1589"/>
      <c r="CN106" s="1589"/>
      <c r="CO106" s="1589"/>
      <c r="CP106" s="1589"/>
      <c r="CQ106" s="1589"/>
      <c r="CR106" s="1589"/>
      <c r="CS106" s="1589"/>
      <c r="CT106" s="1589"/>
      <c r="CU106" s="1589"/>
      <c r="CV106" s="1589"/>
      <c r="CW106" s="1589"/>
      <c r="CX106" s="1589"/>
      <c r="CY106" s="1589"/>
      <c r="CZ106" s="1589"/>
      <c r="DA106" s="1589"/>
      <c r="DB106" s="1589"/>
      <c r="DC106" s="1589"/>
      <c r="DD106" s="1589"/>
      <c r="DE106" s="1589"/>
      <c r="DF106" s="1589"/>
      <c r="DG106" s="1589"/>
      <c r="DH106" s="1589"/>
      <c r="DI106" s="1589"/>
      <c r="DJ106" s="1589"/>
      <c r="DK106" s="1589"/>
      <c r="DL106" s="1589"/>
      <c r="DM106" s="1589"/>
      <c r="DN106" s="1589"/>
      <c r="DO106" s="1589"/>
      <c r="DP106" s="1589"/>
      <c r="DQ106" s="1589"/>
      <c r="DR106" s="1589"/>
      <c r="DS106" s="1589"/>
      <c r="DT106" s="1589"/>
      <c r="DU106" s="1589"/>
      <c r="DV106" s="1589"/>
      <c r="DW106" s="1589"/>
      <c r="DX106" s="1589"/>
      <c r="DY106" s="1589"/>
      <c r="DZ106" s="1589"/>
      <c r="EA106" s="1589"/>
      <c r="EB106" s="1589"/>
      <c r="EC106" s="1589"/>
      <c r="ED106" s="1589"/>
      <c r="EE106" s="1589"/>
      <c r="EF106" s="1589"/>
      <c r="EG106" s="1589"/>
      <c r="EH106" s="1589"/>
      <c r="EI106" s="1589"/>
      <c r="EJ106" s="1589"/>
      <c r="EK106" s="1589"/>
      <c r="EL106" s="1589"/>
      <c r="EM106" s="1589"/>
      <c r="EN106" s="1589"/>
      <c r="EO106" s="1589"/>
      <c r="EP106" s="1589"/>
      <c r="EQ106" s="1589"/>
      <c r="ER106" s="1589"/>
      <c r="ES106" s="1589"/>
      <c r="ET106" s="1589"/>
      <c r="EU106" s="1589"/>
      <c r="EV106" s="1589"/>
      <c r="EW106" s="1589"/>
      <c r="EX106" s="1589"/>
      <c r="EY106" s="1589"/>
      <c r="EZ106" s="1589"/>
      <c r="FA106" s="1589"/>
      <c r="FB106" s="1589"/>
      <c r="FC106" s="1589"/>
      <c r="FD106" s="1589"/>
      <c r="FE106" s="1589"/>
      <c r="FF106" s="1589"/>
      <c r="FG106" s="1589"/>
      <c r="FH106" s="1589"/>
      <c r="FI106" s="1589"/>
      <c r="FJ106" s="1589"/>
      <c r="FK106" s="1589"/>
      <c r="FL106" s="1589"/>
      <c r="FM106" s="1589"/>
      <c r="FN106" s="1589"/>
      <c r="FO106" s="1589"/>
      <c r="FP106" s="1589"/>
      <c r="FQ106" s="1589"/>
      <c r="FR106" s="1589"/>
      <c r="FS106" s="1589"/>
      <c r="FT106" s="1589"/>
      <c r="FU106" s="1589"/>
      <c r="FV106" s="1589"/>
      <c r="FW106" s="1589"/>
      <c r="FX106" s="1589"/>
      <c r="FY106" s="1589"/>
      <c r="FZ106" s="1589"/>
      <c r="GA106" s="1589"/>
      <c r="GB106" s="1589"/>
      <c r="GC106" s="1589"/>
      <c r="GD106" s="1589"/>
      <c r="GE106" s="1589"/>
      <c r="GF106" s="1589"/>
      <c r="GG106" s="1589"/>
      <c r="GH106" s="1589"/>
      <c r="GI106" s="1589"/>
      <c r="GJ106" s="1589"/>
      <c r="GK106" s="1589"/>
      <c r="GL106" s="1589"/>
      <c r="GM106" s="1589"/>
      <c r="GN106" s="1589"/>
      <c r="GO106" s="1589"/>
      <c r="GP106" s="1589"/>
      <c r="GQ106" s="1589"/>
      <c r="GR106" s="1589"/>
      <c r="GS106" s="1589"/>
      <c r="GT106" s="1589"/>
      <c r="GU106" s="1589"/>
      <c r="GV106" s="1589"/>
      <c r="GW106" s="1589"/>
      <c r="GX106" s="1589"/>
      <c r="GY106" s="1589"/>
      <c r="GZ106" s="1589"/>
      <c r="HA106" s="1589"/>
      <c r="HB106" s="1589"/>
      <c r="HC106" s="1589"/>
      <c r="HD106" s="1589"/>
      <c r="HE106" s="1589"/>
      <c r="HF106" s="1589"/>
      <c r="HG106" s="1589"/>
      <c r="HH106" s="1589"/>
      <c r="HI106" s="1589"/>
      <c r="HJ106" s="1589"/>
      <c r="HK106" s="1589"/>
      <c r="HL106" s="1589"/>
      <c r="HM106" s="1589"/>
      <c r="HN106" s="1589"/>
      <c r="HO106" s="1589"/>
      <c r="HP106" s="1589"/>
      <c r="HQ106" s="1589"/>
      <c r="HR106" s="1589"/>
      <c r="HS106" s="1589"/>
      <c r="HT106" s="1589"/>
      <c r="HU106" s="1589"/>
      <c r="HV106" s="1589"/>
      <c r="HW106" s="1589"/>
      <c r="HX106" s="1589"/>
      <c r="HY106" s="1589"/>
      <c r="HZ106" s="1589"/>
      <c r="IA106" s="1589"/>
      <c r="IB106" s="1589"/>
      <c r="IC106" s="1589"/>
      <c r="ID106" s="1589"/>
      <c r="IE106" s="1589"/>
      <c r="IF106" s="1589"/>
      <c r="IG106" s="1589"/>
      <c r="IH106" s="1589"/>
      <c r="II106" s="1589"/>
      <c r="IJ106" s="1589"/>
      <c r="IK106" s="1589"/>
      <c r="IL106" s="1589"/>
      <c r="IM106" s="1589"/>
      <c r="IN106" s="1589"/>
      <c r="IO106" s="1589"/>
      <c r="IP106" s="1589"/>
      <c r="IQ106" s="1589"/>
      <c r="IR106" s="1589"/>
      <c r="IS106" s="1589"/>
      <c r="IT106" s="1589"/>
      <c r="IU106" s="1589"/>
    </row>
    <row r="107" spans="1:255">
      <c r="A107" s="2209">
        <v>35</v>
      </c>
      <c r="B107" s="1571"/>
      <c r="C107" s="1571"/>
      <c r="D107" s="1571"/>
      <c r="E107" s="1935"/>
      <c r="F107" s="1570"/>
      <c r="G107" s="1571"/>
      <c r="H107" s="1571"/>
      <c r="I107" s="1571"/>
      <c r="J107" s="1571"/>
      <c r="K107" s="1906"/>
      <c r="L107" s="1906"/>
      <c r="M107" s="1946">
        <v>35</v>
      </c>
      <c r="N107" s="1570"/>
      <c r="O107" s="1906"/>
      <c r="P107" s="1906"/>
      <c r="Q107" s="1906"/>
      <c r="R107" s="1906">
        <f t="shared" si="1"/>
        <v>0</v>
      </c>
      <c r="S107" s="1946">
        <v>35</v>
      </c>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c r="CD107" s="1589"/>
      <c r="CE107" s="1589"/>
      <c r="CF107" s="1589"/>
      <c r="CG107" s="1589"/>
      <c r="CH107" s="1589"/>
      <c r="CI107" s="1589"/>
      <c r="CJ107" s="1589"/>
      <c r="CK107" s="1589"/>
      <c r="CL107" s="1589"/>
      <c r="CM107" s="1589"/>
      <c r="CN107" s="1589"/>
      <c r="CO107" s="1589"/>
      <c r="CP107" s="1589"/>
      <c r="CQ107" s="1589"/>
      <c r="CR107" s="1589"/>
      <c r="CS107" s="1589"/>
      <c r="CT107" s="1589"/>
      <c r="CU107" s="1589"/>
      <c r="CV107" s="1589"/>
      <c r="CW107" s="1589"/>
      <c r="CX107" s="1589"/>
      <c r="CY107" s="1589"/>
      <c r="CZ107" s="1589"/>
      <c r="DA107" s="1589"/>
      <c r="DB107" s="1589"/>
      <c r="DC107" s="1589"/>
      <c r="DD107" s="1589"/>
      <c r="DE107" s="1589"/>
      <c r="DF107" s="1589"/>
      <c r="DG107" s="1589"/>
      <c r="DH107" s="1589"/>
      <c r="DI107" s="1589"/>
      <c r="DJ107" s="1589"/>
      <c r="DK107" s="1589"/>
      <c r="DL107" s="1589"/>
      <c r="DM107" s="1589"/>
      <c r="DN107" s="1589"/>
      <c r="DO107" s="1589"/>
      <c r="DP107" s="1589"/>
      <c r="DQ107" s="1589"/>
      <c r="DR107" s="1589"/>
      <c r="DS107" s="1589"/>
      <c r="DT107" s="1589"/>
      <c r="DU107" s="1589"/>
      <c r="DV107" s="1589"/>
      <c r="DW107" s="1589"/>
      <c r="DX107" s="1589"/>
      <c r="DY107" s="1589"/>
      <c r="DZ107" s="1589"/>
      <c r="EA107" s="1589"/>
      <c r="EB107" s="1589"/>
      <c r="EC107" s="1589"/>
      <c r="ED107" s="1589"/>
      <c r="EE107" s="1589"/>
      <c r="EF107" s="1589"/>
      <c r="EG107" s="1589"/>
      <c r="EH107" s="1589"/>
      <c r="EI107" s="1589"/>
      <c r="EJ107" s="1589"/>
      <c r="EK107" s="1589"/>
      <c r="EL107" s="1589"/>
      <c r="EM107" s="1589"/>
      <c r="EN107" s="1589"/>
      <c r="EO107" s="1589"/>
      <c r="EP107" s="1589"/>
      <c r="EQ107" s="1589"/>
      <c r="ER107" s="1589"/>
      <c r="ES107" s="1589"/>
      <c r="ET107" s="1589"/>
      <c r="EU107" s="1589"/>
      <c r="EV107" s="1589"/>
      <c r="EW107" s="1589"/>
      <c r="EX107" s="1589"/>
      <c r="EY107" s="1589"/>
      <c r="EZ107" s="1589"/>
      <c r="FA107" s="1589"/>
      <c r="FB107" s="1589"/>
      <c r="FC107" s="1589"/>
      <c r="FD107" s="1589"/>
      <c r="FE107" s="1589"/>
      <c r="FF107" s="1589"/>
      <c r="FG107" s="1589"/>
      <c r="FH107" s="1589"/>
      <c r="FI107" s="1589"/>
      <c r="FJ107" s="1589"/>
      <c r="FK107" s="1589"/>
      <c r="FL107" s="1589"/>
      <c r="FM107" s="1589"/>
      <c r="FN107" s="1589"/>
      <c r="FO107" s="1589"/>
      <c r="FP107" s="1589"/>
      <c r="FQ107" s="1589"/>
      <c r="FR107" s="1589"/>
      <c r="FS107" s="1589"/>
      <c r="FT107" s="1589"/>
      <c r="FU107" s="1589"/>
      <c r="FV107" s="1589"/>
      <c r="FW107" s="1589"/>
      <c r="FX107" s="1589"/>
      <c r="FY107" s="1589"/>
      <c r="FZ107" s="1589"/>
      <c r="GA107" s="1589"/>
      <c r="GB107" s="1589"/>
      <c r="GC107" s="1589"/>
      <c r="GD107" s="1589"/>
      <c r="GE107" s="1589"/>
      <c r="GF107" s="1589"/>
      <c r="GG107" s="1589"/>
      <c r="GH107" s="1589"/>
      <c r="GI107" s="1589"/>
      <c r="GJ107" s="1589"/>
      <c r="GK107" s="1589"/>
      <c r="GL107" s="1589"/>
      <c r="GM107" s="1589"/>
      <c r="GN107" s="1589"/>
      <c r="GO107" s="1589"/>
      <c r="GP107" s="1589"/>
      <c r="GQ107" s="1589"/>
      <c r="GR107" s="1589"/>
      <c r="GS107" s="1589"/>
      <c r="GT107" s="1589"/>
      <c r="GU107" s="1589"/>
      <c r="GV107" s="1589"/>
      <c r="GW107" s="1589"/>
      <c r="GX107" s="1589"/>
      <c r="GY107" s="1589"/>
      <c r="GZ107" s="1589"/>
      <c r="HA107" s="1589"/>
      <c r="HB107" s="1589"/>
      <c r="HC107" s="1589"/>
      <c r="HD107" s="1589"/>
      <c r="HE107" s="1589"/>
      <c r="HF107" s="1589"/>
      <c r="HG107" s="1589"/>
      <c r="HH107" s="1589"/>
      <c r="HI107" s="1589"/>
      <c r="HJ107" s="1589"/>
      <c r="HK107" s="1589"/>
      <c r="HL107" s="1589"/>
      <c r="HM107" s="1589"/>
      <c r="HN107" s="1589"/>
      <c r="HO107" s="1589"/>
      <c r="HP107" s="1589"/>
      <c r="HQ107" s="1589"/>
      <c r="HR107" s="1589"/>
      <c r="HS107" s="1589"/>
      <c r="HT107" s="1589"/>
      <c r="HU107" s="1589"/>
      <c r="HV107" s="1589"/>
      <c r="HW107" s="1589"/>
      <c r="HX107" s="1589"/>
      <c r="HY107" s="1589"/>
      <c r="HZ107" s="1589"/>
      <c r="IA107" s="1589"/>
      <c r="IB107" s="1589"/>
      <c r="IC107" s="1589"/>
      <c r="ID107" s="1589"/>
      <c r="IE107" s="1589"/>
      <c r="IF107" s="1589"/>
      <c r="IG107" s="1589"/>
      <c r="IH107" s="1589"/>
      <c r="II107" s="1589"/>
      <c r="IJ107" s="1589"/>
      <c r="IK107" s="1589"/>
      <c r="IL107" s="1589"/>
      <c r="IM107" s="1589"/>
      <c r="IN107" s="1589"/>
      <c r="IO107" s="1589"/>
      <c r="IP107" s="1589"/>
      <c r="IQ107" s="1589"/>
      <c r="IR107" s="1589"/>
      <c r="IS107" s="1589"/>
      <c r="IT107" s="1589"/>
      <c r="IU107" s="1589"/>
    </row>
    <row r="108" spans="1:255">
      <c r="A108" s="2209">
        <v>36</v>
      </c>
      <c r="B108" s="1571"/>
      <c r="C108" s="1571"/>
      <c r="D108" s="1571"/>
      <c r="E108" s="1935"/>
      <c r="F108" s="1570"/>
      <c r="G108" s="1571"/>
      <c r="H108" s="1571"/>
      <c r="I108" s="1571"/>
      <c r="J108" s="1571"/>
      <c r="K108" s="1906"/>
      <c r="L108" s="1906"/>
      <c r="M108" s="1946">
        <v>36</v>
      </c>
      <c r="N108" s="1570"/>
      <c r="O108" s="1906"/>
      <c r="P108" s="1906"/>
      <c r="Q108" s="1906"/>
      <c r="R108" s="1906">
        <f t="shared" si="1"/>
        <v>0</v>
      </c>
      <c r="S108" s="1946">
        <v>36</v>
      </c>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c r="CD108" s="1589"/>
      <c r="CE108" s="1589"/>
      <c r="CF108" s="1589"/>
      <c r="CG108" s="1589"/>
      <c r="CH108" s="1589"/>
      <c r="CI108" s="1589"/>
      <c r="CJ108" s="1589"/>
      <c r="CK108" s="1589"/>
      <c r="CL108" s="1589"/>
      <c r="CM108" s="1589"/>
      <c r="CN108" s="1589"/>
      <c r="CO108" s="1589"/>
      <c r="CP108" s="1589"/>
      <c r="CQ108" s="1589"/>
      <c r="CR108" s="1589"/>
      <c r="CS108" s="1589"/>
      <c r="CT108" s="1589"/>
      <c r="CU108" s="1589"/>
      <c r="CV108" s="1589"/>
      <c r="CW108" s="1589"/>
      <c r="CX108" s="1589"/>
      <c r="CY108" s="1589"/>
      <c r="CZ108" s="1589"/>
      <c r="DA108" s="1589"/>
      <c r="DB108" s="1589"/>
      <c r="DC108" s="1589"/>
      <c r="DD108" s="1589"/>
      <c r="DE108" s="1589"/>
      <c r="DF108" s="1589"/>
      <c r="DG108" s="1589"/>
      <c r="DH108" s="1589"/>
      <c r="DI108" s="1589"/>
      <c r="DJ108" s="1589"/>
      <c r="DK108" s="1589"/>
      <c r="DL108" s="1589"/>
      <c r="DM108" s="1589"/>
      <c r="DN108" s="1589"/>
      <c r="DO108" s="1589"/>
      <c r="DP108" s="1589"/>
      <c r="DQ108" s="1589"/>
      <c r="DR108" s="1589"/>
      <c r="DS108" s="1589"/>
      <c r="DT108" s="1589"/>
      <c r="DU108" s="1589"/>
      <c r="DV108" s="1589"/>
      <c r="DW108" s="1589"/>
      <c r="DX108" s="1589"/>
      <c r="DY108" s="1589"/>
      <c r="DZ108" s="1589"/>
      <c r="EA108" s="1589"/>
      <c r="EB108" s="1589"/>
      <c r="EC108" s="1589"/>
      <c r="ED108" s="1589"/>
      <c r="EE108" s="1589"/>
      <c r="EF108" s="1589"/>
      <c r="EG108" s="1589"/>
      <c r="EH108" s="1589"/>
      <c r="EI108" s="1589"/>
      <c r="EJ108" s="1589"/>
      <c r="EK108" s="1589"/>
      <c r="EL108" s="1589"/>
      <c r="EM108" s="1589"/>
      <c r="EN108" s="1589"/>
      <c r="EO108" s="1589"/>
      <c r="EP108" s="1589"/>
      <c r="EQ108" s="1589"/>
      <c r="ER108" s="1589"/>
      <c r="ES108" s="1589"/>
      <c r="ET108" s="1589"/>
      <c r="EU108" s="1589"/>
      <c r="EV108" s="1589"/>
      <c r="EW108" s="1589"/>
      <c r="EX108" s="1589"/>
      <c r="EY108" s="1589"/>
      <c r="EZ108" s="1589"/>
      <c r="FA108" s="1589"/>
      <c r="FB108" s="1589"/>
      <c r="FC108" s="1589"/>
      <c r="FD108" s="1589"/>
      <c r="FE108" s="1589"/>
      <c r="FF108" s="1589"/>
      <c r="FG108" s="1589"/>
      <c r="FH108" s="1589"/>
      <c r="FI108" s="1589"/>
      <c r="FJ108" s="1589"/>
      <c r="FK108" s="1589"/>
      <c r="FL108" s="1589"/>
      <c r="FM108" s="1589"/>
      <c r="FN108" s="1589"/>
      <c r="FO108" s="1589"/>
      <c r="FP108" s="1589"/>
      <c r="FQ108" s="1589"/>
      <c r="FR108" s="1589"/>
      <c r="FS108" s="1589"/>
      <c r="FT108" s="1589"/>
      <c r="FU108" s="1589"/>
      <c r="FV108" s="1589"/>
      <c r="FW108" s="1589"/>
      <c r="FX108" s="1589"/>
      <c r="FY108" s="1589"/>
      <c r="FZ108" s="1589"/>
      <c r="GA108" s="1589"/>
      <c r="GB108" s="1589"/>
      <c r="GC108" s="1589"/>
      <c r="GD108" s="1589"/>
      <c r="GE108" s="1589"/>
      <c r="GF108" s="1589"/>
      <c r="GG108" s="1589"/>
      <c r="GH108" s="1589"/>
      <c r="GI108" s="1589"/>
      <c r="GJ108" s="1589"/>
      <c r="GK108" s="1589"/>
      <c r="GL108" s="1589"/>
      <c r="GM108" s="1589"/>
      <c r="GN108" s="1589"/>
      <c r="GO108" s="1589"/>
      <c r="GP108" s="1589"/>
      <c r="GQ108" s="1589"/>
      <c r="GR108" s="1589"/>
      <c r="GS108" s="1589"/>
      <c r="GT108" s="1589"/>
      <c r="GU108" s="1589"/>
      <c r="GV108" s="1589"/>
      <c r="GW108" s="1589"/>
      <c r="GX108" s="1589"/>
      <c r="GY108" s="1589"/>
      <c r="GZ108" s="1589"/>
      <c r="HA108" s="1589"/>
      <c r="HB108" s="1589"/>
      <c r="HC108" s="1589"/>
      <c r="HD108" s="1589"/>
      <c r="HE108" s="1589"/>
      <c r="HF108" s="1589"/>
      <c r="HG108" s="1589"/>
      <c r="HH108" s="1589"/>
      <c r="HI108" s="1589"/>
      <c r="HJ108" s="1589"/>
      <c r="HK108" s="1589"/>
      <c r="HL108" s="1589"/>
      <c r="HM108" s="1589"/>
      <c r="HN108" s="1589"/>
      <c r="HO108" s="1589"/>
      <c r="HP108" s="1589"/>
      <c r="HQ108" s="1589"/>
      <c r="HR108" s="1589"/>
      <c r="HS108" s="1589"/>
      <c r="HT108" s="1589"/>
      <c r="HU108" s="1589"/>
      <c r="HV108" s="1589"/>
      <c r="HW108" s="1589"/>
      <c r="HX108" s="1589"/>
      <c r="HY108" s="1589"/>
      <c r="HZ108" s="1589"/>
      <c r="IA108" s="1589"/>
      <c r="IB108" s="1589"/>
      <c r="IC108" s="1589"/>
      <c r="ID108" s="1589"/>
      <c r="IE108" s="1589"/>
      <c r="IF108" s="1589"/>
      <c r="IG108" s="1589"/>
      <c r="IH108" s="1589"/>
      <c r="II108" s="1589"/>
      <c r="IJ108" s="1589"/>
      <c r="IK108" s="1589"/>
      <c r="IL108" s="1589"/>
      <c r="IM108" s="1589"/>
      <c r="IN108" s="1589"/>
      <c r="IO108" s="1589"/>
      <c r="IP108" s="1589"/>
      <c r="IQ108" s="1589"/>
      <c r="IR108" s="1589"/>
      <c r="IS108" s="1589"/>
      <c r="IT108" s="1589"/>
      <c r="IU108" s="1589"/>
    </row>
    <row r="109" spans="1:255">
      <c r="A109" s="2209">
        <v>37</v>
      </c>
      <c r="B109" s="1571"/>
      <c r="C109" s="1571"/>
      <c r="D109" s="1571"/>
      <c r="E109" s="1935"/>
      <c r="F109" s="1570"/>
      <c r="G109" s="1571"/>
      <c r="H109" s="1571"/>
      <c r="I109" s="1571"/>
      <c r="J109" s="1571"/>
      <c r="K109" s="1906"/>
      <c r="L109" s="1906"/>
      <c r="M109" s="1946">
        <v>37</v>
      </c>
      <c r="N109" s="1570"/>
      <c r="O109" s="1906"/>
      <c r="P109" s="1906"/>
      <c r="Q109" s="1906"/>
      <c r="R109" s="1906">
        <f t="shared" si="1"/>
        <v>0</v>
      </c>
      <c r="S109" s="1946">
        <v>37</v>
      </c>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c r="CD109" s="1589"/>
      <c r="CE109" s="1589"/>
      <c r="CF109" s="1589"/>
      <c r="CG109" s="1589"/>
      <c r="CH109" s="1589"/>
      <c r="CI109" s="1589"/>
      <c r="CJ109" s="1589"/>
      <c r="CK109" s="1589"/>
      <c r="CL109" s="1589"/>
      <c r="CM109" s="1589"/>
      <c r="CN109" s="1589"/>
      <c r="CO109" s="1589"/>
      <c r="CP109" s="1589"/>
      <c r="CQ109" s="1589"/>
      <c r="CR109" s="1589"/>
      <c r="CS109" s="1589"/>
      <c r="CT109" s="1589"/>
      <c r="CU109" s="1589"/>
      <c r="CV109" s="1589"/>
      <c r="CW109" s="1589"/>
      <c r="CX109" s="1589"/>
      <c r="CY109" s="1589"/>
      <c r="CZ109" s="1589"/>
      <c r="DA109" s="1589"/>
      <c r="DB109" s="1589"/>
      <c r="DC109" s="1589"/>
      <c r="DD109" s="1589"/>
      <c r="DE109" s="1589"/>
      <c r="DF109" s="1589"/>
      <c r="DG109" s="1589"/>
      <c r="DH109" s="1589"/>
      <c r="DI109" s="1589"/>
      <c r="DJ109" s="1589"/>
      <c r="DK109" s="1589"/>
      <c r="DL109" s="1589"/>
      <c r="DM109" s="1589"/>
      <c r="DN109" s="1589"/>
      <c r="DO109" s="1589"/>
      <c r="DP109" s="1589"/>
      <c r="DQ109" s="1589"/>
      <c r="DR109" s="1589"/>
      <c r="DS109" s="1589"/>
      <c r="DT109" s="1589"/>
      <c r="DU109" s="1589"/>
      <c r="DV109" s="1589"/>
      <c r="DW109" s="1589"/>
      <c r="DX109" s="1589"/>
      <c r="DY109" s="1589"/>
      <c r="DZ109" s="1589"/>
      <c r="EA109" s="1589"/>
      <c r="EB109" s="1589"/>
      <c r="EC109" s="1589"/>
      <c r="ED109" s="1589"/>
      <c r="EE109" s="1589"/>
      <c r="EF109" s="1589"/>
      <c r="EG109" s="1589"/>
      <c r="EH109" s="1589"/>
      <c r="EI109" s="1589"/>
      <c r="EJ109" s="1589"/>
      <c r="EK109" s="1589"/>
      <c r="EL109" s="1589"/>
      <c r="EM109" s="1589"/>
      <c r="EN109" s="1589"/>
      <c r="EO109" s="1589"/>
      <c r="EP109" s="1589"/>
      <c r="EQ109" s="1589"/>
      <c r="ER109" s="1589"/>
      <c r="ES109" s="1589"/>
      <c r="ET109" s="1589"/>
      <c r="EU109" s="1589"/>
      <c r="EV109" s="1589"/>
      <c r="EW109" s="1589"/>
      <c r="EX109" s="1589"/>
      <c r="EY109" s="1589"/>
      <c r="EZ109" s="1589"/>
      <c r="FA109" s="1589"/>
      <c r="FB109" s="1589"/>
      <c r="FC109" s="1589"/>
      <c r="FD109" s="1589"/>
      <c r="FE109" s="1589"/>
      <c r="FF109" s="1589"/>
      <c r="FG109" s="1589"/>
      <c r="FH109" s="1589"/>
      <c r="FI109" s="1589"/>
      <c r="FJ109" s="1589"/>
      <c r="FK109" s="1589"/>
      <c r="FL109" s="1589"/>
      <c r="FM109" s="1589"/>
      <c r="FN109" s="1589"/>
      <c r="FO109" s="1589"/>
      <c r="FP109" s="1589"/>
      <c r="FQ109" s="1589"/>
      <c r="FR109" s="1589"/>
      <c r="FS109" s="1589"/>
      <c r="FT109" s="1589"/>
      <c r="FU109" s="1589"/>
      <c r="FV109" s="1589"/>
      <c r="FW109" s="1589"/>
      <c r="FX109" s="1589"/>
      <c r="FY109" s="1589"/>
      <c r="FZ109" s="1589"/>
      <c r="GA109" s="1589"/>
      <c r="GB109" s="1589"/>
      <c r="GC109" s="1589"/>
      <c r="GD109" s="1589"/>
      <c r="GE109" s="1589"/>
      <c r="GF109" s="1589"/>
      <c r="GG109" s="1589"/>
      <c r="GH109" s="1589"/>
      <c r="GI109" s="1589"/>
      <c r="GJ109" s="1589"/>
      <c r="GK109" s="1589"/>
      <c r="GL109" s="1589"/>
      <c r="GM109" s="1589"/>
      <c r="GN109" s="1589"/>
      <c r="GO109" s="1589"/>
      <c r="GP109" s="1589"/>
      <c r="GQ109" s="1589"/>
      <c r="GR109" s="1589"/>
      <c r="GS109" s="1589"/>
      <c r="GT109" s="1589"/>
      <c r="GU109" s="1589"/>
      <c r="GV109" s="1589"/>
      <c r="GW109" s="1589"/>
      <c r="GX109" s="1589"/>
      <c r="GY109" s="1589"/>
      <c r="GZ109" s="1589"/>
      <c r="HA109" s="1589"/>
      <c r="HB109" s="1589"/>
      <c r="HC109" s="1589"/>
      <c r="HD109" s="1589"/>
      <c r="HE109" s="1589"/>
      <c r="HF109" s="1589"/>
      <c r="HG109" s="1589"/>
      <c r="HH109" s="1589"/>
      <c r="HI109" s="1589"/>
      <c r="HJ109" s="1589"/>
      <c r="HK109" s="1589"/>
      <c r="HL109" s="1589"/>
      <c r="HM109" s="1589"/>
      <c r="HN109" s="1589"/>
      <c r="HO109" s="1589"/>
      <c r="HP109" s="1589"/>
      <c r="HQ109" s="1589"/>
      <c r="HR109" s="1589"/>
      <c r="HS109" s="1589"/>
      <c r="HT109" s="1589"/>
      <c r="HU109" s="1589"/>
      <c r="HV109" s="1589"/>
      <c r="HW109" s="1589"/>
      <c r="HX109" s="1589"/>
      <c r="HY109" s="1589"/>
      <c r="HZ109" s="1589"/>
      <c r="IA109" s="1589"/>
      <c r="IB109" s="1589"/>
      <c r="IC109" s="1589"/>
      <c r="ID109" s="1589"/>
      <c r="IE109" s="1589"/>
      <c r="IF109" s="1589"/>
      <c r="IG109" s="1589"/>
      <c r="IH109" s="1589"/>
      <c r="II109" s="1589"/>
      <c r="IJ109" s="1589"/>
      <c r="IK109" s="1589"/>
      <c r="IL109" s="1589"/>
      <c r="IM109" s="1589"/>
      <c r="IN109" s="1589"/>
      <c r="IO109" s="1589"/>
      <c r="IP109" s="1589"/>
      <c r="IQ109" s="1589"/>
      <c r="IR109" s="1589"/>
      <c r="IS109" s="1589"/>
      <c r="IT109" s="1589"/>
      <c r="IU109" s="1589"/>
    </row>
    <row r="110" spans="1:255">
      <c r="A110" s="2209">
        <v>38</v>
      </c>
      <c r="B110" s="1571"/>
      <c r="C110" s="1571"/>
      <c r="D110" s="1571"/>
      <c r="E110" s="1935"/>
      <c r="F110" s="1570"/>
      <c r="G110" s="1571"/>
      <c r="H110" s="1571"/>
      <c r="I110" s="1571"/>
      <c r="J110" s="1571"/>
      <c r="K110" s="1906"/>
      <c r="L110" s="1906"/>
      <c r="M110" s="1946">
        <v>38</v>
      </c>
      <c r="N110" s="1570"/>
      <c r="O110" s="1906"/>
      <c r="P110" s="1906"/>
      <c r="Q110" s="1906"/>
      <c r="R110" s="1906">
        <f t="shared" si="1"/>
        <v>0</v>
      </c>
      <c r="S110" s="1946">
        <v>38</v>
      </c>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c r="CD110" s="1589"/>
      <c r="CE110" s="1589"/>
      <c r="CF110" s="1589"/>
      <c r="CG110" s="1589"/>
      <c r="CH110" s="1589"/>
      <c r="CI110" s="1589"/>
      <c r="CJ110" s="1589"/>
      <c r="CK110" s="1589"/>
      <c r="CL110" s="1589"/>
      <c r="CM110" s="1589"/>
      <c r="CN110" s="1589"/>
      <c r="CO110" s="1589"/>
      <c r="CP110" s="1589"/>
      <c r="CQ110" s="1589"/>
      <c r="CR110" s="1589"/>
      <c r="CS110" s="1589"/>
      <c r="CT110" s="1589"/>
      <c r="CU110" s="1589"/>
      <c r="CV110" s="1589"/>
      <c r="CW110" s="1589"/>
      <c r="CX110" s="1589"/>
      <c r="CY110" s="1589"/>
      <c r="CZ110" s="1589"/>
      <c r="DA110" s="1589"/>
      <c r="DB110" s="1589"/>
      <c r="DC110" s="1589"/>
      <c r="DD110" s="1589"/>
      <c r="DE110" s="1589"/>
      <c r="DF110" s="1589"/>
      <c r="DG110" s="1589"/>
      <c r="DH110" s="1589"/>
      <c r="DI110" s="1589"/>
      <c r="DJ110" s="1589"/>
      <c r="DK110" s="1589"/>
      <c r="DL110" s="1589"/>
      <c r="DM110" s="1589"/>
      <c r="DN110" s="1589"/>
      <c r="DO110" s="1589"/>
      <c r="DP110" s="1589"/>
      <c r="DQ110" s="1589"/>
      <c r="DR110" s="1589"/>
      <c r="DS110" s="1589"/>
      <c r="DT110" s="1589"/>
      <c r="DU110" s="1589"/>
      <c r="DV110" s="1589"/>
      <c r="DW110" s="1589"/>
      <c r="DX110" s="1589"/>
      <c r="DY110" s="1589"/>
      <c r="DZ110" s="1589"/>
      <c r="EA110" s="1589"/>
      <c r="EB110" s="1589"/>
      <c r="EC110" s="1589"/>
      <c r="ED110" s="1589"/>
      <c r="EE110" s="1589"/>
      <c r="EF110" s="1589"/>
      <c r="EG110" s="1589"/>
      <c r="EH110" s="1589"/>
      <c r="EI110" s="1589"/>
      <c r="EJ110" s="1589"/>
      <c r="EK110" s="1589"/>
      <c r="EL110" s="1589"/>
      <c r="EM110" s="1589"/>
      <c r="EN110" s="1589"/>
      <c r="EO110" s="1589"/>
      <c r="EP110" s="1589"/>
      <c r="EQ110" s="1589"/>
      <c r="ER110" s="1589"/>
      <c r="ES110" s="1589"/>
      <c r="ET110" s="1589"/>
      <c r="EU110" s="1589"/>
      <c r="EV110" s="1589"/>
      <c r="EW110" s="1589"/>
      <c r="EX110" s="1589"/>
      <c r="EY110" s="1589"/>
      <c r="EZ110" s="1589"/>
      <c r="FA110" s="1589"/>
      <c r="FB110" s="1589"/>
      <c r="FC110" s="1589"/>
      <c r="FD110" s="1589"/>
      <c r="FE110" s="1589"/>
      <c r="FF110" s="1589"/>
      <c r="FG110" s="1589"/>
      <c r="FH110" s="1589"/>
      <c r="FI110" s="1589"/>
      <c r="FJ110" s="1589"/>
      <c r="FK110" s="1589"/>
      <c r="FL110" s="1589"/>
      <c r="FM110" s="1589"/>
      <c r="FN110" s="1589"/>
      <c r="FO110" s="1589"/>
      <c r="FP110" s="1589"/>
      <c r="FQ110" s="1589"/>
      <c r="FR110" s="1589"/>
      <c r="FS110" s="1589"/>
      <c r="FT110" s="1589"/>
      <c r="FU110" s="1589"/>
      <c r="FV110" s="1589"/>
      <c r="FW110" s="1589"/>
      <c r="FX110" s="1589"/>
      <c r="FY110" s="1589"/>
      <c r="FZ110" s="1589"/>
      <c r="GA110" s="1589"/>
      <c r="GB110" s="1589"/>
      <c r="GC110" s="1589"/>
      <c r="GD110" s="1589"/>
      <c r="GE110" s="1589"/>
      <c r="GF110" s="1589"/>
      <c r="GG110" s="1589"/>
      <c r="GH110" s="1589"/>
      <c r="GI110" s="1589"/>
      <c r="GJ110" s="1589"/>
      <c r="GK110" s="1589"/>
      <c r="GL110" s="1589"/>
      <c r="GM110" s="1589"/>
      <c r="GN110" s="1589"/>
      <c r="GO110" s="1589"/>
      <c r="GP110" s="1589"/>
      <c r="GQ110" s="1589"/>
      <c r="GR110" s="1589"/>
      <c r="GS110" s="1589"/>
      <c r="GT110" s="1589"/>
      <c r="GU110" s="1589"/>
      <c r="GV110" s="1589"/>
      <c r="GW110" s="1589"/>
      <c r="GX110" s="1589"/>
      <c r="GY110" s="1589"/>
      <c r="GZ110" s="1589"/>
      <c r="HA110" s="1589"/>
      <c r="HB110" s="1589"/>
      <c r="HC110" s="1589"/>
      <c r="HD110" s="1589"/>
      <c r="HE110" s="1589"/>
      <c r="HF110" s="1589"/>
      <c r="HG110" s="1589"/>
      <c r="HH110" s="1589"/>
      <c r="HI110" s="1589"/>
      <c r="HJ110" s="1589"/>
      <c r="HK110" s="1589"/>
      <c r="HL110" s="1589"/>
      <c r="HM110" s="1589"/>
      <c r="HN110" s="1589"/>
      <c r="HO110" s="1589"/>
      <c r="HP110" s="1589"/>
      <c r="HQ110" s="1589"/>
      <c r="HR110" s="1589"/>
      <c r="HS110" s="1589"/>
      <c r="HT110" s="1589"/>
      <c r="HU110" s="1589"/>
      <c r="HV110" s="1589"/>
      <c r="HW110" s="1589"/>
      <c r="HX110" s="1589"/>
      <c r="HY110" s="1589"/>
      <c r="HZ110" s="1589"/>
      <c r="IA110" s="1589"/>
      <c r="IB110" s="1589"/>
      <c r="IC110" s="1589"/>
      <c r="ID110" s="1589"/>
      <c r="IE110" s="1589"/>
      <c r="IF110" s="1589"/>
      <c r="IG110" s="1589"/>
      <c r="IH110" s="1589"/>
      <c r="II110" s="1589"/>
      <c r="IJ110" s="1589"/>
      <c r="IK110" s="1589"/>
      <c r="IL110" s="1589"/>
      <c r="IM110" s="1589"/>
      <c r="IN110" s="1589"/>
      <c r="IO110" s="1589"/>
      <c r="IP110" s="1589"/>
      <c r="IQ110" s="1589"/>
      <c r="IR110" s="1589"/>
      <c r="IS110" s="1589"/>
      <c r="IT110" s="1589"/>
      <c r="IU110" s="1589"/>
    </row>
    <row r="111" spans="1:255">
      <c r="A111" s="2209">
        <v>39</v>
      </c>
      <c r="B111" s="1571"/>
      <c r="C111" s="1571"/>
      <c r="D111" s="1571"/>
      <c r="E111" s="1935"/>
      <c r="F111" s="1570"/>
      <c r="G111" s="1571"/>
      <c r="H111" s="1571"/>
      <c r="I111" s="1571"/>
      <c r="J111" s="1571"/>
      <c r="K111" s="1906"/>
      <c r="L111" s="1906"/>
      <c r="M111" s="1946">
        <v>39</v>
      </c>
      <c r="N111" s="1570"/>
      <c r="O111" s="1906"/>
      <c r="P111" s="1906"/>
      <c r="Q111" s="1906"/>
      <c r="R111" s="1906">
        <f t="shared" si="1"/>
        <v>0</v>
      </c>
      <c r="S111" s="1946">
        <v>39</v>
      </c>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c r="CD111" s="1589"/>
      <c r="CE111" s="1589"/>
      <c r="CF111" s="1589"/>
      <c r="CG111" s="1589"/>
      <c r="CH111" s="1589"/>
      <c r="CI111" s="1589"/>
      <c r="CJ111" s="1589"/>
      <c r="CK111" s="1589"/>
      <c r="CL111" s="1589"/>
      <c r="CM111" s="1589"/>
      <c r="CN111" s="1589"/>
      <c r="CO111" s="1589"/>
      <c r="CP111" s="1589"/>
      <c r="CQ111" s="1589"/>
      <c r="CR111" s="1589"/>
      <c r="CS111" s="1589"/>
      <c r="CT111" s="1589"/>
      <c r="CU111" s="1589"/>
      <c r="CV111" s="1589"/>
      <c r="CW111" s="1589"/>
      <c r="CX111" s="1589"/>
      <c r="CY111" s="1589"/>
      <c r="CZ111" s="1589"/>
      <c r="DA111" s="1589"/>
      <c r="DB111" s="1589"/>
      <c r="DC111" s="1589"/>
      <c r="DD111" s="1589"/>
      <c r="DE111" s="1589"/>
      <c r="DF111" s="1589"/>
      <c r="DG111" s="1589"/>
      <c r="DH111" s="1589"/>
      <c r="DI111" s="1589"/>
      <c r="DJ111" s="1589"/>
      <c r="DK111" s="1589"/>
      <c r="DL111" s="1589"/>
      <c r="DM111" s="1589"/>
      <c r="DN111" s="1589"/>
      <c r="DO111" s="1589"/>
      <c r="DP111" s="1589"/>
      <c r="DQ111" s="1589"/>
      <c r="DR111" s="1589"/>
      <c r="DS111" s="1589"/>
      <c r="DT111" s="1589"/>
      <c r="DU111" s="1589"/>
      <c r="DV111" s="1589"/>
      <c r="DW111" s="1589"/>
      <c r="DX111" s="1589"/>
      <c r="DY111" s="1589"/>
      <c r="DZ111" s="1589"/>
      <c r="EA111" s="1589"/>
      <c r="EB111" s="1589"/>
      <c r="EC111" s="1589"/>
      <c r="ED111" s="1589"/>
      <c r="EE111" s="1589"/>
      <c r="EF111" s="1589"/>
      <c r="EG111" s="1589"/>
      <c r="EH111" s="1589"/>
      <c r="EI111" s="1589"/>
      <c r="EJ111" s="1589"/>
      <c r="EK111" s="1589"/>
      <c r="EL111" s="1589"/>
      <c r="EM111" s="1589"/>
      <c r="EN111" s="1589"/>
      <c r="EO111" s="1589"/>
      <c r="EP111" s="1589"/>
      <c r="EQ111" s="1589"/>
      <c r="ER111" s="1589"/>
      <c r="ES111" s="1589"/>
      <c r="ET111" s="1589"/>
      <c r="EU111" s="1589"/>
      <c r="EV111" s="1589"/>
      <c r="EW111" s="1589"/>
      <c r="EX111" s="1589"/>
      <c r="EY111" s="1589"/>
      <c r="EZ111" s="1589"/>
      <c r="FA111" s="1589"/>
      <c r="FB111" s="1589"/>
      <c r="FC111" s="1589"/>
      <c r="FD111" s="1589"/>
      <c r="FE111" s="1589"/>
      <c r="FF111" s="1589"/>
      <c r="FG111" s="1589"/>
      <c r="FH111" s="1589"/>
      <c r="FI111" s="1589"/>
      <c r="FJ111" s="1589"/>
      <c r="FK111" s="1589"/>
      <c r="FL111" s="1589"/>
      <c r="FM111" s="1589"/>
      <c r="FN111" s="1589"/>
      <c r="FO111" s="1589"/>
      <c r="FP111" s="1589"/>
      <c r="FQ111" s="1589"/>
      <c r="FR111" s="1589"/>
      <c r="FS111" s="1589"/>
      <c r="FT111" s="1589"/>
      <c r="FU111" s="1589"/>
      <c r="FV111" s="1589"/>
      <c r="FW111" s="1589"/>
      <c r="FX111" s="1589"/>
      <c r="FY111" s="1589"/>
      <c r="FZ111" s="1589"/>
      <c r="GA111" s="1589"/>
      <c r="GB111" s="1589"/>
      <c r="GC111" s="1589"/>
      <c r="GD111" s="1589"/>
      <c r="GE111" s="1589"/>
      <c r="GF111" s="1589"/>
      <c r="GG111" s="1589"/>
      <c r="GH111" s="1589"/>
      <c r="GI111" s="1589"/>
      <c r="GJ111" s="1589"/>
      <c r="GK111" s="1589"/>
      <c r="GL111" s="1589"/>
      <c r="GM111" s="1589"/>
      <c r="GN111" s="1589"/>
      <c r="GO111" s="1589"/>
      <c r="GP111" s="1589"/>
      <c r="GQ111" s="1589"/>
      <c r="GR111" s="1589"/>
      <c r="GS111" s="1589"/>
      <c r="GT111" s="1589"/>
      <c r="GU111" s="1589"/>
      <c r="GV111" s="1589"/>
      <c r="GW111" s="1589"/>
      <c r="GX111" s="1589"/>
      <c r="GY111" s="1589"/>
      <c r="GZ111" s="1589"/>
      <c r="HA111" s="1589"/>
      <c r="HB111" s="1589"/>
      <c r="HC111" s="1589"/>
      <c r="HD111" s="1589"/>
      <c r="HE111" s="1589"/>
      <c r="HF111" s="1589"/>
      <c r="HG111" s="1589"/>
      <c r="HH111" s="1589"/>
      <c r="HI111" s="1589"/>
      <c r="HJ111" s="1589"/>
      <c r="HK111" s="1589"/>
      <c r="HL111" s="1589"/>
      <c r="HM111" s="1589"/>
      <c r="HN111" s="1589"/>
      <c r="HO111" s="1589"/>
      <c r="HP111" s="1589"/>
      <c r="HQ111" s="1589"/>
      <c r="HR111" s="1589"/>
      <c r="HS111" s="1589"/>
      <c r="HT111" s="1589"/>
      <c r="HU111" s="1589"/>
      <c r="HV111" s="1589"/>
      <c r="HW111" s="1589"/>
      <c r="HX111" s="1589"/>
      <c r="HY111" s="1589"/>
      <c r="HZ111" s="1589"/>
      <c r="IA111" s="1589"/>
      <c r="IB111" s="1589"/>
      <c r="IC111" s="1589"/>
      <c r="ID111" s="1589"/>
      <c r="IE111" s="1589"/>
      <c r="IF111" s="1589"/>
      <c r="IG111" s="1589"/>
      <c r="IH111" s="1589"/>
      <c r="II111" s="1589"/>
      <c r="IJ111" s="1589"/>
      <c r="IK111" s="1589"/>
      <c r="IL111" s="1589"/>
      <c r="IM111" s="1589"/>
      <c r="IN111" s="1589"/>
      <c r="IO111" s="1589"/>
      <c r="IP111" s="1589"/>
      <c r="IQ111" s="1589"/>
      <c r="IR111" s="1589"/>
      <c r="IS111" s="1589"/>
      <c r="IT111" s="1589"/>
      <c r="IU111" s="1589"/>
    </row>
    <row r="112" spans="1:255">
      <c r="A112" s="2209">
        <v>40</v>
      </c>
      <c r="B112" s="1571"/>
      <c r="C112" s="1571"/>
      <c r="D112" s="1571"/>
      <c r="E112" s="1935"/>
      <c r="F112" s="1570"/>
      <c r="G112" s="1571"/>
      <c r="H112" s="1571"/>
      <c r="I112" s="1571"/>
      <c r="J112" s="1571"/>
      <c r="K112" s="1906"/>
      <c r="L112" s="1906"/>
      <c r="M112" s="1946">
        <v>40</v>
      </c>
      <c r="N112" s="1570"/>
      <c r="O112" s="1906"/>
      <c r="P112" s="1906"/>
      <c r="Q112" s="1906"/>
      <c r="R112" s="1906">
        <f t="shared" si="1"/>
        <v>0</v>
      </c>
      <c r="S112" s="1946">
        <v>40</v>
      </c>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c r="CD112" s="1589"/>
      <c r="CE112" s="1589"/>
      <c r="CF112" s="1589"/>
      <c r="CG112" s="1589"/>
      <c r="CH112" s="1589"/>
      <c r="CI112" s="1589"/>
      <c r="CJ112" s="1589"/>
      <c r="CK112" s="1589"/>
      <c r="CL112" s="1589"/>
      <c r="CM112" s="1589"/>
      <c r="CN112" s="1589"/>
      <c r="CO112" s="1589"/>
      <c r="CP112" s="1589"/>
      <c r="CQ112" s="1589"/>
      <c r="CR112" s="1589"/>
      <c r="CS112" s="1589"/>
      <c r="CT112" s="1589"/>
      <c r="CU112" s="1589"/>
      <c r="CV112" s="1589"/>
      <c r="CW112" s="1589"/>
      <c r="CX112" s="1589"/>
      <c r="CY112" s="1589"/>
      <c r="CZ112" s="1589"/>
      <c r="DA112" s="1589"/>
      <c r="DB112" s="1589"/>
      <c r="DC112" s="1589"/>
      <c r="DD112" s="1589"/>
      <c r="DE112" s="1589"/>
      <c r="DF112" s="1589"/>
      <c r="DG112" s="1589"/>
      <c r="DH112" s="1589"/>
      <c r="DI112" s="1589"/>
      <c r="DJ112" s="1589"/>
      <c r="DK112" s="1589"/>
      <c r="DL112" s="1589"/>
      <c r="DM112" s="1589"/>
      <c r="DN112" s="1589"/>
      <c r="DO112" s="1589"/>
      <c r="DP112" s="1589"/>
      <c r="DQ112" s="1589"/>
      <c r="DR112" s="1589"/>
      <c r="DS112" s="1589"/>
      <c r="DT112" s="1589"/>
      <c r="DU112" s="1589"/>
      <c r="DV112" s="1589"/>
      <c r="DW112" s="1589"/>
      <c r="DX112" s="1589"/>
      <c r="DY112" s="1589"/>
      <c r="DZ112" s="1589"/>
      <c r="EA112" s="1589"/>
      <c r="EB112" s="1589"/>
      <c r="EC112" s="1589"/>
      <c r="ED112" s="1589"/>
      <c r="EE112" s="1589"/>
      <c r="EF112" s="1589"/>
      <c r="EG112" s="1589"/>
      <c r="EH112" s="1589"/>
      <c r="EI112" s="1589"/>
      <c r="EJ112" s="1589"/>
      <c r="EK112" s="1589"/>
      <c r="EL112" s="1589"/>
      <c r="EM112" s="1589"/>
      <c r="EN112" s="1589"/>
      <c r="EO112" s="1589"/>
      <c r="EP112" s="1589"/>
      <c r="EQ112" s="1589"/>
      <c r="ER112" s="1589"/>
      <c r="ES112" s="1589"/>
      <c r="ET112" s="1589"/>
      <c r="EU112" s="1589"/>
      <c r="EV112" s="1589"/>
      <c r="EW112" s="1589"/>
      <c r="EX112" s="1589"/>
      <c r="EY112" s="1589"/>
      <c r="EZ112" s="1589"/>
      <c r="FA112" s="1589"/>
      <c r="FB112" s="1589"/>
      <c r="FC112" s="1589"/>
      <c r="FD112" s="1589"/>
      <c r="FE112" s="1589"/>
      <c r="FF112" s="1589"/>
      <c r="FG112" s="1589"/>
      <c r="FH112" s="1589"/>
      <c r="FI112" s="1589"/>
      <c r="FJ112" s="1589"/>
      <c r="FK112" s="1589"/>
      <c r="FL112" s="1589"/>
      <c r="FM112" s="1589"/>
      <c r="FN112" s="1589"/>
      <c r="FO112" s="1589"/>
      <c r="FP112" s="1589"/>
      <c r="FQ112" s="1589"/>
      <c r="FR112" s="1589"/>
      <c r="FS112" s="1589"/>
      <c r="FT112" s="1589"/>
      <c r="FU112" s="1589"/>
      <c r="FV112" s="1589"/>
      <c r="FW112" s="1589"/>
      <c r="FX112" s="1589"/>
      <c r="FY112" s="1589"/>
      <c r="FZ112" s="1589"/>
      <c r="GA112" s="1589"/>
      <c r="GB112" s="1589"/>
      <c r="GC112" s="1589"/>
      <c r="GD112" s="1589"/>
      <c r="GE112" s="1589"/>
      <c r="GF112" s="1589"/>
      <c r="GG112" s="1589"/>
      <c r="GH112" s="1589"/>
      <c r="GI112" s="1589"/>
      <c r="GJ112" s="1589"/>
      <c r="GK112" s="1589"/>
      <c r="GL112" s="1589"/>
      <c r="GM112" s="1589"/>
      <c r="GN112" s="1589"/>
      <c r="GO112" s="1589"/>
      <c r="GP112" s="1589"/>
      <c r="GQ112" s="1589"/>
      <c r="GR112" s="1589"/>
      <c r="GS112" s="1589"/>
      <c r="GT112" s="1589"/>
      <c r="GU112" s="1589"/>
      <c r="GV112" s="1589"/>
      <c r="GW112" s="1589"/>
      <c r="GX112" s="1589"/>
      <c r="GY112" s="1589"/>
      <c r="GZ112" s="1589"/>
      <c r="HA112" s="1589"/>
      <c r="HB112" s="1589"/>
      <c r="HC112" s="1589"/>
      <c r="HD112" s="1589"/>
      <c r="HE112" s="1589"/>
      <c r="HF112" s="1589"/>
      <c r="HG112" s="1589"/>
      <c r="HH112" s="1589"/>
      <c r="HI112" s="1589"/>
      <c r="HJ112" s="1589"/>
      <c r="HK112" s="1589"/>
      <c r="HL112" s="1589"/>
      <c r="HM112" s="1589"/>
      <c r="HN112" s="1589"/>
      <c r="HO112" s="1589"/>
      <c r="HP112" s="1589"/>
      <c r="HQ112" s="1589"/>
      <c r="HR112" s="1589"/>
      <c r="HS112" s="1589"/>
      <c r="HT112" s="1589"/>
      <c r="HU112" s="1589"/>
      <c r="HV112" s="1589"/>
      <c r="HW112" s="1589"/>
      <c r="HX112" s="1589"/>
      <c r="HY112" s="1589"/>
      <c r="HZ112" s="1589"/>
      <c r="IA112" s="1589"/>
      <c r="IB112" s="1589"/>
      <c r="IC112" s="1589"/>
      <c r="ID112" s="1589"/>
      <c r="IE112" s="1589"/>
      <c r="IF112" s="1589"/>
      <c r="IG112" s="1589"/>
      <c r="IH112" s="1589"/>
      <c r="II112" s="1589"/>
      <c r="IJ112" s="1589"/>
      <c r="IK112" s="1589"/>
      <c r="IL112" s="1589"/>
      <c r="IM112" s="1589"/>
      <c r="IN112" s="1589"/>
      <c r="IO112" s="1589"/>
      <c r="IP112" s="1589"/>
      <c r="IQ112" s="1589"/>
      <c r="IR112" s="1589"/>
      <c r="IS112" s="1589"/>
      <c r="IT112" s="1589"/>
      <c r="IU112" s="1589"/>
    </row>
    <row r="113" spans="1:255">
      <c r="A113" s="2209">
        <v>41</v>
      </c>
      <c r="B113" s="1571"/>
      <c r="C113" s="1571"/>
      <c r="D113" s="1571"/>
      <c r="E113" s="1935"/>
      <c r="F113" s="1570"/>
      <c r="G113" s="1571"/>
      <c r="H113" s="1571"/>
      <c r="I113" s="1571"/>
      <c r="J113" s="1571"/>
      <c r="K113" s="1906"/>
      <c r="L113" s="1906"/>
      <c r="M113" s="1946">
        <v>41</v>
      </c>
      <c r="N113" s="1570"/>
      <c r="O113" s="1906"/>
      <c r="P113" s="1906"/>
      <c r="Q113" s="1906"/>
      <c r="R113" s="1906">
        <f t="shared" si="1"/>
        <v>0</v>
      </c>
      <c r="S113" s="1946">
        <v>41</v>
      </c>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c r="CD113" s="1589"/>
      <c r="CE113" s="1589"/>
      <c r="CF113" s="1589"/>
      <c r="CG113" s="1589"/>
      <c r="CH113" s="1589"/>
      <c r="CI113" s="1589"/>
      <c r="CJ113" s="1589"/>
      <c r="CK113" s="1589"/>
      <c r="CL113" s="1589"/>
      <c r="CM113" s="1589"/>
      <c r="CN113" s="1589"/>
      <c r="CO113" s="1589"/>
      <c r="CP113" s="1589"/>
      <c r="CQ113" s="1589"/>
      <c r="CR113" s="1589"/>
      <c r="CS113" s="1589"/>
      <c r="CT113" s="1589"/>
      <c r="CU113" s="1589"/>
      <c r="CV113" s="1589"/>
      <c r="CW113" s="1589"/>
      <c r="CX113" s="1589"/>
      <c r="CY113" s="1589"/>
      <c r="CZ113" s="1589"/>
      <c r="DA113" s="1589"/>
      <c r="DB113" s="1589"/>
      <c r="DC113" s="1589"/>
      <c r="DD113" s="1589"/>
      <c r="DE113" s="1589"/>
      <c r="DF113" s="1589"/>
      <c r="DG113" s="1589"/>
      <c r="DH113" s="1589"/>
      <c r="DI113" s="1589"/>
      <c r="DJ113" s="1589"/>
      <c r="DK113" s="1589"/>
      <c r="DL113" s="1589"/>
      <c r="DM113" s="1589"/>
      <c r="DN113" s="1589"/>
      <c r="DO113" s="1589"/>
      <c r="DP113" s="1589"/>
      <c r="DQ113" s="1589"/>
      <c r="DR113" s="1589"/>
      <c r="DS113" s="1589"/>
      <c r="DT113" s="1589"/>
      <c r="DU113" s="1589"/>
      <c r="DV113" s="1589"/>
      <c r="DW113" s="1589"/>
      <c r="DX113" s="1589"/>
      <c r="DY113" s="1589"/>
      <c r="DZ113" s="1589"/>
      <c r="EA113" s="1589"/>
      <c r="EB113" s="1589"/>
      <c r="EC113" s="1589"/>
      <c r="ED113" s="1589"/>
      <c r="EE113" s="1589"/>
      <c r="EF113" s="1589"/>
      <c r="EG113" s="1589"/>
      <c r="EH113" s="1589"/>
      <c r="EI113" s="1589"/>
      <c r="EJ113" s="1589"/>
      <c r="EK113" s="1589"/>
      <c r="EL113" s="1589"/>
      <c r="EM113" s="1589"/>
      <c r="EN113" s="1589"/>
      <c r="EO113" s="1589"/>
      <c r="EP113" s="1589"/>
      <c r="EQ113" s="1589"/>
      <c r="ER113" s="1589"/>
      <c r="ES113" s="1589"/>
      <c r="ET113" s="1589"/>
      <c r="EU113" s="1589"/>
      <c r="EV113" s="1589"/>
      <c r="EW113" s="1589"/>
      <c r="EX113" s="1589"/>
      <c r="EY113" s="1589"/>
      <c r="EZ113" s="1589"/>
      <c r="FA113" s="1589"/>
      <c r="FB113" s="1589"/>
      <c r="FC113" s="1589"/>
      <c r="FD113" s="1589"/>
      <c r="FE113" s="1589"/>
      <c r="FF113" s="1589"/>
      <c r="FG113" s="1589"/>
      <c r="FH113" s="1589"/>
      <c r="FI113" s="1589"/>
      <c r="FJ113" s="1589"/>
      <c r="FK113" s="1589"/>
      <c r="FL113" s="1589"/>
      <c r="FM113" s="1589"/>
      <c r="FN113" s="1589"/>
      <c r="FO113" s="1589"/>
      <c r="FP113" s="1589"/>
      <c r="FQ113" s="1589"/>
      <c r="FR113" s="1589"/>
      <c r="FS113" s="1589"/>
      <c r="FT113" s="1589"/>
      <c r="FU113" s="1589"/>
      <c r="FV113" s="1589"/>
      <c r="FW113" s="1589"/>
      <c r="FX113" s="1589"/>
      <c r="FY113" s="1589"/>
      <c r="FZ113" s="1589"/>
      <c r="GA113" s="1589"/>
      <c r="GB113" s="1589"/>
      <c r="GC113" s="1589"/>
      <c r="GD113" s="1589"/>
      <c r="GE113" s="1589"/>
      <c r="GF113" s="1589"/>
      <c r="GG113" s="1589"/>
      <c r="GH113" s="1589"/>
      <c r="GI113" s="1589"/>
      <c r="GJ113" s="1589"/>
      <c r="GK113" s="1589"/>
      <c r="GL113" s="1589"/>
      <c r="GM113" s="1589"/>
      <c r="GN113" s="1589"/>
      <c r="GO113" s="1589"/>
      <c r="GP113" s="1589"/>
      <c r="GQ113" s="1589"/>
      <c r="GR113" s="1589"/>
      <c r="GS113" s="1589"/>
      <c r="GT113" s="1589"/>
      <c r="GU113" s="1589"/>
      <c r="GV113" s="1589"/>
      <c r="GW113" s="1589"/>
      <c r="GX113" s="1589"/>
      <c r="GY113" s="1589"/>
      <c r="GZ113" s="1589"/>
      <c r="HA113" s="1589"/>
      <c r="HB113" s="1589"/>
      <c r="HC113" s="1589"/>
      <c r="HD113" s="1589"/>
      <c r="HE113" s="1589"/>
      <c r="HF113" s="1589"/>
      <c r="HG113" s="1589"/>
      <c r="HH113" s="1589"/>
      <c r="HI113" s="1589"/>
      <c r="HJ113" s="1589"/>
      <c r="HK113" s="1589"/>
      <c r="HL113" s="1589"/>
      <c r="HM113" s="1589"/>
      <c r="HN113" s="1589"/>
      <c r="HO113" s="1589"/>
      <c r="HP113" s="1589"/>
      <c r="HQ113" s="1589"/>
      <c r="HR113" s="1589"/>
      <c r="HS113" s="1589"/>
      <c r="HT113" s="1589"/>
      <c r="HU113" s="1589"/>
      <c r="HV113" s="1589"/>
      <c r="HW113" s="1589"/>
      <c r="HX113" s="1589"/>
      <c r="HY113" s="1589"/>
      <c r="HZ113" s="1589"/>
      <c r="IA113" s="1589"/>
      <c r="IB113" s="1589"/>
      <c r="IC113" s="1589"/>
      <c r="ID113" s="1589"/>
      <c r="IE113" s="1589"/>
      <c r="IF113" s="1589"/>
      <c r="IG113" s="1589"/>
      <c r="IH113" s="1589"/>
      <c r="II113" s="1589"/>
      <c r="IJ113" s="1589"/>
      <c r="IK113" s="1589"/>
      <c r="IL113" s="1589"/>
      <c r="IM113" s="1589"/>
      <c r="IN113" s="1589"/>
      <c r="IO113" s="1589"/>
      <c r="IP113" s="1589"/>
      <c r="IQ113" s="1589"/>
      <c r="IR113" s="1589"/>
      <c r="IS113" s="1589"/>
      <c r="IT113" s="1589"/>
      <c r="IU113" s="1589"/>
    </row>
    <row r="114" spans="1:255">
      <c r="A114" s="2209">
        <v>42</v>
      </c>
      <c r="B114" s="1571"/>
      <c r="C114" s="1571"/>
      <c r="D114" s="1571"/>
      <c r="E114" s="1935"/>
      <c r="F114" s="1570"/>
      <c r="G114" s="1571"/>
      <c r="H114" s="1571"/>
      <c r="I114" s="1571"/>
      <c r="J114" s="1571"/>
      <c r="K114" s="1906"/>
      <c r="L114" s="1906"/>
      <c r="M114" s="1946">
        <v>42</v>
      </c>
      <c r="N114" s="1570"/>
      <c r="O114" s="1906"/>
      <c r="P114" s="1906"/>
      <c r="Q114" s="1906"/>
      <c r="R114" s="1906">
        <f t="shared" si="1"/>
        <v>0</v>
      </c>
      <c r="S114" s="1946">
        <v>42</v>
      </c>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c r="CD114" s="1589"/>
      <c r="CE114" s="1589"/>
      <c r="CF114" s="1589"/>
      <c r="CG114" s="1589"/>
      <c r="CH114" s="1589"/>
      <c r="CI114" s="1589"/>
      <c r="CJ114" s="1589"/>
      <c r="CK114" s="1589"/>
      <c r="CL114" s="1589"/>
      <c r="CM114" s="1589"/>
      <c r="CN114" s="1589"/>
      <c r="CO114" s="1589"/>
      <c r="CP114" s="1589"/>
      <c r="CQ114" s="1589"/>
      <c r="CR114" s="1589"/>
      <c r="CS114" s="1589"/>
      <c r="CT114" s="1589"/>
      <c r="CU114" s="1589"/>
      <c r="CV114" s="1589"/>
      <c r="CW114" s="1589"/>
      <c r="CX114" s="1589"/>
      <c r="CY114" s="1589"/>
      <c r="CZ114" s="1589"/>
      <c r="DA114" s="1589"/>
      <c r="DB114" s="1589"/>
      <c r="DC114" s="1589"/>
      <c r="DD114" s="1589"/>
      <c r="DE114" s="1589"/>
      <c r="DF114" s="1589"/>
      <c r="DG114" s="1589"/>
      <c r="DH114" s="1589"/>
      <c r="DI114" s="1589"/>
      <c r="DJ114" s="1589"/>
      <c r="DK114" s="1589"/>
      <c r="DL114" s="1589"/>
      <c r="DM114" s="1589"/>
      <c r="DN114" s="1589"/>
      <c r="DO114" s="1589"/>
      <c r="DP114" s="1589"/>
      <c r="DQ114" s="1589"/>
      <c r="DR114" s="1589"/>
      <c r="DS114" s="1589"/>
      <c r="DT114" s="1589"/>
      <c r="DU114" s="1589"/>
      <c r="DV114" s="1589"/>
      <c r="DW114" s="1589"/>
      <c r="DX114" s="1589"/>
      <c r="DY114" s="1589"/>
      <c r="DZ114" s="1589"/>
      <c r="EA114" s="1589"/>
      <c r="EB114" s="1589"/>
      <c r="EC114" s="1589"/>
      <c r="ED114" s="1589"/>
      <c r="EE114" s="1589"/>
      <c r="EF114" s="1589"/>
      <c r="EG114" s="1589"/>
      <c r="EH114" s="1589"/>
      <c r="EI114" s="1589"/>
      <c r="EJ114" s="1589"/>
      <c r="EK114" s="1589"/>
      <c r="EL114" s="1589"/>
      <c r="EM114" s="1589"/>
      <c r="EN114" s="1589"/>
      <c r="EO114" s="1589"/>
      <c r="EP114" s="1589"/>
      <c r="EQ114" s="1589"/>
      <c r="ER114" s="1589"/>
      <c r="ES114" s="1589"/>
      <c r="ET114" s="1589"/>
      <c r="EU114" s="1589"/>
      <c r="EV114" s="1589"/>
      <c r="EW114" s="1589"/>
      <c r="EX114" s="1589"/>
      <c r="EY114" s="1589"/>
      <c r="EZ114" s="1589"/>
      <c r="FA114" s="1589"/>
      <c r="FB114" s="1589"/>
      <c r="FC114" s="1589"/>
      <c r="FD114" s="1589"/>
      <c r="FE114" s="1589"/>
      <c r="FF114" s="1589"/>
      <c r="FG114" s="1589"/>
      <c r="FH114" s="1589"/>
      <c r="FI114" s="1589"/>
      <c r="FJ114" s="1589"/>
      <c r="FK114" s="1589"/>
      <c r="FL114" s="1589"/>
      <c r="FM114" s="1589"/>
      <c r="FN114" s="1589"/>
      <c r="FO114" s="1589"/>
      <c r="FP114" s="1589"/>
      <c r="FQ114" s="1589"/>
      <c r="FR114" s="1589"/>
      <c r="FS114" s="1589"/>
      <c r="FT114" s="1589"/>
      <c r="FU114" s="1589"/>
      <c r="FV114" s="1589"/>
      <c r="FW114" s="1589"/>
      <c r="FX114" s="1589"/>
      <c r="FY114" s="1589"/>
      <c r="FZ114" s="1589"/>
      <c r="GA114" s="1589"/>
      <c r="GB114" s="1589"/>
      <c r="GC114" s="1589"/>
      <c r="GD114" s="1589"/>
      <c r="GE114" s="1589"/>
      <c r="GF114" s="1589"/>
      <c r="GG114" s="1589"/>
      <c r="GH114" s="1589"/>
      <c r="GI114" s="1589"/>
      <c r="GJ114" s="1589"/>
      <c r="GK114" s="1589"/>
      <c r="GL114" s="1589"/>
      <c r="GM114" s="1589"/>
      <c r="GN114" s="1589"/>
      <c r="GO114" s="1589"/>
      <c r="GP114" s="1589"/>
      <c r="GQ114" s="1589"/>
      <c r="GR114" s="1589"/>
      <c r="GS114" s="1589"/>
      <c r="GT114" s="1589"/>
      <c r="GU114" s="1589"/>
      <c r="GV114" s="1589"/>
      <c r="GW114" s="1589"/>
      <c r="GX114" s="1589"/>
      <c r="GY114" s="1589"/>
      <c r="GZ114" s="1589"/>
      <c r="HA114" s="1589"/>
      <c r="HB114" s="1589"/>
      <c r="HC114" s="1589"/>
      <c r="HD114" s="1589"/>
      <c r="HE114" s="1589"/>
      <c r="HF114" s="1589"/>
      <c r="HG114" s="1589"/>
      <c r="HH114" s="1589"/>
      <c r="HI114" s="1589"/>
      <c r="HJ114" s="1589"/>
      <c r="HK114" s="1589"/>
      <c r="HL114" s="1589"/>
      <c r="HM114" s="1589"/>
      <c r="HN114" s="1589"/>
      <c r="HO114" s="1589"/>
      <c r="HP114" s="1589"/>
      <c r="HQ114" s="1589"/>
      <c r="HR114" s="1589"/>
      <c r="HS114" s="1589"/>
      <c r="HT114" s="1589"/>
      <c r="HU114" s="1589"/>
      <c r="HV114" s="1589"/>
      <c r="HW114" s="1589"/>
      <c r="HX114" s="1589"/>
      <c r="HY114" s="1589"/>
      <c r="HZ114" s="1589"/>
      <c r="IA114" s="1589"/>
      <c r="IB114" s="1589"/>
      <c r="IC114" s="1589"/>
      <c r="ID114" s="1589"/>
      <c r="IE114" s="1589"/>
      <c r="IF114" s="1589"/>
      <c r="IG114" s="1589"/>
      <c r="IH114" s="1589"/>
      <c r="II114" s="1589"/>
      <c r="IJ114" s="1589"/>
      <c r="IK114" s="1589"/>
      <c r="IL114" s="1589"/>
      <c r="IM114" s="1589"/>
      <c r="IN114" s="1589"/>
      <c r="IO114" s="1589"/>
      <c r="IP114" s="1589"/>
      <c r="IQ114" s="1589"/>
      <c r="IR114" s="1589"/>
      <c r="IS114" s="1589"/>
      <c r="IT114" s="1589"/>
      <c r="IU114" s="1589"/>
    </row>
    <row r="115" spans="1:255">
      <c r="A115" s="2209">
        <v>43</v>
      </c>
      <c r="B115" s="1571"/>
      <c r="C115" s="1571"/>
      <c r="D115" s="1571"/>
      <c r="E115" s="1935"/>
      <c r="F115" s="1570"/>
      <c r="G115" s="1571"/>
      <c r="H115" s="1571"/>
      <c r="I115" s="1571"/>
      <c r="J115" s="1571"/>
      <c r="K115" s="1906"/>
      <c r="L115" s="1906"/>
      <c r="M115" s="1946">
        <v>43</v>
      </c>
      <c r="N115" s="1570"/>
      <c r="O115" s="1906"/>
      <c r="P115" s="1906"/>
      <c r="Q115" s="1906"/>
      <c r="R115" s="1906">
        <f t="shared" si="1"/>
        <v>0</v>
      </c>
      <c r="S115" s="1946">
        <v>43</v>
      </c>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c r="CD115" s="1589"/>
      <c r="CE115" s="1589"/>
      <c r="CF115" s="1589"/>
      <c r="CG115" s="1589"/>
      <c r="CH115" s="1589"/>
      <c r="CI115" s="1589"/>
      <c r="CJ115" s="1589"/>
      <c r="CK115" s="1589"/>
      <c r="CL115" s="1589"/>
      <c r="CM115" s="1589"/>
      <c r="CN115" s="1589"/>
      <c r="CO115" s="1589"/>
      <c r="CP115" s="1589"/>
      <c r="CQ115" s="1589"/>
      <c r="CR115" s="1589"/>
      <c r="CS115" s="1589"/>
      <c r="CT115" s="1589"/>
      <c r="CU115" s="1589"/>
      <c r="CV115" s="1589"/>
      <c r="CW115" s="1589"/>
      <c r="CX115" s="1589"/>
      <c r="CY115" s="1589"/>
      <c r="CZ115" s="1589"/>
      <c r="DA115" s="1589"/>
      <c r="DB115" s="1589"/>
      <c r="DC115" s="1589"/>
      <c r="DD115" s="1589"/>
      <c r="DE115" s="1589"/>
      <c r="DF115" s="1589"/>
      <c r="DG115" s="1589"/>
      <c r="DH115" s="1589"/>
      <c r="DI115" s="1589"/>
      <c r="DJ115" s="1589"/>
      <c r="DK115" s="1589"/>
      <c r="DL115" s="1589"/>
      <c r="DM115" s="1589"/>
      <c r="DN115" s="1589"/>
      <c r="DO115" s="1589"/>
      <c r="DP115" s="1589"/>
      <c r="DQ115" s="1589"/>
      <c r="DR115" s="1589"/>
      <c r="DS115" s="1589"/>
      <c r="DT115" s="1589"/>
      <c r="DU115" s="1589"/>
      <c r="DV115" s="1589"/>
      <c r="DW115" s="1589"/>
      <c r="DX115" s="1589"/>
      <c r="DY115" s="1589"/>
      <c r="DZ115" s="1589"/>
      <c r="EA115" s="1589"/>
      <c r="EB115" s="1589"/>
      <c r="EC115" s="1589"/>
      <c r="ED115" s="1589"/>
      <c r="EE115" s="1589"/>
      <c r="EF115" s="1589"/>
      <c r="EG115" s="1589"/>
      <c r="EH115" s="1589"/>
      <c r="EI115" s="1589"/>
      <c r="EJ115" s="1589"/>
      <c r="EK115" s="1589"/>
      <c r="EL115" s="1589"/>
      <c r="EM115" s="1589"/>
      <c r="EN115" s="1589"/>
      <c r="EO115" s="1589"/>
      <c r="EP115" s="1589"/>
      <c r="EQ115" s="1589"/>
      <c r="ER115" s="1589"/>
      <c r="ES115" s="1589"/>
      <c r="ET115" s="1589"/>
      <c r="EU115" s="1589"/>
      <c r="EV115" s="1589"/>
      <c r="EW115" s="1589"/>
      <c r="EX115" s="1589"/>
      <c r="EY115" s="1589"/>
      <c r="EZ115" s="1589"/>
      <c r="FA115" s="1589"/>
      <c r="FB115" s="1589"/>
      <c r="FC115" s="1589"/>
      <c r="FD115" s="1589"/>
      <c r="FE115" s="1589"/>
      <c r="FF115" s="1589"/>
      <c r="FG115" s="1589"/>
      <c r="FH115" s="1589"/>
      <c r="FI115" s="1589"/>
      <c r="FJ115" s="1589"/>
      <c r="FK115" s="1589"/>
      <c r="FL115" s="1589"/>
      <c r="FM115" s="1589"/>
      <c r="FN115" s="1589"/>
      <c r="FO115" s="1589"/>
      <c r="FP115" s="1589"/>
      <c r="FQ115" s="1589"/>
      <c r="FR115" s="1589"/>
      <c r="FS115" s="1589"/>
      <c r="FT115" s="1589"/>
      <c r="FU115" s="1589"/>
      <c r="FV115" s="1589"/>
      <c r="FW115" s="1589"/>
      <c r="FX115" s="1589"/>
      <c r="FY115" s="1589"/>
      <c r="FZ115" s="1589"/>
      <c r="GA115" s="1589"/>
      <c r="GB115" s="1589"/>
      <c r="GC115" s="1589"/>
      <c r="GD115" s="1589"/>
      <c r="GE115" s="1589"/>
      <c r="GF115" s="1589"/>
      <c r="GG115" s="1589"/>
      <c r="GH115" s="1589"/>
      <c r="GI115" s="1589"/>
      <c r="GJ115" s="1589"/>
      <c r="GK115" s="1589"/>
      <c r="GL115" s="1589"/>
      <c r="GM115" s="1589"/>
      <c r="GN115" s="1589"/>
      <c r="GO115" s="1589"/>
      <c r="GP115" s="1589"/>
      <c r="GQ115" s="1589"/>
      <c r="GR115" s="1589"/>
      <c r="GS115" s="1589"/>
      <c r="GT115" s="1589"/>
      <c r="GU115" s="1589"/>
      <c r="GV115" s="1589"/>
      <c r="GW115" s="1589"/>
      <c r="GX115" s="1589"/>
      <c r="GY115" s="1589"/>
      <c r="GZ115" s="1589"/>
      <c r="HA115" s="1589"/>
      <c r="HB115" s="1589"/>
      <c r="HC115" s="1589"/>
      <c r="HD115" s="1589"/>
      <c r="HE115" s="1589"/>
      <c r="HF115" s="1589"/>
      <c r="HG115" s="1589"/>
      <c r="HH115" s="1589"/>
      <c r="HI115" s="1589"/>
      <c r="HJ115" s="1589"/>
      <c r="HK115" s="1589"/>
      <c r="HL115" s="1589"/>
      <c r="HM115" s="1589"/>
      <c r="HN115" s="1589"/>
      <c r="HO115" s="1589"/>
      <c r="HP115" s="1589"/>
      <c r="HQ115" s="1589"/>
      <c r="HR115" s="1589"/>
      <c r="HS115" s="1589"/>
      <c r="HT115" s="1589"/>
      <c r="HU115" s="1589"/>
      <c r="HV115" s="1589"/>
      <c r="HW115" s="1589"/>
      <c r="HX115" s="1589"/>
      <c r="HY115" s="1589"/>
      <c r="HZ115" s="1589"/>
      <c r="IA115" s="1589"/>
      <c r="IB115" s="1589"/>
      <c r="IC115" s="1589"/>
      <c r="ID115" s="1589"/>
      <c r="IE115" s="1589"/>
      <c r="IF115" s="1589"/>
      <c r="IG115" s="1589"/>
      <c r="IH115" s="1589"/>
      <c r="II115" s="1589"/>
      <c r="IJ115" s="1589"/>
      <c r="IK115" s="1589"/>
      <c r="IL115" s="1589"/>
      <c r="IM115" s="1589"/>
      <c r="IN115" s="1589"/>
      <c r="IO115" s="1589"/>
      <c r="IP115" s="1589"/>
      <c r="IQ115" s="1589"/>
      <c r="IR115" s="1589"/>
      <c r="IS115" s="1589"/>
      <c r="IT115" s="1589"/>
      <c r="IU115" s="1589"/>
    </row>
    <row r="116" spans="1:255">
      <c r="A116" s="2209">
        <v>44</v>
      </c>
      <c r="B116" s="1571"/>
      <c r="C116" s="1571"/>
      <c r="D116" s="1571"/>
      <c r="E116" s="1935"/>
      <c r="F116" s="1570"/>
      <c r="G116" s="1571"/>
      <c r="H116" s="1571"/>
      <c r="I116" s="1571"/>
      <c r="J116" s="1571"/>
      <c r="K116" s="1906"/>
      <c r="L116" s="1906"/>
      <c r="M116" s="1946">
        <v>44</v>
      </c>
      <c r="N116" s="1570"/>
      <c r="O116" s="1906"/>
      <c r="P116" s="1906"/>
      <c r="Q116" s="1906"/>
      <c r="R116" s="1906">
        <f t="shared" si="1"/>
        <v>0</v>
      </c>
      <c r="S116" s="1946">
        <v>44</v>
      </c>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c r="CD116" s="1589"/>
      <c r="CE116" s="1589"/>
      <c r="CF116" s="1589"/>
      <c r="CG116" s="1589"/>
      <c r="CH116" s="1589"/>
      <c r="CI116" s="1589"/>
      <c r="CJ116" s="1589"/>
      <c r="CK116" s="1589"/>
      <c r="CL116" s="1589"/>
      <c r="CM116" s="1589"/>
      <c r="CN116" s="1589"/>
      <c r="CO116" s="1589"/>
      <c r="CP116" s="1589"/>
      <c r="CQ116" s="1589"/>
      <c r="CR116" s="1589"/>
      <c r="CS116" s="1589"/>
      <c r="CT116" s="1589"/>
      <c r="CU116" s="1589"/>
      <c r="CV116" s="1589"/>
      <c r="CW116" s="1589"/>
      <c r="CX116" s="1589"/>
      <c r="CY116" s="1589"/>
      <c r="CZ116" s="1589"/>
      <c r="DA116" s="1589"/>
      <c r="DB116" s="1589"/>
      <c r="DC116" s="1589"/>
      <c r="DD116" s="1589"/>
      <c r="DE116" s="1589"/>
      <c r="DF116" s="1589"/>
      <c r="DG116" s="1589"/>
      <c r="DH116" s="1589"/>
      <c r="DI116" s="1589"/>
      <c r="DJ116" s="1589"/>
      <c r="DK116" s="1589"/>
      <c r="DL116" s="1589"/>
      <c r="DM116" s="1589"/>
      <c r="DN116" s="1589"/>
      <c r="DO116" s="1589"/>
      <c r="DP116" s="1589"/>
      <c r="DQ116" s="1589"/>
      <c r="DR116" s="1589"/>
      <c r="DS116" s="1589"/>
      <c r="DT116" s="1589"/>
      <c r="DU116" s="1589"/>
      <c r="DV116" s="1589"/>
      <c r="DW116" s="1589"/>
      <c r="DX116" s="1589"/>
      <c r="DY116" s="1589"/>
      <c r="DZ116" s="1589"/>
      <c r="EA116" s="1589"/>
      <c r="EB116" s="1589"/>
      <c r="EC116" s="1589"/>
      <c r="ED116" s="1589"/>
      <c r="EE116" s="1589"/>
      <c r="EF116" s="1589"/>
      <c r="EG116" s="1589"/>
      <c r="EH116" s="1589"/>
      <c r="EI116" s="1589"/>
      <c r="EJ116" s="1589"/>
      <c r="EK116" s="1589"/>
      <c r="EL116" s="1589"/>
      <c r="EM116" s="1589"/>
      <c r="EN116" s="1589"/>
      <c r="EO116" s="1589"/>
      <c r="EP116" s="1589"/>
      <c r="EQ116" s="1589"/>
      <c r="ER116" s="1589"/>
      <c r="ES116" s="1589"/>
      <c r="ET116" s="1589"/>
      <c r="EU116" s="1589"/>
      <c r="EV116" s="1589"/>
      <c r="EW116" s="1589"/>
      <c r="EX116" s="1589"/>
      <c r="EY116" s="1589"/>
      <c r="EZ116" s="1589"/>
      <c r="FA116" s="1589"/>
      <c r="FB116" s="1589"/>
      <c r="FC116" s="1589"/>
      <c r="FD116" s="1589"/>
      <c r="FE116" s="1589"/>
      <c r="FF116" s="1589"/>
      <c r="FG116" s="1589"/>
      <c r="FH116" s="1589"/>
      <c r="FI116" s="1589"/>
      <c r="FJ116" s="1589"/>
      <c r="FK116" s="1589"/>
      <c r="FL116" s="1589"/>
      <c r="FM116" s="1589"/>
      <c r="FN116" s="1589"/>
      <c r="FO116" s="1589"/>
      <c r="FP116" s="1589"/>
      <c r="FQ116" s="1589"/>
      <c r="FR116" s="1589"/>
      <c r="FS116" s="1589"/>
      <c r="FT116" s="1589"/>
      <c r="FU116" s="1589"/>
      <c r="FV116" s="1589"/>
      <c r="FW116" s="1589"/>
      <c r="FX116" s="1589"/>
      <c r="FY116" s="1589"/>
      <c r="FZ116" s="1589"/>
      <c r="GA116" s="1589"/>
      <c r="GB116" s="1589"/>
      <c r="GC116" s="1589"/>
      <c r="GD116" s="1589"/>
      <c r="GE116" s="1589"/>
      <c r="GF116" s="1589"/>
      <c r="GG116" s="1589"/>
      <c r="GH116" s="1589"/>
      <c r="GI116" s="1589"/>
      <c r="GJ116" s="1589"/>
      <c r="GK116" s="1589"/>
      <c r="GL116" s="1589"/>
      <c r="GM116" s="1589"/>
      <c r="GN116" s="1589"/>
      <c r="GO116" s="1589"/>
      <c r="GP116" s="1589"/>
      <c r="GQ116" s="1589"/>
      <c r="GR116" s="1589"/>
      <c r="GS116" s="1589"/>
      <c r="GT116" s="1589"/>
      <c r="GU116" s="1589"/>
      <c r="GV116" s="1589"/>
      <c r="GW116" s="1589"/>
      <c r="GX116" s="1589"/>
      <c r="GY116" s="1589"/>
      <c r="GZ116" s="1589"/>
      <c r="HA116" s="1589"/>
      <c r="HB116" s="1589"/>
      <c r="HC116" s="1589"/>
      <c r="HD116" s="1589"/>
      <c r="HE116" s="1589"/>
      <c r="HF116" s="1589"/>
      <c r="HG116" s="1589"/>
      <c r="HH116" s="1589"/>
      <c r="HI116" s="1589"/>
      <c r="HJ116" s="1589"/>
      <c r="HK116" s="1589"/>
      <c r="HL116" s="1589"/>
      <c r="HM116" s="1589"/>
      <c r="HN116" s="1589"/>
      <c r="HO116" s="1589"/>
      <c r="HP116" s="1589"/>
      <c r="HQ116" s="1589"/>
      <c r="HR116" s="1589"/>
      <c r="HS116" s="1589"/>
      <c r="HT116" s="1589"/>
      <c r="HU116" s="1589"/>
      <c r="HV116" s="1589"/>
      <c r="HW116" s="1589"/>
      <c r="HX116" s="1589"/>
      <c r="HY116" s="1589"/>
      <c r="HZ116" s="1589"/>
      <c r="IA116" s="1589"/>
      <c r="IB116" s="1589"/>
      <c r="IC116" s="1589"/>
      <c r="ID116" s="1589"/>
      <c r="IE116" s="1589"/>
      <c r="IF116" s="1589"/>
      <c r="IG116" s="1589"/>
      <c r="IH116" s="1589"/>
      <c r="II116" s="1589"/>
      <c r="IJ116" s="1589"/>
      <c r="IK116" s="1589"/>
      <c r="IL116" s="1589"/>
      <c r="IM116" s="1589"/>
      <c r="IN116" s="1589"/>
      <c r="IO116" s="1589"/>
      <c r="IP116" s="1589"/>
      <c r="IQ116" s="1589"/>
      <c r="IR116" s="1589"/>
      <c r="IS116" s="1589"/>
      <c r="IT116" s="1589"/>
      <c r="IU116" s="1589"/>
    </row>
    <row r="117" spans="1:255">
      <c r="A117" s="2209">
        <v>45</v>
      </c>
      <c r="B117" s="1571"/>
      <c r="C117" s="1571"/>
      <c r="D117" s="1571"/>
      <c r="E117" s="1935"/>
      <c r="F117" s="1570"/>
      <c r="G117" s="1571"/>
      <c r="H117" s="1571"/>
      <c r="I117" s="1571"/>
      <c r="J117" s="1571"/>
      <c r="K117" s="1906"/>
      <c r="L117" s="1906"/>
      <c r="M117" s="1946">
        <v>45</v>
      </c>
      <c r="N117" s="1570"/>
      <c r="O117" s="1906"/>
      <c r="P117" s="1906"/>
      <c r="Q117" s="1906"/>
      <c r="R117" s="1906">
        <f t="shared" si="1"/>
        <v>0</v>
      </c>
      <c r="S117" s="1946">
        <v>45</v>
      </c>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c r="CD117" s="1589"/>
      <c r="CE117" s="1589"/>
      <c r="CF117" s="1589"/>
      <c r="CG117" s="1589"/>
      <c r="CH117" s="1589"/>
      <c r="CI117" s="1589"/>
      <c r="CJ117" s="1589"/>
      <c r="CK117" s="1589"/>
      <c r="CL117" s="1589"/>
      <c r="CM117" s="1589"/>
      <c r="CN117" s="1589"/>
      <c r="CO117" s="1589"/>
      <c r="CP117" s="1589"/>
      <c r="CQ117" s="1589"/>
      <c r="CR117" s="1589"/>
      <c r="CS117" s="1589"/>
      <c r="CT117" s="1589"/>
      <c r="CU117" s="1589"/>
      <c r="CV117" s="1589"/>
      <c r="CW117" s="1589"/>
      <c r="CX117" s="1589"/>
      <c r="CY117" s="1589"/>
      <c r="CZ117" s="1589"/>
      <c r="DA117" s="1589"/>
      <c r="DB117" s="1589"/>
      <c r="DC117" s="1589"/>
      <c r="DD117" s="1589"/>
      <c r="DE117" s="1589"/>
      <c r="DF117" s="1589"/>
      <c r="DG117" s="1589"/>
      <c r="DH117" s="1589"/>
      <c r="DI117" s="1589"/>
      <c r="DJ117" s="1589"/>
      <c r="DK117" s="1589"/>
      <c r="DL117" s="1589"/>
      <c r="DM117" s="1589"/>
      <c r="DN117" s="1589"/>
      <c r="DO117" s="1589"/>
      <c r="DP117" s="1589"/>
      <c r="DQ117" s="1589"/>
      <c r="DR117" s="1589"/>
      <c r="DS117" s="1589"/>
      <c r="DT117" s="1589"/>
      <c r="DU117" s="1589"/>
      <c r="DV117" s="1589"/>
      <c r="DW117" s="1589"/>
      <c r="DX117" s="1589"/>
      <c r="DY117" s="1589"/>
      <c r="DZ117" s="1589"/>
      <c r="EA117" s="1589"/>
      <c r="EB117" s="1589"/>
      <c r="EC117" s="1589"/>
      <c r="ED117" s="1589"/>
      <c r="EE117" s="1589"/>
      <c r="EF117" s="1589"/>
      <c r="EG117" s="1589"/>
      <c r="EH117" s="1589"/>
      <c r="EI117" s="1589"/>
      <c r="EJ117" s="1589"/>
      <c r="EK117" s="1589"/>
      <c r="EL117" s="1589"/>
      <c r="EM117" s="1589"/>
      <c r="EN117" s="1589"/>
      <c r="EO117" s="1589"/>
      <c r="EP117" s="1589"/>
      <c r="EQ117" s="1589"/>
      <c r="ER117" s="1589"/>
      <c r="ES117" s="1589"/>
      <c r="ET117" s="1589"/>
      <c r="EU117" s="1589"/>
      <c r="EV117" s="1589"/>
      <c r="EW117" s="1589"/>
      <c r="EX117" s="1589"/>
      <c r="EY117" s="1589"/>
      <c r="EZ117" s="1589"/>
      <c r="FA117" s="1589"/>
      <c r="FB117" s="1589"/>
      <c r="FC117" s="1589"/>
      <c r="FD117" s="1589"/>
      <c r="FE117" s="1589"/>
      <c r="FF117" s="1589"/>
      <c r="FG117" s="1589"/>
      <c r="FH117" s="1589"/>
      <c r="FI117" s="1589"/>
      <c r="FJ117" s="1589"/>
      <c r="FK117" s="1589"/>
      <c r="FL117" s="1589"/>
      <c r="FM117" s="1589"/>
      <c r="FN117" s="1589"/>
      <c r="FO117" s="1589"/>
      <c r="FP117" s="1589"/>
      <c r="FQ117" s="1589"/>
      <c r="FR117" s="1589"/>
      <c r="FS117" s="1589"/>
      <c r="FT117" s="1589"/>
      <c r="FU117" s="1589"/>
      <c r="FV117" s="1589"/>
      <c r="FW117" s="1589"/>
      <c r="FX117" s="1589"/>
      <c r="FY117" s="1589"/>
      <c r="FZ117" s="1589"/>
      <c r="GA117" s="1589"/>
      <c r="GB117" s="1589"/>
      <c r="GC117" s="1589"/>
      <c r="GD117" s="1589"/>
      <c r="GE117" s="1589"/>
      <c r="GF117" s="1589"/>
      <c r="GG117" s="1589"/>
      <c r="GH117" s="1589"/>
      <c r="GI117" s="1589"/>
      <c r="GJ117" s="1589"/>
      <c r="GK117" s="1589"/>
      <c r="GL117" s="1589"/>
      <c r="GM117" s="1589"/>
      <c r="GN117" s="1589"/>
      <c r="GO117" s="1589"/>
      <c r="GP117" s="1589"/>
      <c r="GQ117" s="1589"/>
      <c r="GR117" s="1589"/>
      <c r="GS117" s="1589"/>
      <c r="GT117" s="1589"/>
      <c r="GU117" s="1589"/>
      <c r="GV117" s="1589"/>
      <c r="GW117" s="1589"/>
      <c r="GX117" s="1589"/>
      <c r="GY117" s="1589"/>
      <c r="GZ117" s="1589"/>
      <c r="HA117" s="1589"/>
      <c r="HB117" s="1589"/>
      <c r="HC117" s="1589"/>
      <c r="HD117" s="1589"/>
      <c r="HE117" s="1589"/>
      <c r="HF117" s="1589"/>
      <c r="HG117" s="1589"/>
      <c r="HH117" s="1589"/>
      <c r="HI117" s="1589"/>
      <c r="HJ117" s="1589"/>
      <c r="HK117" s="1589"/>
      <c r="HL117" s="1589"/>
      <c r="HM117" s="1589"/>
      <c r="HN117" s="1589"/>
      <c r="HO117" s="1589"/>
      <c r="HP117" s="1589"/>
      <c r="HQ117" s="1589"/>
      <c r="HR117" s="1589"/>
      <c r="HS117" s="1589"/>
      <c r="HT117" s="1589"/>
      <c r="HU117" s="1589"/>
      <c r="HV117" s="1589"/>
      <c r="HW117" s="1589"/>
      <c r="HX117" s="1589"/>
      <c r="HY117" s="1589"/>
      <c r="HZ117" s="1589"/>
      <c r="IA117" s="1589"/>
      <c r="IB117" s="1589"/>
      <c r="IC117" s="1589"/>
      <c r="ID117" s="1589"/>
      <c r="IE117" s="1589"/>
      <c r="IF117" s="1589"/>
      <c r="IG117" s="1589"/>
      <c r="IH117" s="1589"/>
      <c r="II117" s="1589"/>
      <c r="IJ117" s="1589"/>
      <c r="IK117" s="1589"/>
      <c r="IL117" s="1589"/>
      <c r="IM117" s="1589"/>
      <c r="IN117" s="1589"/>
      <c r="IO117" s="1589"/>
      <c r="IP117" s="1589"/>
      <c r="IQ117" s="1589"/>
      <c r="IR117" s="1589"/>
      <c r="IS117" s="1589"/>
      <c r="IT117" s="1589"/>
      <c r="IU117" s="1589"/>
    </row>
    <row r="118" spans="1:255">
      <c r="A118" s="2209">
        <v>46</v>
      </c>
      <c r="B118" s="1571"/>
      <c r="C118" s="1571"/>
      <c r="D118" s="1571"/>
      <c r="E118" s="1935"/>
      <c r="F118" s="1570"/>
      <c r="G118" s="1571"/>
      <c r="H118" s="1571"/>
      <c r="I118" s="1571"/>
      <c r="J118" s="1571"/>
      <c r="K118" s="1906"/>
      <c r="L118" s="1906"/>
      <c r="M118" s="1946">
        <v>46</v>
      </c>
      <c r="N118" s="1570"/>
      <c r="O118" s="1906"/>
      <c r="P118" s="1906"/>
      <c r="Q118" s="1906"/>
      <c r="R118" s="1906">
        <f t="shared" si="1"/>
        <v>0</v>
      </c>
      <c r="S118" s="1946">
        <v>46</v>
      </c>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c r="CD118" s="1589"/>
      <c r="CE118" s="1589"/>
      <c r="CF118" s="1589"/>
      <c r="CG118" s="1589"/>
      <c r="CH118" s="1589"/>
      <c r="CI118" s="1589"/>
      <c r="CJ118" s="1589"/>
      <c r="CK118" s="1589"/>
      <c r="CL118" s="1589"/>
      <c r="CM118" s="1589"/>
      <c r="CN118" s="1589"/>
      <c r="CO118" s="1589"/>
      <c r="CP118" s="1589"/>
      <c r="CQ118" s="1589"/>
      <c r="CR118" s="1589"/>
      <c r="CS118" s="1589"/>
      <c r="CT118" s="1589"/>
      <c r="CU118" s="1589"/>
      <c r="CV118" s="1589"/>
      <c r="CW118" s="1589"/>
      <c r="CX118" s="1589"/>
      <c r="CY118" s="1589"/>
      <c r="CZ118" s="1589"/>
      <c r="DA118" s="1589"/>
      <c r="DB118" s="1589"/>
      <c r="DC118" s="1589"/>
      <c r="DD118" s="1589"/>
      <c r="DE118" s="1589"/>
      <c r="DF118" s="1589"/>
      <c r="DG118" s="1589"/>
      <c r="DH118" s="1589"/>
      <c r="DI118" s="1589"/>
      <c r="DJ118" s="1589"/>
      <c r="DK118" s="1589"/>
      <c r="DL118" s="1589"/>
      <c r="DM118" s="1589"/>
      <c r="DN118" s="1589"/>
      <c r="DO118" s="1589"/>
      <c r="DP118" s="1589"/>
      <c r="DQ118" s="1589"/>
      <c r="DR118" s="1589"/>
      <c r="DS118" s="1589"/>
      <c r="DT118" s="1589"/>
      <c r="DU118" s="1589"/>
      <c r="DV118" s="1589"/>
      <c r="DW118" s="1589"/>
      <c r="DX118" s="1589"/>
      <c r="DY118" s="1589"/>
      <c r="DZ118" s="1589"/>
      <c r="EA118" s="1589"/>
      <c r="EB118" s="1589"/>
      <c r="EC118" s="1589"/>
      <c r="ED118" s="1589"/>
      <c r="EE118" s="1589"/>
      <c r="EF118" s="1589"/>
      <c r="EG118" s="1589"/>
      <c r="EH118" s="1589"/>
      <c r="EI118" s="1589"/>
      <c r="EJ118" s="1589"/>
      <c r="EK118" s="1589"/>
      <c r="EL118" s="1589"/>
      <c r="EM118" s="1589"/>
      <c r="EN118" s="1589"/>
      <c r="EO118" s="1589"/>
      <c r="EP118" s="1589"/>
      <c r="EQ118" s="1589"/>
      <c r="ER118" s="1589"/>
      <c r="ES118" s="1589"/>
      <c r="ET118" s="1589"/>
      <c r="EU118" s="1589"/>
      <c r="EV118" s="1589"/>
      <c r="EW118" s="1589"/>
      <c r="EX118" s="1589"/>
      <c r="EY118" s="1589"/>
      <c r="EZ118" s="1589"/>
      <c r="FA118" s="1589"/>
      <c r="FB118" s="1589"/>
      <c r="FC118" s="1589"/>
      <c r="FD118" s="1589"/>
      <c r="FE118" s="1589"/>
      <c r="FF118" s="1589"/>
      <c r="FG118" s="1589"/>
      <c r="FH118" s="1589"/>
      <c r="FI118" s="1589"/>
      <c r="FJ118" s="1589"/>
      <c r="FK118" s="1589"/>
      <c r="FL118" s="1589"/>
      <c r="FM118" s="1589"/>
      <c r="FN118" s="1589"/>
      <c r="FO118" s="1589"/>
      <c r="FP118" s="1589"/>
      <c r="FQ118" s="1589"/>
      <c r="FR118" s="1589"/>
      <c r="FS118" s="1589"/>
      <c r="FT118" s="1589"/>
      <c r="FU118" s="1589"/>
      <c r="FV118" s="1589"/>
      <c r="FW118" s="1589"/>
      <c r="FX118" s="1589"/>
      <c r="FY118" s="1589"/>
      <c r="FZ118" s="1589"/>
      <c r="GA118" s="1589"/>
      <c r="GB118" s="1589"/>
      <c r="GC118" s="1589"/>
      <c r="GD118" s="1589"/>
      <c r="GE118" s="1589"/>
      <c r="GF118" s="1589"/>
      <c r="GG118" s="1589"/>
      <c r="GH118" s="1589"/>
      <c r="GI118" s="1589"/>
      <c r="GJ118" s="1589"/>
      <c r="GK118" s="1589"/>
      <c r="GL118" s="1589"/>
      <c r="GM118" s="1589"/>
      <c r="GN118" s="1589"/>
      <c r="GO118" s="1589"/>
      <c r="GP118" s="1589"/>
      <c r="GQ118" s="1589"/>
      <c r="GR118" s="1589"/>
      <c r="GS118" s="1589"/>
      <c r="GT118" s="1589"/>
      <c r="GU118" s="1589"/>
      <c r="GV118" s="1589"/>
      <c r="GW118" s="1589"/>
      <c r="GX118" s="1589"/>
      <c r="GY118" s="1589"/>
      <c r="GZ118" s="1589"/>
      <c r="HA118" s="1589"/>
      <c r="HB118" s="1589"/>
      <c r="HC118" s="1589"/>
      <c r="HD118" s="1589"/>
      <c r="HE118" s="1589"/>
      <c r="HF118" s="1589"/>
      <c r="HG118" s="1589"/>
      <c r="HH118" s="1589"/>
      <c r="HI118" s="1589"/>
      <c r="HJ118" s="1589"/>
      <c r="HK118" s="1589"/>
      <c r="HL118" s="1589"/>
      <c r="HM118" s="1589"/>
      <c r="HN118" s="1589"/>
      <c r="HO118" s="1589"/>
      <c r="HP118" s="1589"/>
      <c r="HQ118" s="1589"/>
      <c r="HR118" s="1589"/>
      <c r="HS118" s="1589"/>
      <c r="HT118" s="1589"/>
      <c r="HU118" s="1589"/>
      <c r="HV118" s="1589"/>
      <c r="HW118" s="1589"/>
      <c r="HX118" s="1589"/>
      <c r="HY118" s="1589"/>
      <c r="HZ118" s="1589"/>
      <c r="IA118" s="1589"/>
      <c r="IB118" s="1589"/>
      <c r="IC118" s="1589"/>
      <c r="ID118" s="1589"/>
      <c r="IE118" s="1589"/>
      <c r="IF118" s="1589"/>
      <c r="IG118" s="1589"/>
      <c r="IH118" s="1589"/>
      <c r="II118" s="1589"/>
      <c r="IJ118" s="1589"/>
      <c r="IK118" s="1589"/>
      <c r="IL118" s="1589"/>
      <c r="IM118" s="1589"/>
      <c r="IN118" s="1589"/>
      <c r="IO118" s="1589"/>
      <c r="IP118" s="1589"/>
      <c r="IQ118" s="1589"/>
      <c r="IR118" s="1589"/>
      <c r="IS118" s="1589"/>
      <c r="IT118" s="1589"/>
      <c r="IU118" s="1589"/>
    </row>
    <row r="119" spans="1:255">
      <c r="A119" s="2209">
        <v>47</v>
      </c>
      <c r="B119" s="1571"/>
      <c r="C119" s="1571"/>
      <c r="D119" s="1571"/>
      <c r="E119" s="1935"/>
      <c r="F119" s="1570"/>
      <c r="G119" s="1571"/>
      <c r="H119" s="1571"/>
      <c r="I119" s="1571"/>
      <c r="J119" s="1571"/>
      <c r="K119" s="1906"/>
      <c r="L119" s="1906"/>
      <c r="M119" s="1946">
        <v>47</v>
      </c>
      <c r="N119" s="1570"/>
      <c r="O119" s="1906"/>
      <c r="P119" s="1906"/>
      <c r="Q119" s="1906"/>
      <c r="R119" s="1906">
        <f t="shared" si="1"/>
        <v>0</v>
      </c>
      <c r="S119" s="1946">
        <v>47</v>
      </c>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c r="CD119" s="1589"/>
      <c r="CE119" s="1589"/>
      <c r="CF119" s="1589"/>
      <c r="CG119" s="1589"/>
      <c r="CH119" s="1589"/>
      <c r="CI119" s="1589"/>
      <c r="CJ119" s="1589"/>
      <c r="CK119" s="1589"/>
      <c r="CL119" s="1589"/>
      <c r="CM119" s="1589"/>
      <c r="CN119" s="1589"/>
      <c r="CO119" s="1589"/>
      <c r="CP119" s="1589"/>
      <c r="CQ119" s="1589"/>
      <c r="CR119" s="1589"/>
      <c r="CS119" s="1589"/>
      <c r="CT119" s="1589"/>
      <c r="CU119" s="1589"/>
      <c r="CV119" s="1589"/>
      <c r="CW119" s="1589"/>
      <c r="CX119" s="1589"/>
      <c r="CY119" s="1589"/>
      <c r="CZ119" s="1589"/>
      <c r="DA119" s="1589"/>
      <c r="DB119" s="1589"/>
      <c r="DC119" s="1589"/>
      <c r="DD119" s="1589"/>
      <c r="DE119" s="1589"/>
      <c r="DF119" s="1589"/>
      <c r="DG119" s="1589"/>
      <c r="DH119" s="1589"/>
      <c r="DI119" s="1589"/>
      <c r="DJ119" s="1589"/>
      <c r="DK119" s="1589"/>
      <c r="DL119" s="1589"/>
      <c r="DM119" s="1589"/>
      <c r="DN119" s="1589"/>
      <c r="DO119" s="1589"/>
      <c r="DP119" s="1589"/>
      <c r="DQ119" s="1589"/>
      <c r="DR119" s="1589"/>
      <c r="DS119" s="1589"/>
      <c r="DT119" s="1589"/>
      <c r="DU119" s="1589"/>
      <c r="DV119" s="1589"/>
      <c r="DW119" s="1589"/>
      <c r="DX119" s="1589"/>
      <c r="DY119" s="1589"/>
      <c r="DZ119" s="1589"/>
      <c r="EA119" s="1589"/>
      <c r="EB119" s="1589"/>
      <c r="EC119" s="1589"/>
      <c r="ED119" s="1589"/>
      <c r="EE119" s="1589"/>
      <c r="EF119" s="1589"/>
      <c r="EG119" s="1589"/>
      <c r="EH119" s="1589"/>
      <c r="EI119" s="1589"/>
      <c r="EJ119" s="1589"/>
      <c r="EK119" s="1589"/>
      <c r="EL119" s="1589"/>
      <c r="EM119" s="1589"/>
      <c r="EN119" s="1589"/>
      <c r="EO119" s="1589"/>
      <c r="EP119" s="1589"/>
      <c r="EQ119" s="1589"/>
      <c r="ER119" s="1589"/>
      <c r="ES119" s="1589"/>
      <c r="ET119" s="1589"/>
      <c r="EU119" s="1589"/>
      <c r="EV119" s="1589"/>
      <c r="EW119" s="1589"/>
      <c r="EX119" s="1589"/>
      <c r="EY119" s="1589"/>
      <c r="EZ119" s="1589"/>
      <c r="FA119" s="1589"/>
      <c r="FB119" s="1589"/>
      <c r="FC119" s="1589"/>
      <c r="FD119" s="1589"/>
      <c r="FE119" s="1589"/>
      <c r="FF119" s="1589"/>
      <c r="FG119" s="1589"/>
      <c r="FH119" s="1589"/>
      <c r="FI119" s="1589"/>
      <c r="FJ119" s="1589"/>
      <c r="FK119" s="1589"/>
      <c r="FL119" s="1589"/>
      <c r="FM119" s="1589"/>
      <c r="FN119" s="1589"/>
      <c r="FO119" s="1589"/>
      <c r="FP119" s="1589"/>
      <c r="FQ119" s="1589"/>
      <c r="FR119" s="1589"/>
      <c r="FS119" s="1589"/>
      <c r="FT119" s="1589"/>
      <c r="FU119" s="1589"/>
      <c r="FV119" s="1589"/>
      <c r="FW119" s="1589"/>
      <c r="FX119" s="1589"/>
      <c r="FY119" s="1589"/>
      <c r="FZ119" s="1589"/>
      <c r="GA119" s="1589"/>
      <c r="GB119" s="1589"/>
      <c r="GC119" s="1589"/>
      <c r="GD119" s="1589"/>
      <c r="GE119" s="1589"/>
      <c r="GF119" s="1589"/>
      <c r="GG119" s="1589"/>
      <c r="GH119" s="1589"/>
      <c r="GI119" s="1589"/>
      <c r="GJ119" s="1589"/>
      <c r="GK119" s="1589"/>
      <c r="GL119" s="1589"/>
      <c r="GM119" s="1589"/>
      <c r="GN119" s="1589"/>
      <c r="GO119" s="1589"/>
      <c r="GP119" s="1589"/>
      <c r="GQ119" s="1589"/>
      <c r="GR119" s="1589"/>
      <c r="GS119" s="1589"/>
      <c r="GT119" s="1589"/>
      <c r="GU119" s="1589"/>
      <c r="GV119" s="1589"/>
      <c r="GW119" s="1589"/>
      <c r="GX119" s="1589"/>
      <c r="GY119" s="1589"/>
      <c r="GZ119" s="1589"/>
      <c r="HA119" s="1589"/>
      <c r="HB119" s="1589"/>
      <c r="HC119" s="1589"/>
      <c r="HD119" s="1589"/>
      <c r="HE119" s="1589"/>
      <c r="HF119" s="1589"/>
      <c r="HG119" s="1589"/>
      <c r="HH119" s="1589"/>
      <c r="HI119" s="1589"/>
      <c r="HJ119" s="1589"/>
      <c r="HK119" s="1589"/>
      <c r="HL119" s="1589"/>
      <c r="HM119" s="1589"/>
      <c r="HN119" s="1589"/>
      <c r="HO119" s="1589"/>
      <c r="HP119" s="1589"/>
      <c r="HQ119" s="1589"/>
      <c r="HR119" s="1589"/>
      <c r="HS119" s="1589"/>
      <c r="HT119" s="1589"/>
      <c r="HU119" s="1589"/>
      <c r="HV119" s="1589"/>
      <c r="HW119" s="1589"/>
      <c r="HX119" s="1589"/>
      <c r="HY119" s="1589"/>
      <c r="HZ119" s="1589"/>
      <c r="IA119" s="1589"/>
      <c r="IB119" s="1589"/>
      <c r="IC119" s="1589"/>
      <c r="ID119" s="1589"/>
      <c r="IE119" s="1589"/>
      <c r="IF119" s="1589"/>
      <c r="IG119" s="1589"/>
      <c r="IH119" s="1589"/>
      <c r="II119" s="1589"/>
      <c r="IJ119" s="1589"/>
      <c r="IK119" s="1589"/>
      <c r="IL119" s="1589"/>
      <c r="IM119" s="1589"/>
      <c r="IN119" s="1589"/>
      <c r="IO119" s="1589"/>
      <c r="IP119" s="1589"/>
      <c r="IQ119" s="1589"/>
      <c r="IR119" s="1589"/>
      <c r="IS119" s="1589"/>
      <c r="IT119" s="1589"/>
      <c r="IU119" s="1589"/>
    </row>
    <row r="120" spans="1:255">
      <c r="A120" s="2209">
        <v>48</v>
      </c>
      <c r="B120" s="1571"/>
      <c r="C120" s="1571"/>
      <c r="D120" s="1571"/>
      <c r="E120" s="1935"/>
      <c r="F120" s="1570"/>
      <c r="G120" s="1571"/>
      <c r="H120" s="1571"/>
      <c r="I120" s="1571"/>
      <c r="J120" s="1571"/>
      <c r="K120" s="1906"/>
      <c r="L120" s="1906"/>
      <c r="M120" s="1946">
        <v>48</v>
      </c>
      <c r="N120" s="1570"/>
      <c r="O120" s="1906"/>
      <c r="P120" s="1906"/>
      <c r="Q120" s="1906"/>
      <c r="R120" s="1906">
        <f t="shared" si="1"/>
        <v>0</v>
      </c>
      <c r="S120" s="1946">
        <v>48</v>
      </c>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c r="CD120" s="1589"/>
      <c r="CE120" s="1589"/>
      <c r="CF120" s="1589"/>
      <c r="CG120" s="1589"/>
      <c r="CH120" s="1589"/>
      <c r="CI120" s="1589"/>
      <c r="CJ120" s="1589"/>
      <c r="CK120" s="1589"/>
      <c r="CL120" s="1589"/>
      <c r="CM120" s="1589"/>
      <c r="CN120" s="1589"/>
      <c r="CO120" s="1589"/>
      <c r="CP120" s="1589"/>
      <c r="CQ120" s="1589"/>
      <c r="CR120" s="1589"/>
      <c r="CS120" s="1589"/>
      <c r="CT120" s="1589"/>
      <c r="CU120" s="1589"/>
      <c r="CV120" s="1589"/>
      <c r="CW120" s="1589"/>
      <c r="CX120" s="1589"/>
      <c r="CY120" s="1589"/>
      <c r="CZ120" s="1589"/>
      <c r="DA120" s="1589"/>
      <c r="DB120" s="1589"/>
      <c r="DC120" s="1589"/>
      <c r="DD120" s="1589"/>
      <c r="DE120" s="1589"/>
      <c r="DF120" s="1589"/>
      <c r="DG120" s="1589"/>
      <c r="DH120" s="1589"/>
      <c r="DI120" s="1589"/>
      <c r="DJ120" s="1589"/>
      <c r="DK120" s="1589"/>
      <c r="DL120" s="1589"/>
      <c r="DM120" s="1589"/>
      <c r="DN120" s="1589"/>
      <c r="DO120" s="1589"/>
      <c r="DP120" s="1589"/>
      <c r="DQ120" s="1589"/>
      <c r="DR120" s="1589"/>
      <c r="DS120" s="1589"/>
      <c r="DT120" s="1589"/>
      <c r="DU120" s="1589"/>
      <c r="DV120" s="1589"/>
      <c r="DW120" s="1589"/>
      <c r="DX120" s="1589"/>
      <c r="DY120" s="1589"/>
      <c r="DZ120" s="1589"/>
      <c r="EA120" s="1589"/>
      <c r="EB120" s="1589"/>
      <c r="EC120" s="1589"/>
      <c r="ED120" s="1589"/>
      <c r="EE120" s="1589"/>
      <c r="EF120" s="1589"/>
      <c r="EG120" s="1589"/>
      <c r="EH120" s="1589"/>
      <c r="EI120" s="1589"/>
      <c r="EJ120" s="1589"/>
      <c r="EK120" s="1589"/>
      <c r="EL120" s="1589"/>
      <c r="EM120" s="1589"/>
      <c r="EN120" s="1589"/>
      <c r="EO120" s="1589"/>
      <c r="EP120" s="1589"/>
      <c r="EQ120" s="1589"/>
      <c r="ER120" s="1589"/>
      <c r="ES120" s="1589"/>
      <c r="ET120" s="1589"/>
      <c r="EU120" s="1589"/>
      <c r="EV120" s="1589"/>
      <c r="EW120" s="1589"/>
      <c r="EX120" s="1589"/>
      <c r="EY120" s="1589"/>
      <c r="EZ120" s="1589"/>
      <c r="FA120" s="1589"/>
      <c r="FB120" s="1589"/>
      <c r="FC120" s="1589"/>
      <c r="FD120" s="1589"/>
      <c r="FE120" s="1589"/>
      <c r="FF120" s="1589"/>
      <c r="FG120" s="1589"/>
      <c r="FH120" s="1589"/>
      <c r="FI120" s="1589"/>
      <c r="FJ120" s="1589"/>
      <c r="FK120" s="1589"/>
      <c r="FL120" s="1589"/>
      <c r="FM120" s="1589"/>
      <c r="FN120" s="1589"/>
      <c r="FO120" s="1589"/>
      <c r="FP120" s="1589"/>
      <c r="FQ120" s="1589"/>
      <c r="FR120" s="1589"/>
      <c r="FS120" s="1589"/>
      <c r="FT120" s="1589"/>
      <c r="FU120" s="1589"/>
      <c r="FV120" s="1589"/>
      <c r="FW120" s="1589"/>
      <c r="FX120" s="1589"/>
      <c r="FY120" s="1589"/>
      <c r="FZ120" s="1589"/>
      <c r="GA120" s="1589"/>
      <c r="GB120" s="1589"/>
      <c r="GC120" s="1589"/>
      <c r="GD120" s="1589"/>
      <c r="GE120" s="1589"/>
      <c r="GF120" s="1589"/>
      <c r="GG120" s="1589"/>
      <c r="GH120" s="1589"/>
      <c r="GI120" s="1589"/>
      <c r="GJ120" s="1589"/>
      <c r="GK120" s="1589"/>
      <c r="GL120" s="1589"/>
      <c r="GM120" s="1589"/>
      <c r="GN120" s="1589"/>
      <c r="GO120" s="1589"/>
      <c r="GP120" s="1589"/>
      <c r="GQ120" s="1589"/>
      <c r="GR120" s="1589"/>
      <c r="GS120" s="1589"/>
      <c r="GT120" s="1589"/>
      <c r="GU120" s="1589"/>
      <c r="GV120" s="1589"/>
      <c r="GW120" s="1589"/>
      <c r="GX120" s="1589"/>
      <c r="GY120" s="1589"/>
      <c r="GZ120" s="1589"/>
      <c r="HA120" s="1589"/>
      <c r="HB120" s="1589"/>
      <c r="HC120" s="1589"/>
      <c r="HD120" s="1589"/>
      <c r="HE120" s="1589"/>
      <c r="HF120" s="1589"/>
      <c r="HG120" s="1589"/>
      <c r="HH120" s="1589"/>
      <c r="HI120" s="1589"/>
      <c r="HJ120" s="1589"/>
      <c r="HK120" s="1589"/>
      <c r="HL120" s="1589"/>
      <c r="HM120" s="1589"/>
      <c r="HN120" s="1589"/>
      <c r="HO120" s="1589"/>
      <c r="HP120" s="1589"/>
      <c r="HQ120" s="1589"/>
      <c r="HR120" s="1589"/>
      <c r="HS120" s="1589"/>
      <c r="HT120" s="1589"/>
      <c r="HU120" s="1589"/>
      <c r="HV120" s="1589"/>
      <c r="HW120" s="1589"/>
      <c r="HX120" s="1589"/>
      <c r="HY120" s="1589"/>
      <c r="HZ120" s="1589"/>
      <c r="IA120" s="1589"/>
      <c r="IB120" s="1589"/>
      <c r="IC120" s="1589"/>
      <c r="ID120" s="1589"/>
      <c r="IE120" s="1589"/>
      <c r="IF120" s="1589"/>
      <c r="IG120" s="1589"/>
      <c r="IH120" s="1589"/>
      <c r="II120" s="1589"/>
      <c r="IJ120" s="1589"/>
      <c r="IK120" s="1589"/>
      <c r="IL120" s="1589"/>
      <c r="IM120" s="1589"/>
      <c r="IN120" s="1589"/>
      <c r="IO120" s="1589"/>
      <c r="IP120" s="1589"/>
      <c r="IQ120" s="1589"/>
      <c r="IR120" s="1589"/>
      <c r="IS120" s="1589"/>
      <c r="IT120" s="1589"/>
      <c r="IU120" s="1589"/>
    </row>
    <row r="121" spans="1:255">
      <c r="A121" s="2209">
        <v>49</v>
      </c>
      <c r="B121" s="1571"/>
      <c r="C121" s="1571"/>
      <c r="D121" s="1571"/>
      <c r="E121" s="1935"/>
      <c r="F121" s="1570"/>
      <c r="G121" s="1571"/>
      <c r="H121" s="1571"/>
      <c r="I121" s="1571"/>
      <c r="J121" s="1571"/>
      <c r="K121" s="1906"/>
      <c r="L121" s="1906"/>
      <c r="M121" s="1946">
        <v>49</v>
      </c>
      <c r="N121" s="1570"/>
      <c r="O121" s="1906"/>
      <c r="P121" s="1906"/>
      <c r="Q121" s="1906"/>
      <c r="R121" s="1906">
        <f t="shared" si="1"/>
        <v>0</v>
      </c>
      <c r="S121" s="1946">
        <v>49</v>
      </c>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c r="CD121" s="1589"/>
      <c r="CE121" s="1589"/>
      <c r="CF121" s="1589"/>
      <c r="CG121" s="1589"/>
      <c r="CH121" s="1589"/>
      <c r="CI121" s="1589"/>
      <c r="CJ121" s="1589"/>
      <c r="CK121" s="1589"/>
      <c r="CL121" s="1589"/>
      <c r="CM121" s="1589"/>
      <c r="CN121" s="1589"/>
      <c r="CO121" s="1589"/>
      <c r="CP121" s="1589"/>
      <c r="CQ121" s="1589"/>
      <c r="CR121" s="1589"/>
      <c r="CS121" s="1589"/>
      <c r="CT121" s="1589"/>
      <c r="CU121" s="1589"/>
      <c r="CV121" s="1589"/>
      <c r="CW121" s="1589"/>
      <c r="CX121" s="1589"/>
      <c r="CY121" s="1589"/>
      <c r="CZ121" s="1589"/>
      <c r="DA121" s="1589"/>
      <c r="DB121" s="1589"/>
      <c r="DC121" s="1589"/>
      <c r="DD121" s="1589"/>
      <c r="DE121" s="1589"/>
      <c r="DF121" s="1589"/>
      <c r="DG121" s="1589"/>
      <c r="DH121" s="1589"/>
      <c r="DI121" s="1589"/>
      <c r="DJ121" s="1589"/>
      <c r="DK121" s="1589"/>
      <c r="DL121" s="1589"/>
      <c r="DM121" s="1589"/>
      <c r="DN121" s="1589"/>
      <c r="DO121" s="1589"/>
      <c r="DP121" s="1589"/>
      <c r="DQ121" s="1589"/>
      <c r="DR121" s="1589"/>
      <c r="DS121" s="1589"/>
      <c r="DT121" s="1589"/>
      <c r="DU121" s="1589"/>
      <c r="DV121" s="1589"/>
      <c r="DW121" s="1589"/>
      <c r="DX121" s="1589"/>
      <c r="DY121" s="1589"/>
      <c r="DZ121" s="1589"/>
      <c r="EA121" s="1589"/>
      <c r="EB121" s="1589"/>
      <c r="EC121" s="1589"/>
      <c r="ED121" s="1589"/>
      <c r="EE121" s="1589"/>
      <c r="EF121" s="1589"/>
      <c r="EG121" s="1589"/>
      <c r="EH121" s="1589"/>
      <c r="EI121" s="1589"/>
      <c r="EJ121" s="1589"/>
      <c r="EK121" s="1589"/>
      <c r="EL121" s="1589"/>
      <c r="EM121" s="1589"/>
      <c r="EN121" s="1589"/>
      <c r="EO121" s="1589"/>
      <c r="EP121" s="1589"/>
      <c r="EQ121" s="1589"/>
      <c r="ER121" s="1589"/>
      <c r="ES121" s="1589"/>
      <c r="ET121" s="1589"/>
      <c r="EU121" s="1589"/>
      <c r="EV121" s="1589"/>
      <c r="EW121" s="1589"/>
      <c r="EX121" s="1589"/>
      <c r="EY121" s="1589"/>
      <c r="EZ121" s="1589"/>
      <c r="FA121" s="1589"/>
      <c r="FB121" s="1589"/>
      <c r="FC121" s="1589"/>
      <c r="FD121" s="1589"/>
      <c r="FE121" s="1589"/>
      <c r="FF121" s="1589"/>
      <c r="FG121" s="1589"/>
      <c r="FH121" s="1589"/>
      <c r="FI121" s="1589"/>
      <c r="FJ121" s="1589"/>
      <c r="FK121" s="1589"/>
      <c r="FL121" s="1589"/>
      <c r="FM121" s="1589"/>
      <c r="FN121" s="1589"/>
      <c r="FO121" s="1589"/>
      <c r="FP121" s="1589"/>
      <c r="FQ121" s="1589"/>
      <c r="FR121" s="1589"/>
      <c r="FS121" s="1589"/>
      <c r="FT121" s="1589"/>
      <c r="FU121" s="1589"/>
      <c r="FV121" s="1589"/>
      <c r="FW121" s="1589"/>
      <c r="FX121" s="1589"/>
      <c r="FY121" s="1589"/>
      <c r="FZ121" s="1589"/>
      <c r="GA121" s="1589"/>
      <c r="GB121" s="1589"/>
      <c r="GC121" s="1589"/>
      <c r="GD121" s="1589"/>
      <c r="GE121" s="1589"/>
      <c r="GF121" s="1589"/>
      <c r="GG121" s="1589"/>
      <c r="GH121" s="1589"/>
      <c r="GI121" s="1589"/>
      <c r="GJ121" s="1589"/>
      <c r="GK121" s="1589"/>
      <c r="GL121" s="1589"/>
      <c r="GM121" s="1589"/>
      <c r="GN121" s="1589"/>
      <c r="GO121" s="1589"/>
      <c r="GP121" s="1589"/>
      <c r="GQ121" s="1589"/>
      <c r="GR121" s="1589"/>
      <c r="GS121" s="1589"/>
      <c r="GT121" s="1589"/>
      <c r="GU121" s="1589"/>
      <c r="GV121" s="1589"/>
      <c r="GW121" s="1589"/>
      <c r="GX121" s="1589"/>
      <c r="GY121" s="1589"/>
      <c r="GZ121" s="1589"/>
      <c r="HA121" s="1589"/>
      <c r="HB121" s="1589"/>
      <c r="HC121" s="1589"/>
      <c r="HD121" s="1589"/>
      <c r="HE121" s="1589"/>
      <c r="HF121" s="1589"/>
      <c r="HG121" s="1589"/>
      <c r="HH121" s="1589"/>
      <c r="HI121" s="1589"/>
      <c r="HJ121" s="1589"/>
      <c r="HK121" s="1589"/>
      <c r="HL121" s="1589"/>
      <c r="HM121" s="1589"/>
      <c r="HN121" s="1589"/>
      <c r="HO121" s="1589"/>
      <c r="HP121" s="1589"/>
      <c r="HQ121" s="1589"/>
      <c r="HR121" s="1589"/>
      <c r="HS121" s="1589"/>
      <c r="HT121" s="1589"/>
      <c r="HU121" s="1589"/>
      <c r="HV121" s="1589"/>
      <c r="HW121" s="1589"/>
      <c r="HX121" s="1589"/>
      <c r="HY121" s="1589"/>
      <c r="HZ121" s="1589"/>
      <c r="IA121" s="1589"/>
      <c r="IB121" s="1589"/>
      <c r="IC121" s="1589"/>
      <c r="ID121" s="1589"/>
      <c r="IE121" s="1589"/>
      <c r="IF121" s="1589"/>
      <c r="IG121" s="1589"/>
      <c r="IH121" s="1589"/>
      <c r="II121" s="1589"/>
      <c r="IJ121" s="1589"/>
      <c r="IK121" s="1589"/>
      <c r="IL121" s="1589"/>
      <c r="IM121" s="1589"/>
      <c r="IN121" s="1589"/>
      <c r="IO121" s="1589"/>
      <c r="IP121" s="1589"/>
      <c r="IQ121" s="1589"/>
      <c r="IR121" s="1589"/>
      <c r="IS121" s="1589"/>
      <c r="IT121" s="1589"/>
      <c r="IU121" s="1589"/>
    </row>
    <row r="122" spans="1:255">
      <c r="A122" s="2209">
        <v>50</v>
      </c>
      <c r="B122" s="1571"/>
      <c r="C122" s="1571"/>
      <c r="D122" s="1571"/>
      <c r="E122" s="1935"/>
      <c r="F122" s="1570"/>
      <c r="G122" s="1571"/>
      <c r="H122" s="1571"/>
      <c r="I122" s="1571"/>
      <c r="J122" s="1571"/>
      <c r="K122" s="1906"/>
      <c r="L122" s="1906"/>
      <c r="M122" s="1946">
        <v>50</v>
      </c>
      <c r="N122" s="1570"/>
      <c r="O122" s="1906"/>
      <c r="P122" s="1906"/>
      <c r="Q122" s="1906"/>
      <c r="R122" s="1906">
        <f t="shared" si="1"/>
        <v>0</v>
      </c>
      <c r="S122" s="1946">
        <v>50</v>
      </c>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c r="CD122" s="1589"/>
      <c r="CE122" s="1589"/>
      <c r="CF122" s="1589"/>
      <c r="CG122" s="1589"/>
      <c r="CH122" s="1589"/>
      <c r="CI122" s="1589"/>
      <c r="CJ122" s="1589"/>
      <c r="CK122" s="1589"/>
      <c r="CL122" s="1589"/>
      <c r="CM122" s="1589"/>
      <c r="CN122" s="1589"/>
      <c r="CO122" s="1589"/>
      <c r="CP122" s="1589"/>
      <c r="CQ122" s="1589"/>
      <c r="CR122" s="1589"/>
      <c r="CS122" s="1589"/>
      <c r="CT122" s="1589"/>
      <c r="CU122" s="1589"/>
      <c r="CV122" s="1589"/>
      <c r="CW122" s="1589"/>
      <c r="CX122" s="1589"/>
      <c r="CY122" s="1589"/>
      <c r="CZ122" s="1589"/>
      <c r="DA122" s="1589"/>
      <c r="DB122" s="1589"/>
      <c r="DC122" s="1589"/>
      <c r="DD122" s="1589"/>
      <c r="DE122" s="1589"/>
      <c r="DF122" s="1589"/>
      <c r="DG122" s="1589"/>
      <c r="DH122" s="1589"/>
      <c r="DI122" s="1589"/>
      <c r="DJ122" s="1589"/>
      <c r="DK122" s="1589"/>
      <c r="DL122" s="1589"/>
      <c r="DM122" s="1589"/>
      <c r="DN122" s="1589"/>
      <c r="DO122" s="1589"/>
      <c r="DP122" s="1589"/>
      <c r="DQ122" s="1589"/>
      <c r="DR122" s="1589"/>
      <c r="DS122" s="1589"/>
      <c r="DT122" s="1589"/>
      <c r="DU122" s="1589"/>
      <c r="DV122" s="1589"/>
      <c r="DW122" s="1589"/>
      <c r="DX122" s="1589"/>
      <c r="DY122" s="1589"/>
      <c r="DZ122" s="1589"/>
      <c r="EA122" s="1589"/>
      <c r="EB122" s="1589"/>
      <c r="EC122" s="1589"/>
      <c r="ED122" s="1589"/>
      <c r="EE122" s="1589"/>
      <c r="EF122" s="1589"/>
      <c r="EG122" s="1589"/>
      <c r="EH122" s="1589"/>
      <c r="EI122" s="1589"/>
      <c r="EJ122" s="1589"/>
      <c r="EK122" s="1589"/>
      <c r="EL122" s="1589"/>
      <c r="EM122" s="1589"/>
      <c r="EN122" s="1589"/>
      <c r="EO122" s="1589"/>
      <c r="EP122" s="1589"/>
      <c r="EQ122" s="1589"/>
      <c r="ER122" s="1589"/>
      <c r="ES122" s="1589"/>
      <c r="ET122" s="1589"/>
      <c r="EU122" s="1589"/>
      <c r="EV122" s="1589"/>
      <c r="EW122" s="1589"/>
      <c r="EX122" s="1589"/>
      <c r="EY122" s="1589"/>
      <c r="EZ122" s="1589"/>
      <c r="FA122" s="1589"/>
      <c r="FB122" s="1589"/>
      <c r="FC122" s="1589"/>
      <c r="FD122" s="1589"/>
      <c r="FE122" s="1589"/>
      <c r="FF122" s="1589"/>
      <c r="FG122" s="1589"/>
      <c r="FH122" s="1589"/>
      <c r="FI122" s="1589"/>
      <c r="FJ122" s="1589"/>
      <c r="FK122" s="1589"/>
      <c r="FL122" s="1589"/>
      <c r="FM122" s="1589"/>
      <c r="FN122" s="1589"/>
      <c r="FO122" s="1589"/>
      <c r="FP122" s="1589"/>
      <c r="FQ122" s="1589"/>
      <c r="FR122" s="1589"/>
      <c r="FS122" s="1589"/>
      <c r="FT122" s="1589"/>
      <c r="FU122" s="1589"/>
      <c r="FV122" s="1589"/>
      <c r="FW122" s="1589"/>
      <c r="FX122" s="1589"/>
      <c r="FY122" s="1589"/>
      <c r="FZ122" s="1589"/>
      <c r="GA122" s="1589"/>
      <c r="GB122" s="1589"/>
      <c r="GC122" s="1589"/>
      <c r="GD122" s="1589"/>
      <c r="GE122" s="1589"/>
      <c r="GF122" s="1589"/>
      <c r="GG122" s="1589"/>
      <c r="GH122" s="1589"/>
      <c r="GI122" s="1589"/>
      <c r="GJ122" s="1589"/>
      <c r="GK122" s="1589"/>
      <c r="GL122" s="1589"/>
      <c r="GM122" s="1589"/>
      <c r="GN122" s="1589"/>
      <c r="GO122" s="1589"/>
      <c r="GP122" s="1589"/>
      <c r="GQ122" s="1589"/>
      <c r="GR122" s="1589"/>
      <c r="GS122" s="1589"/>
      <c r="GT122" s="1589"/>
      <c r="GU122" s="1589"/>
      <c r="GV122" s="1589"/>
      <c r="GW122" s="1589"/>
      <c r="GX122" s="1589"/>
      <c r="GY122" s="1589"/>
      <c r="GZ122" s="1589"/>
      <c r="HA122" s="1589"/>
      <c r="HB122" s="1589"/>
      <c r="HC122" s="1589"/>
      <c r="HD122" s="1589"/>
      <c r="HE122" s="1589"/>
      <c r="HF122" s="1589"/>
      <c r="HG122" s="1589"/>
      <c r="HH122" s="1589"/>
      <c r="HI122" s="1589"/>
      <c r="HJ122" s="1589"/>
      <c r="HK122" s="1589"/>
      <c r="HL122" s="1589"/>
      <c r="HM122" s="1589"/>
      <c r="HN122" s="1589"/>
      <c r="HO122" s="1589"/>
      <c r="HP122" s="1589"/>
      <c r="HQ122" s="1589"/>
      <c r="HR122" s="1589"/>
      <c r="HS122" s="1589"/>
      <c r="HT122" s="1589"/>
      <c r="HU122" s="1589"/>
      <c r="HV122" s="1589"/>
      <c r="HW122" s="1589"/>
      <c r="HX122" s="1589"/>
      <c r="HY122" s="1589"/>
      <c r="HZ122" s="1589"/>
      <c r="IA122" s="1589"/>
      <c r="IB122" s="1589"/>
      <c r="IC122" s="1589"/>
      <c r="ID122" s="1589"/>
      <c r="IE122" s="1589"/>
      <c r="IF122" s="1589"/>
      <c r="IG122" s="1589"/>
      <c r="IH122" s="1589"/>
      <c r="II122" s="1589"/>
      <c r="IJ122" s="1589"/>
      <c r="IK122" s="1589"/>
      <c r="IL122" s="1589"/>
      <c r="IM122" s="1589"/>
      <c r="IN122" s="1589"/>
      <c r="IO122" s="1589"/>
      <c r="IP122" s="1589"/>
      <c r="IQ122" s="1589"/>
      <c r="IR122" s="1589"/>
      <c r="IS122" s="1589"/>
      <c r="IT122" s="1589"/>
      <c r="IU122" s="1589"/>
    </row>
    <row r="123" spans="1:255">
      <c r="A123" s="2209">
        <v>51</v>
      </c>
      <c r="B123" s="1571"/>
      <c r="C123" s="1571"/>
      <c r="D123" s="1571"/>
      <c r="E123" s="1935"/>
      <c r="F123" s="1570"/>
      <c r="G123" s="1571"/>
      <c r="H123" s="1571"/>
      <c r="I123" s="1571"/>
      <c r="J123" s="1571"/>
      <c r="K123" s="1906"/>
      <c r="L123" s="1906"/>
      <c r="M123" s="1946">
        <v>51</v>
      </c>
      <c r="N123" s="1570"/>
      <c r="O123" s="1906"/>
      <c r="P123" s="1906"/>
      <c r="Q123" s="1906"/>
      <c r="R123" s="1906">
        <f t="shared" si="1"/>
        <v>0</v>
      </c>
      <c r="S123" s="1946">
        <v>51</v>
      </c>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c r="CD123" s="1589"/>
      <c r="CE123" s="1589"/>
      <c r="CF123" s="1589"/>
      <c r="CG123" s="1589"/>
      <c r="CH123" s="1589"/>
      <c r="CI123" s="1589"/>
      <c r="CJ123" s="1589"/>
      <c r="CK123" s="1589"/>
      <c r="CL123" s="1589"/>
      <c r="CM123" s="1589"/>
      <c r="CN123" s="1589"/>
      <c r="CO123" s="1589"/>
      <c r="CP123" s="1589"/>
      <c r="CQ123" s="1589"/>
      <c r="CR123" s="1589"/>
      <c r="CS123" s="1589"/>
      <c r="CT123" s="1589"/>
      <c r="CU123" s="1589"/>
      <c r="CV123" s="1589"/>
      <c r="CW123" s="1589"/>
      <c r="CX123" s="1589"/>
      <c r="CY123" s="1589"/>
      <c r="CZ123" s="1589"/>
      <c r="DA123" s="1589"/>
      <c r="DB123" s="1589"/>
      <c r="DC123" s="1589"/>
      <c r="DD123" s="1589"/>
      <c r="DE123" s="1589"/>
      <c r="DF123" s="1589"/>
      <c r="DG123" s="1589"/>
      <c r="DH123" s="1589"/>
      <c r="DI123" s="1589"/>
      <c r="DJ123" s="1589"/>
      <c r="DK123" s="1589"/>
      <c r="DL123" s="1589"/>
      <c r="DM123" s="1589"/>
      <c r="DN123" s="1589"/>
      <c r="DO123" s="1589"/>
      <c r="DP123" s="1589"/>
      <c r="DQ123" s="1589"/>
      <c r="DR123" s="1589"/>
      <c r="DS123" s="1589"/>
      <c r="DT123" s="1589"/>
      <c r="DU123" s="1589"/>
      <c r="DV123" s="1589"/>
      <c r="DW123" s="1589"/>
      <c r="DX123" s="1589"/>
      <c r="DY123" s="1589"/>
      <c r="DZ123" s="1589"/>
      <c r="EA123" s="1589"/>
      <c r="EB123" s="1589"/>
      <c r="EC123" s="1589"/>
      <c r="ED123" s="1589"/>
      <c r="EE123" s="1589"/>
      <c r="EF123" s="1589"/>
      <c r="EG123" s="1589"/>
      <c r="EH123" s="1589"/>
      <c r="EI123" s="1589"/>
      <c r="EJ123" s="1589"/>
      <c r="EK123" s="1589"/>
      <c r="EL123" s="1589"/>
      <c r="EM123" s="1589"/>
      <c r="EN123" s="1589"/>
      <c r="EO123" s="1589"/>
      <c r="EP123" s="1589"/>
      <c r="EQ123" s="1589"/>
      <c r="ER123" s="1589"/>
      <c r="ES123" s="1589"/>
      <c r="ET123" s="1589"/>
      <c r="EU123" s="1589"/>
      <c r="EV123" s="1589"/>
      <c r="EW123" s="1589"/>
      <c r="EX123" s="1589"/>
      <c r="EY123" s="1589"/>
      <c r="EZ123" s="1589"/>
      <c r="FA123" s="1589"/>
      <c r="FB123" s="1589"/>
      <c r="FC123" s="1589"/>
      <c r="FD123" s="1589"/>
      <c r="FE123" s="1589"/>
      <c r="FF123" s="1589"/>
      <c r="FG123" s="1589"/>
      <c r="FH123" s="1589"/>
      <c r="FI123" s="1589"/>
      <c r="FJ123" s="1589"/>
      <c r="FK123" s="1589"/>
      <c r="FL123" s="1589"/>
      <c r="FM123" s="1589"/>
      <c r="FN123" s="1589"/>
      <c r="FO123" s="1589"/>
      <c r="FP123" s="1589"/>
      <c r="FQ123" s="1589"/>
      <c r="FR123" s="1589"/>
      <c r="FS123" s="1589"/>
      <c r="FT123" s="1589"/>
      <c r="FU123" s="1589"/>
      <c r="FV123" s="1589"/>
      <c r="FW123" s="1589"/>
      <c r="FX123" s="1589"/>
      <c r="FY123" s="1589"/>
      <c r="FZ123" s="1589"/>
      <c r="GA123" s="1589"/>
      <c r="GB123" s="1589"/>
      <c r="GC123" s="1589"/>
      <c r="GD123" s="1589"/>
      <c r="GE123" s="1589"/>
      <c r="GF123" s="1589"/>
      <c r="GG123" s="1589"/>
      <c r="GH123" s="1589"/>
      <c r="GI123" s="1589"/>
      <c r="GJ123" s="1589"/>
      <c r="GK123" s="1589"/>
      <c r="GL123" s="1589"/>
      <c r="GM123" s="1589"/>
      <c r="GN123" s="1589"/>
      <c r="GO123" s="1589"/>
      <c r="GP123" s="1589"/>
      <c r="GQ123" s="1589"/>
      <c r="GR123" s="1589"/>
      <c r="GS123" s="1589"/>
      <c r="GT123" s="1589"/>
      <c r="GU123" s="1589"/>
      <c r="GV123" s="1589"/>
      <c r="GW123" s="1589"/>
      <c r="GX123" s="1589"/>
      <c r="GY123" s="1589"/>
      <c r="GZ123" s="1589"/>
      <c r="HA123" s="1589"/>
      <c r="HB123" s="1589"/>
      <c r="HC123" s="1589"/>
      <c r="HD123" s="1589"/>
      <c r="HE123" s="1589"/>
      <c r="HF123" s="1589"/>
      <c r="HG123" s="1589"/>
      <c r="HH123" s="1589"/>
      <c r="HI123" s="1589"/>
      <c r="HJ123" s="1589"/>
      <c r="HK123" s="1589"/>
      <c r="HL123" s="1589"/>
      <c r="HM123" s="1589"/>
      <c r="HN123" s="1589"/>
      <c r="HO123" s="1589"/>
      <c r="HP123" s="1589"/>
      <c r="HQ123" s="1589"/>
      <c r="HR123" s="1589"/>
      <c r="HS123" s="1589"/>
      <c r="HT123" s="1589"/>
      <c r="HU123" s="1589"/>
      <c r="HV123" s="1589"/>
      <c r="HW123" s="1589"/>
      <c r="HX123" s="1589"/>
      <c r="HY123" s="1589"/>
      <c r="HZ123" s="1589"/>
      <c r="IA123" s="1589"/>
      <c r="IB123" s="1589"/>
      <c r="IC123" s="1589"/>
      <c r="ID123" s="1589"/>
      <c r="IE123" s="1589"/>
      <c r="IF123" s="1589"/>
      <c r="IG123" s="1589"/>
      <c r="IH123" s="1589"/>
      <c r="II123" s="1589"/>
      <c r="IJ123" s="1589"/>
      <c r="IK123" s="1589"/>
      <c r="IL123" s="1589"/>
      <c r="IM123" s="1589"/>
      <c r="IN123" s="1589"/>
      <c r="IO123" s="1589"/>
      <c r="IP123" s="1589"/>
      <c r="IQ123" s="1589"/>
      <c r="IR123" s="1589"/>
      <c r="IS123" s="1589"/>
      <c r="IT123" s="1589"/>
      <c r="IU123" s="1589"/>
    </row>
    <row r="124" spans="1:255">
      <c r="A124" s="2209">
        <v>52</v>
      </c>
      <c r="B124" s="1571"/>
      <c r="C124" s="1571"/>
      <c r="D124" s="1571"/>
      <c r="E124" s="1935"/>
      <c r="F124" s="1570"/>
      <c r="G124" s="1571"/>
      <c r="H124" s="1571"/>
      <c r="I124" s="1571"/>
      <c r="J124" s="1571"/>
      <c r="K124" s="1906"/>
      <c r="L124" s="1906"/>
      <c r="M124" s="1946">
        <v>52</v>
      </c>
      <c r="N124" s="1570"/>
      <c r="O124" s="1906"/>
      <c r="P124" s="1906"/>
      <c r="Q124" s="1906"/>
      <c r="R124" s="1906">
        <f t="shared" si="1"/>
        <v>0</v>
      </c>
      <c r="S124" s="1946">
        <v>52</v>
      </c>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c r="CD124" s="1589"/>
      <c r="CE124" s="1589"/>
      <c r="CF124" s="1589"/>
      <c r="CG124" s="1589"/>
      <c r="CH124" s="1589"/>
      <c r="CI124" s="1589"/>
      <c r="CJ124" s="1589"/>
      <c r="CK124" s="1589"/>
      <c r="CL124" s="1589"/>
      <c r="CM124" s="1589"/>
      <c r="CN124" s="1589"/>
      <c r="CO124" s="1589"/>
      <c r="CP124" s="1589"/>
      <c r="CQ124" s="1589"/>
      <c r="CR124" s="1589"/>
      <c r="CS124" s="1589"/>
      <c r="CT124" s="1589"/>
      <c r="CU124" s="1589"/>
      <c r="CV124" s="1589"/>
      <c r="CW124" s="1589"/>
      <c r="CX124" s="1589"/>
      <c r="CY124" s="1589"/>
      <c r="CZ124" s="1589"/>
      <c r="DA124" s="1589"/>
      <c r="DB124" s="1589"/>
      <c r="DC124" s="1589"/>
      <c r="DD124" s="1589"/>
      <c r="DE124" s="1589"/>
      <c r="DF124" s="1589"/>
      <c r="DG124" s="1589"/>
      <c r="DH124" s="1589"/>
      <c r="DI124" s="1589"/>
      <c r="DJ124" s="1589"/>
      <c r="DK124" s="1589"/>
      <c r="DL124" s="1589"/>
      <c r="DM124" s="1589"/>
      <c r="DN124" s="1589"/>
      <c r="DO124" s="1589"/>
      <c r="DP124" s="1589"/>
      <c r="DQ124" s="1589"/>
      <c r="DR124" s="1589"/>
      <c r="DS124" s="1589"/>
      <c r="DT124" s="1589"/>
      <c r="DU124" s="1589"/>
      <c r="DV124" s="1589"/>
      <c r="DW124" s="1589"/>
      <c r="DX124" s="1589"/>
      <c r="DY124" s="1589"/>
      <c r="DZ124" s="1589"/>
      <c r="EA124" s="1589"/>
      <c r="EB124" s="1589"/>
      <c r="EC124" s="1589"/>
      <c r="ED124" s="1589"/>
      <c r="EE124" s="1589"/>
      <c r="EF124" s="1589"/>
      <c r="EG124" s="1589"/>
      <c r="EH124" s="1589"/>
      <c r="EI124" s="1589"/>
      <c r="EJ124" s="1589"/>
      <c r="EK124" s="1589"/>
      <c r="EL124" s="1589"/>
      <c r="EM124" s="1589"/>
      <c r="EN124" s="1589"/>
      <c r="EO124" s="1589"/>
      <c r="EP124" s="1589"/>
      <c r="EQ124" s="1589"/>
      <c r="ER124" s="1589"/>
      <c r="ES124" s="1589"/>
      <c r="ET124" s="1589"/>
      <c r="EU124" s="1589"/>
      <c r="EV124" s="1589"/>
      <c r="EW124" s="1589"/>
      <c r="EX124" s="1589"/>
      <c r="EY124" s="1589"/>
      <c r="EZ124" s="1589"/>
      <c r="FA124" s="1589"/>
      <c r="FB124" s="1589"/>
      <c r="FC124" s="1589"/>
      <c r="FD124" s="1589"/>
      <c r="FE124" s="1589"/>
      <c r="FF124" s="1589"/>
      <c r="FG124" s="1589"/>
      <c r="FH124" s="1589"/>
      <c r="FI124" s="1589"/>
      <c r="FJ124" s="1589"/>
      <c r="FK124" s="1589"/>
      <c r="FL124" s="1589"/>
      <c r="FM124" s="1589"/>
      <c r="FN124" s="1589"/>
      <c r="FO124" s="1589"/>
      <c r="FP124" s="1589"/>
      <c r="FQ124" s="1589"/>
      <c r="FR124" s="1589"/>
      <c r="FS124" s="1589"/>
      <c r="FT124" s="1589"/>
      <c r="FU124" s="1589"/>
      <c r="FV124" s="1589"/>
      <c r="FW124" s="1589"/>
      <c r="FX124" s="1589"/>
      <c r="FY124" s="1589"/>
      <c r="FZ124" s="1589"/>
      <c r="GA124" s="1589"/>
      <c r="GB124" s="1589"/>
      <c r="GC124" s="1589"/>
      <c r="GD124" s="1589"/>
      <c r="GE124" s="1589"/>
      <c r="GF124" s="1589"/>
      <c r="GG124" s="1589"/>
      <c r="GH124" s="1589"/>
      <c r="GI124" s="1589"/>
      <c r="GJ124" s="1589"/>
      <c r="GK124" s="1589"/>
      <c r="GL124" s="1589"/>
      <c r="GM124" s="1589"/>
      <c r="GN124" s="1589"/>
      <c r="GO124" s="1589"/>
      <c r="GP124" s="1589"/>
      <c r="GQ124" s="1589"/>
      <c r="GR124" s="1589"/>
      <c r="GS124" s="1589"/>
      <c r="GT124" s="1589"/>
      <c r="GU124" s="1589"/>
      <c r="GV124" s="1589"/>
      <c r="GW124" s="1589"/>
      <c r="GX124" s="1589"/>
      <c r="GY124" s="1589"/>
      <c r="GZ124" s="1589"/>
      <c r="HA124" s="1589"/>
      <c r="HB124" s="1589"/>
      <c r="HC124" s="1589"/>
      <c r="HD124" s="1589"/>
      <c r="HE124" s="1589"/>
      <c r="HF124" s="1589"/>
      <c r="HG124" s="1589"/>
      <c r="HH124" s="1589"/>
      <c r="HI124" s="1589"/>
      <c r="HJ124" s="1589"/>
      <c r="HK124" s="1589"/>
      <c r="HL124" s="1589"/>
      <c r="HM124" s="1589"/>
      <c r="HN124" s="1589"/>
      <c r="HO124" s="1589"/>
      <c r="HP124" s="1589"/>
      <c r="HQ124" s="1589"/>
      <c r="HR124" s="1589"/>
      <c r="HS124" s="1589"/>
      <c r="HT124" s="1589"/>
      <c r="HU124" s="1589"/>
      <c r="HV124" s="1589"/>
      <c r="HW124" s="1589"/>
      <c r="HX124" s="1589"/>
      <c r="HY124" s="1589"/>
      <c r="HZ124" s="1589"/>
      <c r="IA124" s="1589"/>
      <c r="IB124" s="1589"/>
      <c r="IC124" s="1589"/>
      <c r="ID124" s="1589"/>
      <c r="IE124" s="1589"/>
      <c r="IF124" s="1589"/>
      <c r="IG124" s="1589"/>
      <c r="IH124" s="1589"/>
      <c r="II124" s="1589"/>
      <c r="IJ124" s="1589"/>
      <c r="IK124" s="1589"/>
      <c r="IL124" s="1589"/>
      <c r="IM124" s="1589"/>
      <c r="IN124" s="1589"/>
      <c r="IO124" s="1589"/>
      <c r="IP124" s="1589"/>
      <c r="IQ124" s="1589"/>
      <c r="IR124" s="1589"/>
      <c r="IS124" s="1589"/>
      <c r="IT124" s="1589"/>
      <c r="IU124" s="1589"/>
    </row>
    <row r="125" spans="1:255">
      <c r="A125" s="2209">
        <v>53</v>
      </c>
      <c r="B125" s="1571"/>
      <c r="C125" s="1571"/>
      <c r="D125" s="1571"/>
      <c r="E125" s="1935"/>
      <c r="F125" s="1570"/>
      <c r="G125" s="1571"/>
      <c r="H125" s="1571"/>
      <c r="I125" s="1571"/>
      <c r="J125" s="1571"/>
      <c r="K125" s="1906"/>
      <c r="L125" s="1906"/>
      <c r="M125" s="1946">
        <v>53</v>
      </c>
      <c r="N125" s="1570"/>
      <c r="O125" s="1906"/>
      <c r="P125" s="1906"/>
      <c r="Q125" s="1906"/>
      <c r="R125" s="1906">
        <f t="shared" si="1"/>
        <v>0</v>
      </c>
      <c r="S125" s="1946">
        <v>53</v>
      </c>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c r="CD125" s="1589"/>
      <c r="CE125" s="1589"/>
      <c r="CF125" s="1589"/>
      <c r="CG125" s="1589"/>
      <c r="CH125" s="1589"/>
      <c r="CI125" s="1589"/>
      <c r="CJ125" s="1589"/>
      <c r="CK125" s="1589"/>
      <c r="CL125" s="1589"/>
      <c r="CM125" s="1589"/>
      <c r="CN125" s="1589"/>
      <c r="CO125" s="1589"/>
      <c r="CP125" s="1589"/>
      <c r="CQ125" s="1589"/>
      <c r="CR125" s="1589"/>
      <c r="CS125" s="1589"/>
      <c r="CT125" s="1589"/>
      <c r="CU125" s="1589"/>
      <c r="CV125" s="1589"/>
      <c r="CW125" s="1589"/>
      <c r="CX125" s="1589"/>
      <c r="CY125" s="1589"/>
      <c r="CZ125" s="1589"/>
      <c r="DA125" s="1589"/>
      <c r="DB125" s="1589"/>
      <c r="DC125" s="1589"/>
      <c r="DD125" s="1589"/>
      <c r="DE125" s="1589"/>
      <c r="DF125" s="1589"/>
      <c r="DG125" s="1589"/>
      <c r="DH125" s="1589"/>
      <c r="DI125" s="1589"/>
      <c r="DJ125" s="1589"/>
      <c r="DK125" s="1589"/>
      <c r="DL125" s="1589"/>
      <c r="DM125" s="1589"/>
      <c r="DN125" s="1589"/>
      <c r="DO125" s="1589"/>
      <c r="DP125" s="1589"/>
      <c r="DQ125" s="1589"/>
      <c r="DR125" s="1589"/>
      <c r="DS125" s="1589"/>
      <c r="DT125" s="1589"/>
      <c r="DU125" s="1589"/>
      <c r="DV125" s="1589"/>
      <c r="DW125" s="1589"/>
      <c r="DX125" s="1589"/>
      <c r="DY125" s="1589"/>
      <c r="DZ125" s="1589"/>
      <c r="EA125" s="1589"/>
      <c r="EB125" s="1589"/>
      <c r="EC125" s="1589"/>
      <c r="ED125" s="1589"/>
      <c r="EE125" s="1589"/>
      <c r="EF125" s="1589"/>
      <c r="EG125" s="1589"/>
      <c r="EH125" s="1589"/>
      <c r="EI125" s="1589"/>
      <c r="EJ125" s="1589"/>
      <c r="EK125" s="1589"/>
      <c r="EL125" s="1589"/>
      <c r="EM125" s="1589"/>
      <c r="EN125" s="1589"/>
      <c r="EO125" s="1589"/>
      <c r="EP125" s="1589"/>
      <c r="EQ125" s="1589"/>
      <c r="ER125" s="1589"/>
      <c r="ES125" s="1589"/>
      <c r="ET125" s="1589"/>
      <c r="EU125" s="1589"/>
      <c r="EV125" s="1589"/>
      <c r="EW125" s="1589"/>
      <c r="EX125" s="1589"/>
      <c r="EY125" s="1589"/>
      <c r="EZ125" s="1589"/>
      <c r="FA125" s="1589"/>
      <c r="FB125" s="1589"/>
      <c r="FC125" s="1589"/>
      <c r="FD125" s="1589"/>
      <c r="FE125" s="1589"/>
      <c r="FF125" s="1589"/>
      <c r="FG125" s="1589"/>
      <c r="FH125" s="1589"/>
      <c r="FI125" s="1589"/>
      <c r="FJ125" s="1589"/>
      <c r="FK125" s="1589"/>
      <c r="FL125" s="1589"/>
      <c r="FM125" s="1589"/>
      <c r="FN125" s="1589"/>
      <c r="FO125" s="1589"/>
      <c r="FP125" s="1589"/>
      <c r="FQ125" s="1589"/>
      <c r="FR125" s="1589"/>
      <c r="FS125" s="1589"/>
      <c r="FT125" s="1589"/>
      <c r="FU125" s="1589"/>
      <c r="FV125" s="1589"/>
      <c r="FW125" s="1589"/>
      <c r="FX125" s="1589"/>
      <c r="FY125" s="1589"/>
      <c r="FZ125" s="1589"/>
      <c r="GA125" s="1589"/>
      <c r="GB125" s="1589"/>
      <c r="GC125" s="1589"/>
      <c r="GD125" s="1589"/>
      <c r="GE125" s="1589"/>
      <c r="GF125" s="1589"/>
      <c r="GG125" s="1589"/>
      <c r="GH125" s="1589"/>
      <c r="GI125" s="1589"/>
      <c r="GJ125" s="1589"/>
      <c r="GK125" s="1589"/>
      <c r="GL125" s="1589"/>
      <c r="GM125" s="1589"/>
      <c r="GN125" s="1589"/>
      <c r="GO125" s="1589"/>
      <c r="GP125" s="1589"/>
      <c r="GQ125" s="1589"/>
      <c r="GR125" s="1589"/>
      <c r="GS125" s="1589"/>
      <c r="GT125" s="1589"/>
      <c r="GU125" s="1589"/>
      <c r="GV125" s="1589"/>
      <c r="GW125" s="1589"/>
      <c r="GX125" s="1589"/>
      <c r="GY125" s="1589"/>
      <c r="GZ125" s="1589"/>
      <c r="HA125" s="1589"/>
      <c r="HB125" s="1589"/>
      <c r="HC125" s="1589"/>
      <c r="HD125" s="1589"/>
      <c r="HE125" s="1589"/>
      <c r="HF125" s="1589"/>
      <c r="HG125" s="1589"/>
      <c r="HH125" s="1589"/>
      <c r="HI125" s="1589"/>
      <c r="HJ125" s="1589"/>
      <c r="HK125" s="1589"/>
      <c r="HL125" s="1589"/>
      <c r="HM125" s="1589"/>
      <c r="HN125" s="1589"/>
      <c r="HO125" s="1589"/>
      <c r="HP125" s="1589"/>
      <c r="HQ125" s="1589"/>
      <c r="HR125" s="1589"/>
      <c r="HS125" s="1589"/>
      <c r="HT125" s="1589"/>
      <c r="HU125" s="1589"/>
      <c r="HV125" s="1589"/>
      <c r="HW125" s="1589"/>
      <c r="HX125" s="1589"/>
      <c r="HY125" s="1589"/>
      <c r="HZ125" s="1589"/>
      <c r="IA125" s="1589"/>
      <c r="IB125" s="1589"/>
      <c r="IC125" s="1589"/>
      <c r="ID125" s="1589"/>
      <c r="IE125" s="1589"/>
      <c r="IF125" s="1589"/>
      <c r="IG125" s="1589"/>
      <c r="IH125" s="1589"/>
      <c r="II125" s="1589"/>
      <c r="IJ125" s="1589"/>
      <c r="IK125" s="1589"/>
      <c r="IL125" s="1589"/>
      <c r="IM125" s="1589"/>
      <c r="IN125" s="1589"/>
      <c r="IO125" s="1589"/>
      <c r="IP125" s="1589"/>
      <c r="IQ125" s="1589"/>
      <c r="IR125" s="1589"/>
      <c r="IS125" s="1589"/>
      <c r="IT125" s="1589"/>
      <c r="IU125" s="1589"/>
    </row>
    <row r="126" spans="1:255">
      <c r="A126" s="2209">
        <v>54</v>
      </c>
      <c r="B126" s="1571"/>
      <c r="C126" s="1571"/>
      <c r="D126" s="1571"/>
      <c r="E126" s="1935"/>
      <c r="F126" s="1570"/>
      <c r="G126" s="1571"/>
      <c r="H126" s="1571"/>
      <c r="I126" s="1571"/>
      <c r="J126" s="1571"/>
      <c r="K126" s="1906"/>
      <c r="L126" s="1906"/>
      <c r="M126" s="1946">
        <v>54</v>
      </c>
      <c r="N126" s="1570"/>
      <c r="O126" s="1906"/>
      <c r="P126" s="1906"/>
      <c r="Q126" s="1906"/>
      <c r="R126" s="1906">
        <f t="shared" si="1"/>
        <v>0</v>
      </c>
      <c r="S126" s="1946">
        <v>54</v>
      </c>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c r="CD126" s="1589"/>
      <c r="CE126" s="1589"/>
      <c r="CF126" s="1589"/>
      <c r="CG126" s="1589"/>
      <c r="CH126" s="1589"/>
      <c r="CI126" s="1589"/>
      <c r="CJ126" s="1589"/>
      <c r="CK126" s="1589"/>
      <c r="CL126" s="1589"/>
      <c r="CM126" s="1589"/>
      <c r="CN126" s="1589"/>
      <c r="CO126" s="1589"/>
      <c r="CP126" s="1589"/>
      <c r="CQ126" s="1589"/>
      <c r="CR126" s="1589"/>
      <c r="CS126" s="1589"/>
      <c r="CT126" s="1589"/>
      <c r="CU126" s="1589"/>
      <c r="CV126" s="1589"/>
      <c r="CW126" s="1589"/>
      <c r="CX126" s="1589"/>
      <c r="CY126" s="1589"/>
      <c r="CZ126" s="1589"/>
      <c r="DA126" s="1589"/>
      <c r="DB126" s="1589"/>
      <c r="DC126" s="1589"/>
      <c r="DD126" s="1589"/>
      <c r="DE126" s="1589"/>
      <c r="DF126" s="1589"/>
      <c r="DG126" s="1589"/>
      <c r="DH126" s="1589"/>
      <c r="DI126" s="1589"/>
      <c r="DJ126" s="1589"/>
      <c r="DK126" s="1589"/>
      <c r="DL126" s="1589"/>
      <c r="DM126" s="1589"/>
      <c r="DN126" s="1589"/>
      <c r="DO126" s="1589"/>
      <c r="DP126" s="1589"/>
      <c r="DQ126" s="1589"/>
      <c r="DR126" s="1589"/>
      <c r="DS126" s="1589"/>
      <c r="DT126" s="1589"/>
      <c r="DU126" s="1589"/>
      <c r="DV126" s="1589"/>
      <c r="DW126" s="1589"/>
      <c r="DX126" s="1589"/>
      <c r="DY126" s="1589"/>
      <c r="DZ126" s="1589"/>
      <c r="EA126" s="1589"/>
      <c r="EB126" s="1589"/>
      <c r="EC126" s="1589"/>
      <c r="ED126" s="1589"/>
      <c r="EE126" s="1589"/>
      <c r="EF126" s="1589"/>
      <c r="EG126" s="1589"/>
      <c r="EH126" s="1589"/>
      <c r="EI126" s="1589"/>
      <c r="EJ126" s="1589"/>
      <c r="EK126" s="1589"/>
      <c r="EL126" s="1589"/>
      <c r="EM126" s="1589"/>
      <c r="EN126" s="1589"/>
      <c r="EO126" s="1589"/>
      <c r="EP126" s="1589"/>
      <c r="EQ126" s="1589"/>
      <c r="ER126" s="1589"/>
      <c r="ES126" s="1589"/>
      <c r="ET126" s="1589"/>
      <c r="EU126" s="1589"/>
      <c r="EV126" s="1589"/>
      <c r="EW126" s="1589"/>
      <c r="EX126" s="1589"/>
      <c r="EY126" s="1589"/>
      <c r="EZ126" s="1589"/>
      <c r="FA126" s="1589"/>
      <c r="FB126" s="1589"/>
      <c r="FC126" s="1589"/>
      <c r="FD126" s="1589"/>
      <c r="FE126" s="1589"/>
      <c r="FF126" s="1589"/>
      <c r="FG126" s="1589"/>
      <c r="FH126" s="1589"/>
      <c r="FI126" s="1589"/>
      <c r="FJ126" s="1589"/>
      <c r="FK126" s="1589"/>
      <c r="FL126" s="1589"/>
      <c r="FM126" s="1589"/>
      <c r="FN126" s="1589"/>
      <c r="FO126" s="1589"/>
      <c r="FP126" s="1589"/>
      <c r="FQ126" s="1589"/>
      <c r="FR126" s="1589"/>
      <c r="FS126" s="1589"/>
      <c r="FT126" s="1589"/>
      <c r="FU126" s="1589"/>
      <c r="FV126" s="1589"/>
      <c r="FW126" s="1589"/>
      <c r="FX126" s="1589"/>
      <c r="FY126" s="1589"/>
      <c r="FZ126" s="1589"/>
      <c r="GA126" s="1589"/>
      <c r="GB126" s="1589"/>
      <c r="GC126" s="1589"/>
      <c r="GD126" s="1589"/>
      <c r="GE126" s="1589"/>
      <c r="GF126" s="1589"/>
      <c r="GG126" s="1589"/>
      <c r="GH126" s="1589"/>
      <c r="GI126" s="1589"/>
      <c r="GJ126" s="1589"/>
      <c r="GK126" s="1589"/>
      <c r="GL126" s="1589"/>
      <c r="GM126" s="1589"/>
      <c r="GN126" s="1589"/>
      <c r="GO126" s="1589"/>
      <c r="GP126" s="1589"/>
      <c r="GQ126" s="1589"/>
      <c r="GR126" s="1589"/>
      <c r="GS126" s="1589"/>
      <c r="GT126" s="1589"/>
      <c r="GU126" s="1589"/>
      <c r="GV126" s="1589"/>
      <c r="GW126" s="1589"/>
      <c r="GX126" s="1589"/>
      <c r="GY126" s="1589"/>
      <c r="GZ126" s="1589"/>
      <c r="HA126" s="1589"/>
      <c r="HB126" s="1589"/>
      <c r="HC126" s="1589"/>
      <c r="HD126" s="1589"/>
      <c r="HE126" s="1589"/>
      <c r="HF126" s="1589"/>
      <c r="HG126" s="1589"/>
      <c r="HH126" s="1589"/>
      <c r="HI126" s="1589"/>
      <c r="HJ126" s="1589"/>
      <c r="HK126" s="1589"/>
      <c r="HL126" s="1589"/>
      <c r="HM126" s="1589"/>
      <c r="HN126" s="1589"/>
      <c r="HO126" s="1589"/>
      <c r="HP126" s="1589"/>
      <c r="HQ126" s="1589"/>
      <c r="HR126" s="1589"/>
      <c r="HS126" s="1589"/>
      <c r="HT126" s="1589"/>
      <c r="HU126" s="1589"/>
      <c r="HV126" s="1589"/>
      <c r="HW126" s="1589"/>
      <c r="HX126" s="1589"/>
      <c r="HY126" s="1589"/>
      <c r="HZ126" s="1589"/>
      <c r="IA126" s="1589"/>
      <c r="IB126" s="1589"/>
      <c r="IC126" s="1589"/>
      <c r="ID126" s="1589"/>
      <c r="IE126" s="1589"/>
      <c r="IF126" s="1589"/>
      <c r="IG126" s="1589"/>
      <c r="IH126" s="1589"/>
      <c r="II126" s="1589"/>
      <c r="IJ126" s="1589"/>
      <c r="IK126" s="1589"/>
      <c r="IL126" s="1589"/>
      <c r="IM126" s="1589"/>
      <c r="IN126" s="1589"/>
      <c r="IO126" s="1589"/>
      <c r="IP126" s="1589"/>
      <c r="IQ126" s="1589"/>
      <c r="IR126" s="1589"/>
      <c r="IS126" s="1589"/>
      <c r="IT126" s="1589"/>
      <c r="IU126" s="1589"/>
    </row>
    <row r="127" spans="1:255">
      <c r="A127" s="2209">
        <v>55</v>
      </c>
      <c r="B127" s="1571"/>
      <c r="C127" s="1571"/>
      <c r="D127" s="1571"/>
      <c r="E127" s="1935"/>
      <c r="F127" s="1570"/>
      <c r="G127" s="1571"/>
      <c r="H127" s="1571"/>
      <c r="I127" s="1571"/>
      <c r="J127" s="1571"/>
      <c r="K127" s="1906"/>
      <c r="L127" s="1906"/>
      <c r="M127" s="1946">
        <v>55</v>
      </c>
      <c r="N127" s="1570"/>
      <c r="O127" s="1906"/>
      <c r="P127" s="1906"/>
      <c r="Q127" s="1906"/>
      <c r="R127" s="1906">
        <f t="shared" si="1"/>
        <v>0</v>
      </c>
      <c r="S127" s="1946">
        <v>55</v>
      </c>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c r="CD127" s="1589"/>
      <c r="CE127" s="1589"/>
      <c r="CF127" s="1589"/>
      <c r="CG127" s="1589"/>
      <c r="CH127" s="1589"/>
      <c r="CI127" s="1589"/>
      <c r="CJ127" s="1589"/>
      <c r="CK127" s="1589"/>
      <c r="CL127" s="1589"/>
      <c r="CM127" s="1589"/>
      <c r="CN127" s="1589"/>
      <c r="CO127" s="1589"/>
      <c r="CP127" s="1589"/>
      <c r="CQ127" s="1589"/>
      <c r="CR127" s="1589"/>
      <c r="CS127" s="1589"/>
      <c r="CT127" s="1589"/>
      <c r="CU127" s="1589"/>
      <c r="CV127" s="1589"/>
      <c r="CW127" s="1589"/>
      <c r="CX127" s="1589"/>
      <c r="CY127" s="1589"/>
      <c r="CZ127" s="1589"/>
      <c r="DA127" s="1589"/>
      <c r="DB127" s="1589"/>
      <c r="DC127" s="1589"/>
      <c r="DD127" s="1589"/>
      <c r="DE127" s="1589"/>
      <c r="DF127" s="1589"/>
      <c r="DG127" s="1589"/>
      <c r="DH127" s="1589"/>
      <c r="DI127" s="1589"/>
      <c r="DJ127" s="1589"/>
      <c r="DK127" s="1589"/>
      <c r="DL127" s="1589"/>
      <c r="DM127" s="1589"/>
      <c r="DN127" s="1589"/>
      <c r="DO127" s="1589"/>
      <c r="DP127" s="1589"/>
      <c r="DQ127" s="1589"/>
      <c r="DR127" s="1589"/>
      <c r="DS127" s="1589"/>
      <c r="DT127" s="1589"/>
      <c r="DU127" s="1589"/>
      <c r="DV127" s="1589"/>
      <c r="DW127" s="1589"/>
      <c r="DX127" s="1589"/>
      <c r="DY127" s="1589"/>
      <c r="DZ127" s="1589"/>
      <c r="EA127" s="1589"/>
      <c r="EB127" s="1589"/>
      <c r="EC127" s="1589"/>
      <c r="ED127" s="1589"/>
      <c r="EE127" s="1589"/>
      <c r="EF127" s="1589"/>
      <c r="EG127" s="1589"/>
      <c r="EH127" s="1589"/>
      <c r="EI127" s="1589"/>
      <c r="EJ127" s="1589"/>
      <c r="EK127" s="1589"/>
      <c r="EL127" s="1589"/>
      <c r="EM127" s="1589"/>
      <c r="EN127" s="1589"/>
      <c r="EO127" s="1589"/>
      <c r="EP127" s="1589"/>
      <c r="EQ127" s="1589"/>
      <c r="ER127" s="1589"/>
      <c r="ES127" s="1589"/>
      <c r="ET127" s="1589"/>
      <c r="EU127" s="1589"/>
      <c r="EV127" s="1589"/>
      <c r="EW127" s="1589"/>
      <c r="EX127" s="1589"/>
      <c r="EY127" s="1589"/>
      <c r="EZ127" s="1589"/>
      <c r="FA127" s="1589"/>
      <c r="FB127" s="1589"/>
      <c r="FC127" s="1589"/>
      <c r="FD127" s="1589"/>
      <c r="FE127" s="1589"/>
      <c r="FF127" s="1589"/>
      <c r="FG127" s="1589"/>
      <c r="FH127" s="1589"/>
      <c r="FI127" s="1589"/>
      <c r="FJ127" s="1589"/>
      <c r="FK127" s="1589"/>
      <c r="FL127" s="1589"/>
      <c r="FM127" s="1589"/>
      <c r="FN127" s="1589"/>
      <c r="FO127" s="1589"/>
      <c r="FP127" s="1589"/>
      <c r="FQ127" s="1589"/>
      <c r="FR127" s="1589"/>
      <c r="FS127" s="1589"/>
      <c r="FT127" s="1589"/>
      <c r="FU127" s="1589"/>
      <c r="FV127" s="1589"/>
      <c r="FW127" s="1589"/>
      <c r="FX127" s="1589"/>
      <c r="FY127" s="1589"/>
      <c r="FZ127" s="1589"/>
      <c r="GA127" s="1589"/>
      <c r="GB127" s="1589"/>
      <c r="GC127" s="1589"/>
      <c r="GD127" s="1589"/>
      <c r="GE127" s="1589"/>
      <c r="GF127" s="1589"/>
      <c r="GG127" s="1589"/>
      <c r="GH127" s="1589"/>
      <c r="GI127" s="1589"/>
      <c r="GJ127" s="1589"/>
      <c r="GK127" s="1589"/>
      <c r="GL127" s="1589"/>
      <c r="GM127" s="1589"/>
      <c r="GN127" s="1589"/>
      <c r="GO127" s="1589"/>
      <c r="GP127" s="1589"/>
      <c r="GQ127" s="1589"/>
      <c r="GR127" s="1589"/>
      <c r="GS127" s="1589"/>
      <c r="GT127" s="1589"/>
      <c r="GU127" s="1589"/>
      <c r="GV127" s="1589"/>
      <c r="GW127" s="1589"/>
      <c r="GX127" s="1589"/>
      <c r="GY127" s="1589"/>
      <c r="GZ127" s="1589"/>
      <c r="HA127" s="1589"/>
      <c r="HB127" s="1589"/>
      <c r="HC127" s="1589"/>
      <c r="HD127" s="1589"/>
      <c r="HE127" s="1589"/>
      <c r="HF127" s="1589"/>
      <c r="HG127" s="1589"/>
      <c r="HH127" s="1589"/>
      <c r="HI127" s="1589"/>
      <c r="HJ127" s="1589"/>
      <c r="HK127" s="1589"/>
      <c r="HL127" s="1589"/>
      <c r="HM127" s="1589"/>
      <c r="HN127" s="1589"/>
      <c r="HO127" s="1589"/>
      <c r="HP127" s="1589"/>
      <c r="HQ127" s="1589"/>
      <c r="HR127" s="1589"/>
      <c r="HS127" s="1589"/>
      <c r="HT127" s="1589"/>
      <c r="HU127" s="1589"/>
      <c r="HV127" s="1589"/>
      <c r="HW127" s="1589"/>
      <c r="HX127" s="1589"/>
      <c r="HY127" s="1589"/>
      <c r="HZ127" s="1589"/>
      <c r="IA127" s="1589"/>
      <c r="IB127" s="1589"/>
      <c r="IC127" s="1589"/>
      <c r="ID127" s="1589"/>
      <c r="IE127" s="1589"/>
      <c r="IF127" s="1589"/>
      <c r="IG127" s="1589"/>
      <c r="IH127" s="1589"/>
      <c r="II127" s="1589"/>
      <c r="IJ127" s="1589"/>
      <c r="IK127" s="1589"/>
      <c r="IL127" s="1589"/>
      <c r="IM127" s="1589"/>
      <c r="IN127" s="1589"/>
      <c r="IO127" s="1589"/>
      <c r="IP127" s="1589"/>
      <c r="IQ127" s="1589"/>
      <c r="IR127" s="1589"/>
      <c r="IS127" s="1589"/>
      <c r="IT127" s="1589"/>
      <c r="IU127" s="1589"/>
    </row>
    <row r="128" spans="1:255">
      <c r="A128" s="2209">
        <v>56</v>
      </c>
      <c r="B128" s="1571"/>
      <c r="C128" s="1571"/>
      <c r="D128" s="1571"/>
      <c r="E128" s="1935"/>
      <c r="F128" s="1570"/>
      <c r="G128" s="1571"/>
      <c r="H128" s="1571"/>
      <c r="I128" s="1571"/>
      <c r="J128" s="1571"/>
      <c r="K128" s="1906"/>
      <c r="L128" s="1906"/>
      <c r="M128" s="1946">
        <v>56</v>
      </c>
      <c r="N128" s="1570"/>
      <c r="O128" s="1906"/>
      <c r="P128" s="1906"/>
      <c r="Q128" s="1906"/>
      <c r="R128" s="1906">
        <f t="shared" si="1"/>
        <v>0</v>
      </c>
      <c r="S128" s="1946">
        <v>56</v>
      </c>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c r="CD128" s="1589"/>
      <c r="CE128" s="1589"/>
      <c r="CF128" s="1589"/>
      <c r="CG128" s="1589"/>
      <c r="CH128" s="1589"/>
      <c r="CI128" s="1589"/>
      <c r="CJ128" s="1589"/>
      <c r="CK128" s="1589"/>
      <c r="CL128" s="1589"/>
      <c r="CM128" s="1589"/>
      <c r="CN128" s="1589"/>
      <c r="CO128" s="1589"/>
      <c r="CP128" s="1589"/>
      <c r="CQ128" s="1589"/>
      <c r="CR128" s="1589"/>
      <c r="CS128" s="1589"/>
      <c r="CT128" s="1589"/>
      <c r="CU128" s="1589"/>
      <c r="CV128" s="1589"/>
      <c r="CW128" s="1589"/>
      <c r="CX128" s="1589"/>
      <c r="CY128" s="1589"/>
      <c r="CZ128" s="1589"/>
      <c r="DA128" s="1589"/>
      <c r="DB128" s="1589"/>
      <c r="DC128" s="1589"/>
      <c r="DD128" s="1589"/>
      <c r="DE128" s="1589"/>
      <c r="DF128" s="1589"/>
      <c r="DG128" s="1589"/>
      <c r="DH128" s="1589"/>
      <c r="DI128" s="1589"/>
      <c r="DJ128" s="1589"/>
      <c r="DK128" s="1589"/>
      <c r="DL128" s="1589"/>
      <c r="DM128" s="1589"/>
      <c r="DN128" s="1589"/>
      <c r="DO128" s="1589"/>
      <c r="DP128" s="1589"/>
      <c r="DQ128" s="1589"/>
      <c r="DR128" s="1589"/>
      <c r="DS128" s="1589"/>
      <c r="DT128" s="1589"/>
      <c r="DU128" s="1589"/>
      <c r="DV128" s="1589"/>
      <c r="DW128" s="1589"/>
      <c r="DX128" s="1589"/>
      <c r="DY128" s="1589"/>
      <c r="DZ128" s="1589"/>
      <c r="EA128" s="1589"/>
      <c r="EB128" s="1589"/>
      <c r="EC128" s="1589"/>
      <c r="ED128" s="1589"/>
      <c r="EE128" s="1589"/>
      <c r="EF128" s="1589"/>
      <c r="EG128" s="1589"/>
      <c r="EH128" s="1589"/>
      <c r="EI128" s="1589"/>
      <c r="EJ128" s="1589"/>
      <c r="EK128" s="1589"/>
      <c r="EL128" s="1589"/>
      <c r="EM128" s="1589"/>
      <c r="EN128" s="1589"/>
      <c r="EO128" s="1589"/>
      <c r="EP128" s="1589"/>
      <c r="EQ128" s="1589"/>
      <c r="ER128" s="1589"/>
      <c r="ES128" s="1589"/>
      <c r="ET128" s="1589"/>
      <c r="EU128" s="1589"/>
      <c r="EV128" s="1589"/>
      <c r="EW128" s="1589"/>
      <c r="EX128" s="1589"/>
      <c r="EY128" s="1589"/>
      <c r="EZ128" s="1589"/>
      <c r="FA128" s="1589"/>
      <c r="FB128" s="1589"/>
      <c r="FC128" s="1589"/>
      <c r="FD128" s="1589"/>
      <c r="FE128" s="1589"/>
      <c r="FF128" s="1589"/>
      <c r="FG128" s="1589"/>
      <c r="FH128" s="1589"/>
      <c r="FI128" s="1589"/>
      <c r="FJ128" s="1589"/>
      <c r="FK128" s="1589"/>
      <c r="FL128" s="1589"/>
      <c r="FM128" s="1589"/>
      <c r="FN128" s="1589"/>
      <c r="FO128" s="1589"/>
      <c r="FP128" s="1589"/>
      <c r="FQ128" s="1589"/>
      <c r="FR128" s="1589"/>
      <c r="FS128" s="1589"/>
      <c r="FT128" s="1589"/>
      <c r="FU128" s="1589"/>
      <c r="FV128" s="1589"/>
      <c r="FW128" s="1589"/>
      <c r="FX128" s="1589"/>
      <c r="FY128" s="1589"/>
      <c r="FZ128" s="1589"/>
      <c r="GA128" s="1589"/>
      <c r="GB128" s="1589"/>
      <c r="GC128" s="1589"/>
      <c r="GD128" s="1589"/>
      <c r="GE128" s="1589"/>
      <c r="GF128" s="1589"/>
      <c r="GG128" s="1589"/>
      <c r="GH128" s="1589"/>
      <c r="GI128" s="1589"/>
      <c r="GJ128" s="1589"/>
      <c r="GK128" s="1589"/>
      <c r="GL128" s="1589"/>
      <c r="GM128" s="1589"/>
      <c r="GN128" s="1589"/>
      <c r="GO128" s="1589"/>
      <c r="GP128" s="1589"/>
      <c r="GQ128" s="1589"/>
      <c r="GR128" s="1589"/>
      <c r="GS128" s="1589"/>
      <c r="GT128" s="1589"/>
      <c r="GU128" s="1589"/>
      <c r="GV128" s="1589"/>
      <c r="GW128" s="1589"/>
      <c r="GX128" s="1589"/>
      <c r="GY128" s="1589"/>
      <c r="GZ128" s="1589"/>
      <c r="HA128" s="1589"/>
      <c r="HB128" s="1589"/>
      <c r="HC128" s="1589"/>
      <c r="HD128" s="1589"/>
      <c r="HE128" s="1589"/>
      <c r="HF128" s="1589"/>
      <c r="HG128" s="1589"/>
      <c r="HH128" s="1589"/>
      <c r="HI128" s="1589"/>
      <c r="HJ128" s="1589"/>
      <c r="HK128" s="1589"/>
      <c r="HL128" s="1589"/>
      <c r="HM128" s="1589"/>
      <c r="HN128" s="1589"/>
      <c r="HO128" s="1589"/>
      <c r="HP128" s="1589"/>
      <c r="HQ128" s="1589"/>
      <c r="HR128" s="1589"/>
      <c r="HS128" s="1589"/>
      <c r="HT128" s="1589"/>
      <c r="HU128" s="1589"/>
      <c r="HV128" s="1589"/>
      <c r="HW128" s="1589"/>
      <c r="HX128" s="1589"/>
      <c r="HY128" s="1589"/>
      <c r="HZ128" s="1589"/>
      <c r="IA128" s="1589"/>
      <c r="IB128" s="1589"/>
      <c r="IC128" s="1589"/>
      <c r="ID128" s="1589"/>
      <c r="IE128" s="1589"/>
      <c r="IF128" s="1589"/>
      <c r="IG128" s="1589"/>
      <c r="IH128" s="1589"/>
      <c r="II128" s="1589"/>
      <c r="IJ128" s="1589"/>
      <c r="IK128" s="1589"/>
      <c r="IL128" s="1589"/>
      <c r="IM128" s="1589"/>
      <c r="IN128" s="1589"/>
      <c r="IO128" s="1589"/>
      <c r="IP128" s="1589"/>
      <c r="IQ128" s="1589"/>
      <c r="IR128" s="1589"/>
      <c r="IS128" s="1589"/>
      <c r="IT128" s="1589"/>
      <c r="IU128" s="1589"/>
    </row>
    <row r="129" spans="1:255">
      <c r="A129" s="2209">
        <v>57</v>
      </c>
      <c r="B129" s="1571"/>
      <c r="C129" s="1571"/>
      <c r="D129" s="1571"/>
      <c r="E129" s="1935"/>
      <c r="F129" s="1570"/>
      <c r="G129" s="1571"/>
      <c r="H129" s="1571"/>
      <c r="I129" s="1571"/>
      <c r="J129" s="1571"/>
      <c r="K129" s="1906"/>
      <c r="L129" s="1906"/>
      <c r="M129" s="1946">
        <v>57</v>
      </c>
      <c r="N129" s="1570"/>
      <c r="O129" s="1906"/>
      <c r="P129" s="1906"/>
      <c r="Q129" s="1906"/>
      <c r="R129" s="1906">
        <f t="shared" si="1"/>
        <v>0</v>
      </c>
      <c r="S129" s="1946">
        <v>57</v>
      </c>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c r="CD129" s="1589"/>
      <c r="CE129" s="1589"/>
      <c r="CF129" s="1589"/>
      <c r="CG129" s="1589"/>
      <c r="CH129" s="1589"/>
      <c r="CI129" s="1589"/>
      <c r="CJ129" s="1589"/>
      <c r="CK129" s="1589"/>
      <c r="CL129" s="1589"/>
      <c r="CM129" s="1589"/>
      <c r="CN129" s="1589"/>
      <c r="CO129" s="1589"/>
      <c r="CP129" s="1589"/>
      <c r="CQ129" s="1589"/>
      <c r="CR129" s="1589"/>
      <c r="CS129" s="1589"/>
      <c r="CT129" s="1589"/>
      <c r="CU129" s="1589"/>
      <c r="CV129" s="1589"/>
      <c r="CW129" s="1589"/>
      <c r="CX129" s="1589"/>
      <c r="CY129" s="1589"/>
      <c r="CZ129" s="1589"/>
      <c r="DA129" s="1589"/>
      <c r="DB129" s="1589"/>
      <c r="DC129" s="1589"/>
      <c r="DD129" s="1589"/>
      <c r="DE129" s="1589"/>
      <c r="DF129" s="1589"/>
      <c r="DG129" s="1589"/>
      <c r="DH129" s="1589"/>
      <c r="DI129" s="1589"/>
      <c r="DJ129" s="1589"/>
      <c r="DK129" s="1589"/>
      <c r="DL129" s="1589"/>
      <c r="DM129" s="1589"/>
      <c r="DN129" s="1589"/>
      <c r="DO129" s="1589"/>
      <c r="DP129" s="1589"/>
      <c r="DQ129" s="1589"/>
      <c r="DR129" s="1589"/>
      <c r="DS129" s="1589"/>
      <c r="DT129" s="1589"/>
      <c r="DU129" s="1589"/>
      <c r="DV129" s="1589"/>
      <c r="DW129" s="1589"/>
      <c r="DX129" s="1589"/>
      <c r="DY129" s="1589"/>
      <c r="DZ129" s="1589"/>
      <c r="EA129" s="1589"/>
      <c r="EB129" s="1589"/>
      <c r="EC129" s="1589"/>
      <c r="ED129" s="1589"/>
      <c r="EE129" s="1589"/>
      <c r="EF129" s="1589"/>
      <c r="EG129" s="1589"/>
      <c r="EH129" s="1589"/>
      <c r="EI129" s="1589"/>
      <c r="EJ129" s="1589"/>
      <c r="EK129" s="1589"/>
      <c r="EL129" s="1589"/>
      <c r="EM129" s="1589"/>
      <c r="EN129" s="1589"/>
      <c r="EO129" s="1589"/>
      <c r="EP129" s="1589"/>
      <c r="EQ129" s="1589"/>
      <c r="ER129" s="1589"/>
      <c r="ES129" s="1589"/>
      <c r="ET129" s="1589"/>
      <c r="EU129" s="1589"/>
      <c r="EV129" s="1589"/>
      <c r="EW129" s="1589"/>
      <c r="EX129" s="1589"/>
      <c r="EY129" s="1589"/>
      <c r="EZ129" s="1589"/>
      <c r="FA129" s="1589"/>
      <c r="FB129" s="1589"/>
      <c r="FC129" s="1589"/>
      <c r="FD129" s="1589"/>
      <c r="FE129" s="1589"/>
      <c r="FF129" s="1589"/>
      <c r="FG129" s="1589"/>
      <c r="FH129" s="1589"/>
      <c r="FI129" s="1589"/>
      <c r="FJ129" s="1589"/>
      <c r="FK129" s="1589"/>
      <c r="FL129" s="1589"/>
      <c r="FM129" s="1589"/>
      <c r="FN129" s="1589"/>
      <c r="FO129" s="1589"/>
      <c r="FP129" s="1589"/>
      <c r="FQ129" s="1589"/>
      <c r="FR129" s="1589"/>
      <c r="FS129" s="1589"/>
      <c r="FT129" s="1589"/>
      <c r="FU129" s="1589"/>
      <c r="FV129" s="1589"/>
      <c r="FW129" s="1589"/>
      <c r="FX129" s="1589"/>
      <c r="FY129" s="1589"/>
      <c r="FZ129" s="1589"/>
      <c r="GA129" s="1589"/>
      <c r="GB129" s="1589"/>
      <c r="GC129" s="1589"/>
      <c r="GD129" s="1589"/>
      <c r="GE129" s="1589"/>
      <c r="GF129" s="1589"/>
      <c r="GG129" s="1589"/>
      <c r="GH129" s="1589"/>
      <c r="GI129" s="1589"/>
      <c r="GJ129" s="1589"/>
      <c r="GK129" s="1589"/>
      <c r="GL129" s="1589"/>
      <c r="GM129" s="1589"/>
      <c r="GN129" s="1589"/>
      <c r="GO129" s="1589"/>
      <c r="GP129" s="1589"/>
      <c r="GQ129" s="1589"/>
      <c r="GR129" s="1589"/>
      <c r="GS129" s="1589"/>
      <c r="GT129" s="1589"/>
      <c r="GU129" s="1589"/>
      <c r="GV129" s="1589"/>
      <c r="GW129" s="1589"/>
      <c r="GX129" s="1589"/>
      <c r="GY129" s="1589"/>
      <c r="GZ129" s="1589"/>
      <c r="HA129" s="1589"/>
      <c r="HB129" s="1589"/>
      <c r="HC129" s="1589"/>
      <c r="HD129" s="1589"/>
      <c r="HE129" s="1589"/>
      <c r="HF129" s="1589"/>
      <c r="HG129" s="1589"/>
      <c r="HH129" s="1589"/>
      <c r="HI129" s="1589"/>
      <c r="HJ129" s="1589"/>
      <c r="HK129" s="1589"/>
      <c r="HL129" s="1589"/>
      <c r="HM129" s="1589"/>
      <c r="HN129" s="1589"/>
      <c r="HO129" s="1589"/>
      <c r="HP129" s="1589"/>
      <c r="HQ129" s="1589"/>
      <c r="HR129" s="1589"/>
      <c r="HS129" s="1589"/>
      <c r="HT129" s="1589"/>
      <c r="HU129" s="1589"/>
      <c r="HV129" s="1589"/>
      <c r="HW129" s="1589"/>
      <c r="HX129" s="1589"/>
      <c r="HY129" s="1589"/>
      <c r="HZ129" s="1589"/>
      <c r="IA129" s="1589"/>
      <c r="IB129" s="1589"/>
      <c r="IC129" s="1589"/>
      <c r="ID129" s="1589"/>
      <c r="IE129" s="1589"/>
      <c r="IF129" s="1589"/>
      <c r="IG129" s="1589"/>
      <c r="IH129" s="1589"/>
      <c r="II129" s="1589"/>
      <c r="IJ129" s="1589"/>
      <c r="IK129" s="1589"/>
      <c r="IL129" s="1589"/>
      <c r="IM129" s="1589"/>
      <c r="IN129" s="1589"/>
      <c r="IO129" s="1589"/>
      <c r="IP129" s="1589"/>
      <c r="IQ129" s="1589"/>
      <c r="IR129" s="1589"/>
      <c r="IS129" s="1589"/>
      <c r="IT129" s="1589"/>
      <c r="IU129" s="1589"/>
    </row>
    <row r="130" spans="1:255">
      <c r="A130" s="2209">
        <v>58</v>
      </c>
      <c r="B130" s="1571"/>
      <c r="C130" s="1571"/>
      <c r="D130" s="1571"/>
      <c r="E130" s="1935"/>
      <c r="F130" s="1570"/>
      <c r="G130" s="1571"/>
      <c r="H130" s="1571"/>
      <c r="I130" s="1571"/>
      <c r="J130" s="1571"/>
      <c r="K130" s="1906"/>
      <c r="L130" s="1906"/>
      <c r="M130" s="1946">
        <v>58</v>
      </c>
      <c r="N130" s="1570"/>
      <c r="O130" s="1906"/>
      <c r="P130" s="1906"/>
      <c r="Q130" s="1906"/>
      <c r="R130" s="1906">
        <f t="shared" si="1"/>
        <v>0</v>
      </c>
      <c r="S130" s="1946">
        <v>58</v>
      </c>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c r="CD130" s="1589"/>
      <c r="CE130" s="1589"/>
      <c r="CF130" s="1589"/>
      <c r="CG130" s="1589"/>
      <c r="CH130" s="1589"/>
      <c r="CI130" s="1589"/>
      <c r="CJ130" s="1589"/>
      <c r="CK130" s="1589"/>
      <c r="CL130" s="1589"/>
      <c r="CM130" s="1589"/>
      <c r="CN130" s="1589"/>
      <c r="CO130" s="1589"/>
      <c r="CP130" s="1589"/>
      <c r="CQ130" s="1589"/>
      <c r="CR130" s="1589"/>
      <c r="CS130" s="1589"/>
      <c r="CT130" s="1589"/>
      <c r="CU130" s="1589"/>
      <c r="CV130" s="1589"/>
      <c r="CW130" s="1589"/>
      <c r="CX130" s="1589"/>
      <c r="CY130" s="1589"/>
      <c r="CZ130" s="1589"/>
      <c r="DA130" s="1589"/>
      <c r="DB130" s="1589"/>
      <c r="DC130" s="1589"/>
      <c r="DD130" s="1589"/>
      <c r="DE130" s="1589"/>
      <c r="DF130" s="1589"/>
      <c r="DG130" s="1589"/>
      <c r="DH130" s="1589"/>
      <c r="DI130" s="1589"/>
      <c r="DJ130" s="1589"/>
      <c r="DK130" s="1589"/>
      <c r="DL130" s="1589"/>
      <c r="DM130" s="1589"/>
      <c r="DN130" s="1589"/>
      <c r="DO130" s="1589"/>
      <c r="DP130" s="1589"/>
      <c r="DQ130" s="1589"/>
      <c r="DR130" s="1589"/>
      <c r="DS130" s="1589"/>
      <c r="DT130" s="1589"/>
      <c r="DU130" s="1589"/>
      <c r="DV130" s="1589"/>
      <c r="DW130" s="1589"/>
      <c r="DX130" s="1589"/>
      <c r="DY130" s="1589"/>
      <c r="DZ130" s="1589"/>
      <c r="EA130" s="1589"/>
      <c r="EB130" s="1589"/>
      <c r="EC130" s="1589"/>
      <c r="ED130" s="1589"/>
      <c r="EE130" s="1589"/>
      <c r="EF130" s="1589"/>
      <c r="EG130" s="1589"/>
      <c r="EH130" s="1589"/>
      <c r="EI130" s="1589"/>
      <c r="EJ130" s="1589"/>
      <c r="EK130" s="1589"/>
      <c r="EL130" s="1589"/>
      <c r="EM130" s="1589"/>
      <c r="EN130" s="1589"/>
      <c r="EO130" s="1589"/>
      <c r="EP130" s="1589"/>
      <c r="EQ130" s="1589"/>
      <c r="ER130" s="1589"/>
      <c r="ES130" s="1589"/>
      <c r="ET130" s="1589"/>
      <c r="EU130" s="1589"/>
      <c r="EV130" s="1589"/>
      <c r="EW130" s="1589"/>
      <c r="EX130" s="1589"/>
      <c r="EY130" s="1589"/>
      <c r="EZ130" s="1589"/>
      <c r="FA130" s="1589"/>
      <c r="FB130" s="1589"/>
      <c r="FC130" s="1589"/>
      <c r="FD130" s="1589"/>
      <c r="FE130" s="1589"/>
      <c r="FF130" s="1589"/>
      <c r="FG130" s="1589"/>
      <c r="FH130" s="1589"/>
      <c r="FI130" s="1589"/>
      <c r="FJ130" s="1589"/>
      <c r="FK130" s="1589"/>
      <c r="FL130" s="1589"/>
      <c r="FM130" s="1589"/>
      <c r="FN130" s="1589"/>
      <c r="FO130" s="1589"/>
      <c r="FP130" s="1589"/>
      <c r="FQ130" s="1589"/>
      <c r="FR130" s="1589"/>
      <c r="FS130" s="1589"/>
      <c r="FT130" s="1589"/>
      <c r="FU130" s="1589"/>
      <c r="FV130" s="1589"/>
      <c r="FW130" s="1589"/>
      <c r="FX130" s="1589"/>
      <c r="FY130" s="1589"/>
      <c r="FZ130" s="1589"/>
      <c r="GA130" s="1589"/>
      <c r="GB130" s="1589"/>
      <c r="GC130" s="1589"/>
      <c r="GD130" s="1589"/>
      <c r="GE130" s="1589"/>
      <c r="GF130" s="1589"/>
      <c r="GG130" s="1589"/>
      <c r="GH130" s="1589"/>
      <c r="GI130" s="1589"/>
      <c r="GJ130" s="1589"/>
      <c r="GK130" s="1589"/>
      <c r="GL130" s="1589"/>
      <c r="GM130" s="1589"/>
      <c r="GN130" s="1589"/>
      <c r="GO130" s="1589"/>
      <c r="GP130" s="1589"/>
      <c r="GQ130" s="1589"/>
      <c r="GR130" s="1589"/>
      <c r="GS130" s="1589"/>
      <c r="GT130" s="1589"/>
      <c r="GU130" s="1589"/>
      <c r="GV130" s="1589"/>
      <c r="GW130" s="1589"/>
      <c r="GX130" s="1589"/>
      <c r="GY130" s="1589"/>
      <c r="GZ130" s="1589"/>
      <c r="HA130" s="1589"/>
      <c r="HB130" s="1589"/>
      <c r="HC130" s="1589"/>
      <c r="HD130" s="1589"/>
      <c r="HE130" s="1589"/>
      <c r="HF130" s="1589"/>
      <c r="HG130" s="1589"/>
      <c r="HH130" s="1589"/>
      <c r="HI130" s="1589"/>
      <c r="HJ130" s="1589"/>
      <c r="HK130" s="1589"/>
      <c r="HL130" s="1589"/>
      <c r="HM130" s="1589"/>
      <c r="HN130" s="1589"/>
      <c r="HO130" s="1589"/>
      <c r="HP130" s="1589"/>
      <c r="HQ130" s="1589"/>
      <c r="HR130" s="1589"/>
      <c r="HS130" s="1589"/>
      <c r="HT130" s="1589"/>
      <c r="HU130" s="1589"/>
      <c r="HV130" s="1589"/>
      <c r="HW130" s="1589"/>
      <c r="HX130" s="1589"/>
      <c r="HY130" s="1589"/>
      <c r="HZ130" s="1589"/>
      <c r="IA130" s="1589"/>
      <c r="IB130" s="1589"/>
      <c r="IC130" s="1589"/>
      <c r="ID130" s="1589"/>
      <c r="IE130" s="1589"/>
      <c r="IF130" s="1589"/>
      <c r="IG130" s="1589"/>
      <c r="IH130" s="1589"/>
      <c r="II130" s="1589"/>
      <c r="IJ130" s="1589"/>
      <c r="IK130" s="1589"/>
      <c r="IL130" s="1589"/>
      <c r="IM130" s="1589"/>
      <c r="IN130" s="1589"/>
      <c r="IO130" s="1589"/>
      <c r="IP130" s="1589"/>
      <c r="IQ130" s="1589"/>
      <c r="IR130" s="1589"/>
      <c r="IS130" s="1589"/>
      <c r="IT130" s="1589"/>
      <c r="IU130" s="1589"/>
    </row>
    <row r="131" spans="1:255">
      <c r="A131" s="2209">
        <v>59</v>
      </c>
      <c r="B131" s="1571"/>
      <c r="C131" s="1571"/>
      <c r="D131" s="1571"/>
      <c r="E131" s="1935"/>
      <c r="F131" s="1570"/>
      <c r="G131" s="1571"/>
      <c r="H131" s="1571"/>
      <c r="I131" s="1571"/>
      <c r="J131" s="1571"/>
      <c r="K131" s="1906"/>
      <c r="L131" s="1906"/>
      <c r="M131" s="1946">
        <v>59</v>
      </c>
      <c r="N131" s="1570"/>
      <c r="O131" s="1906"/>
      <c r="P131" s="1906"/>
      <c r="Q131" s="1906"/>
      <c r="R131" s="1906">
        <f t="shared" si="1"/>
        <v>0</v>
      </c>
      <c r="S131" s="1946">
        <v>59</v>
      </c>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c r="CD131" s="1589"/>
      <c r="CE131" s="1589"/>
      <c r="CF131" s="1589"/>
      <c r="CG131" s="1589"/>
      <c r="CH131" s="1589"/>
      <c r="CI131" s="1589"/>
      <c r="CJ131" s="1589"/>
      <c r="CK131" s="1589"/>
      <c r="CL131" s="1589"/>
      <c r="CM131" s="1589"/>
      <c r="CN131" s="1589"/>
      <c r="CO131" s="1589"/>
      <c r="CP131" s="1589"/>
      <c r="CQ131" s="1589"/>
      <c r="CR131" s="1589"/>
      <c r="CS131" s="1589"/>
      <c r="CT131" s="1589"/>
      <c r="CU131" s="1589"/>
      <c r="CV131" s="1589"/>
      <c r="CW131" s="1589"/>
      <c r="CX131" s="1589"/>
      <c r="CY131" s="1589"/>
      <c r="CZ131" s="1589"/>
      <c r="DA131" s="1589"/>
      <c r="DB131" s="1589"/>
      <c r="DC131" s="1589"/>
      <c r="DD131" s="1589"/>
      <c r="DE131" s="1589"/>
      <c r="DF131" s="1589"/>
      <c r="DG131" s="1589"/>
      <c r="DH131" s="1589"/>
      <c r="DI131" s="1589"/>
      <c r="DJ131" s="1589"/>
      <c r="DK131" s="1589"/>
      <c r="DL131" s="1589"/>
      <c r="DM131" s="1589"/>
      <c r="DN131" s="1589"/>
      <c r="DO131" s="1589"/>
      <c r="DP131" s="1589"/>
      <c r="DQ131" s="1589"/>
      <c r="DR131" s="1589"/>
      <c r="DS131" s="1589"/>
      <c r="DT131" s="1589"/>
      <c r="DU131" s="1589"/>
      <c r="DV131" s="1589"/>
      <c r="DW131" s="1589"/>
      <c r="DX131" s="1589"/>
      <c r="DY131" s="1589"/>
      <c r="DZ131" s="1589"/>
      <c r="EA131" s="1589"/>
      <c r="EB131" s="1589"/>
      <c r="EC131" s="1589"/>
      <c r="ED131" s="1589"/>
      <c r="EE131" s="1589"/>
      <c r="EF131" s="1589"/>
      <c r="EG131" s="1589"/>
      <c r="EH131" s="1589"/>
      <c r="EI131" s="1589"/>
      <c r="EJ131" s="1589"/>
      <c r="EK131" s="1589"/>
      <c r="EL131" s="1589"/>
      <c r="EM131" s="1589"/>
      <c r="EN131" s="1589"/>
      <c r="EO131" s="1589"/>
      <c r="EP131" s="1589"/>
      <c r="EQ131" s="1589"/>
      <c r="ER131" s="1589"/>
      <c r="ES131" s="1589"/>
      <c r="ET131" s="1589"/>
      <c r="EU131" s="1589"/>
      <c r="EV131" s="1589"/>
      <c r="EW131" s="1589"/>
      <c r="EX131" s="1589"/>
      <c r="EY131" s="1589"/>
      <c r="EZ131" s="1589"/>
      <c r="FA131" s="1589"/>
      <c r="FB131" s="1589"/>
      <c r="FC131" s="1589"/>
      <c r="FD131" s="1589"/>
      <c r="FE131" s="1589"/>
      <c r="FF131" s="1589"/>
      <c r="FG131" s="1589"/>
      <c r="FH131" s="1589"/>
      <c r="FI131" s="1589"/>
      <c r="FJ131" s="1589"/>
      <c r="FK131" s="1589"/>
      <c r="FL131" s="1589"/>
      <c r="FM131" s="1589"/>
      <c r="FN131" s="1589"/>
      <c r="FO131" s="1589"/>
      <c r="FP131" s="1589"/>
      <c r="FQ131" s="1589"/>
      <c r="FR131" s="1589"/>
      <c r="FS131" s="1589"/>
      <c r="FT131" s="1589"/>
      <c r="FU131" s="1589"/>
      <c r="FV131" s="1589"/>
      <c r="FW131" s="1589"/>
      <c r="FX131" s="1589"/>
      <c r="FY131" s="1589"/>
      <c r="FZ131" s="1589"/>
      <c r="GA131" s="1589"/>
      <c r="GB131" s="1589"/>
      <c r="GC131" s="1589"/>
      <c r="GD131" s="1589"/>
      <c r="GE131" s="1589"/>
      <c r="GF131" s="1589"/>
      <c r="GG131" s="1589"/>
      <c r="GH131" s="1589"/>
      <c r="GI131" s="1589"/>
      <c r="GJ131" s="1589"/>
      <c r="GK131" s="1589"/>
      <c r="GL131" s="1589"/>
      <c r="GM131" s="1589"/>
      <c r="GN131" s="1589"/>
      <c r="GO131" s="1589"/>
      <c r="GP131" s="1589"/>
      <c r="GQ131" s="1589"/>
      <c r="GR131" s="1589"/>
      <c r="GS131" s="1589"/>
      <c r="GT131" s="1589"/>
      <c r="GU131" s="1589"/>
      <c r="GV131" s="1589"/>
      <c r="GW131" s="1589"/>
      <c r="GX131" s="1589"/>
      <c r="GY131" s="1589"/>
      <c r="GZ131" s="1589"/>
      <c r="HA131" s="1589"/>
      <c r="HB131" s="1589"/>
      <c r="HC131" s="1589"/>
      <c r="HD131" s="1589"/>
      <c r="HE131" s="1589"/>
      <c r="HF131" s="1589"/>
      <c r="HG131" s="1589"/>
      <c r="HH131" s="1589"/>
      <c r="HI131" s="1589"/>
      <c r="HJ131" s="1589"/>
      <c r="HK131" s="1589"/>
      <c r="HL131" s="1589"/>
      <c r="HM131" s="1589"/>
      <c r="HN131" s="1589"/>
      <c r="HO131" s="1589"/>
      <c r="HP131" s="1589"/>
      <c r="HQ131" s="1589"/>
      <c r="HR131" s="1589"/>
      <c r="HS131" s="1589"/>
      <c r="HT131" s="1589"/>
      <c r="HU131" s="1589"/>
      <c r="HV131" s="1589"/>
      <c r="HW131" s="1589"/>
      <c r="HX131" s="1589"/>
      <c r="HY131" s="1589"/>
      <c r="HZ131" s="1589"/>
      <c r="IA131" s="1589"/>
      <c r="IB131" s="1589"/>
      <c r="IC131" s="1589"/>
      <c r="ID131" s="1589"/>
      <c r="IE131" s="1589"/>
      <c r="IF131" s="1589"/>
      <c r="IG131" s="1589"/>
      <c r="IH131" s="1589"/>
      <c r="II131" s="1589"/>
      <c r="IJ131" s="1589"/>
      <c r="IK131" s="1589"/>
      <c r="IL131" s="1589"/>
      <c r="IM131" s="1589"/>
      <c r="IN131" s="1589"/>
      <c r="IO131" s="1589"/>
      <c r="IP131" s="1589"/>
      <c r="IQ131" s="1589"/>
      <c r="IR131" s="1589"/>
      <c r="IS131" s="1589"/>
      <c r="IT131" s="1589"/>
      <c r="IU131" s="1589"/>
    </row>
    <row r="132" spans="1:255">
      <c r="A132" s="2209">
        <v>60</v>
      </c>
      <c r="B132" s="1571"/>
      <c r="C132" s="1571"/>
      <c r="D132" s="1571"/>
      <c r="E132" s="1935"/>
      <c r="F132" s="1570"/>
      <c r="G132" s="1571"/>
      <c r="H132" s="1571"/>
      <c r="I132" s="1571"/>
      <c r="J132" s="1571"/>
      <c r="K132" s="1906"/>
      <c r="L132" s="1906"/>
      <c r="M132" s="1946">
        <v>60</v>
      </c>
      <c r="N132" s="1570"/>
      <c r="O132" s="1906"/>
      <c r="P132" s="1906"/>
      <c r="Q132" s="1906"/>
      <c r="R132" s="1906">
        <f t="shared" si="1"/>
        <v>0</v>
      </c>
      <c r="S132" s="1946">
        <v>60</v>
      </c>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c r="CD132" s="1589"/>
      <c r="CE132" s="1589"/>
      <c r="CF132" s="1589"/>
      <c r="CG132" s="1589"/>
      <c r="CH132" s="1589"/>
      <c r="CI132" s="1589"/>
      <c r="CJ132" s="1589"/>
      <c r="CK132" s="1589"/>
      <c r="CL132" s="1589"/>
      <c r="CM132" s="1589"/>
      <c r="CN132" s="1589"/>
      <c r="CO132" s="1589"/>
      <c r="CP132" s="1589"/>
      <c r="CQ132" s="1589"/>
      <c r="CR132" s="1589"/>
      <c r="CS132" s="1589"/>
      <c r="CT132" s="1589"/>
      <c r="CU132" s="1589"/>
      <c r="CV132" s="1589"/>
      <c r="CW132" s="1589"/>
      <c r="CX132" s="1589"/>
      <c r="CY132" s="1589"/>
      <c r="CZ132" s="1589"/>
      <c r="DA132" s="1589"/>
      <c r="DB132" s="1589"/>
      <c r="DC132" s="1589"/>
      <c r="DD132" s="1589"/>
      <c r="DE132" s="1589"/>
      <c r="DF132" s="1589"/>
      <c r="DG132" s="1589"/>
      <c r="DH132" s="1589"/>
      <c r="DI132" s="1589"/>
      <c r="DJ132" s="1589"/>
      <c r="DK132" s="1589"/>
      <c r="DL132" s="1589"/>
      <c r="DM132" s="1589"/>
      <c r="DN132" s="1589"/>
      <c r="DO132" s="1589"/>
      <c r="DP132" s="1589"/>
      <c r="DQ132" s="1589"/>
      <c r="DR132" s="1589"/>
      <c r="DS132" s="1589"/>
      <c r="DT132" s="1589"/>
      <c r="DU132" s="1589"/>
      <c r="DV132" s="1589"/>
      <c r="DW132" s="1589"/>
      <c r="DX132" s="1589"/>
      <c r="DY132" s="1589"/>
      <c r="DZ132" s="1589"/>
      <c r="EA132" s="1589"/>
      <c r="EB132" s="1589"/>
      <c r="EC132" s="1589"/>
      <c r="ED132" s="1589"/>
      <c r="EE132" s="1589"/>
      <c r="EF132" s="1589"/>
      <c r="EG132" s="1589"/>
      <c r="EH132" s="1589"/>
      <c r="EI132" s="1589"/>
      <c r="EJ132" s="1589"/>
      <c r="EK132" s="1589"/>
      <c r="EL132" s="1589"/>
      <c r="EM132" s="1589"/>
      <c r="EN132" s="1589"/>
      <c r="EO132" s="1589"/>
      <c r="EP132" s="1589"/>
      <c r="EQ132" s="1589"/>
      <c r="ER132" s="1589"/>
      <c r="ES132" s="1589"/>
      <c r="ET132" s="1589"/>
      <c r="EU132" s="1589"/>
      <c r="EV132" s="1589"/>
      <c r="EW132" s="1589"/>
      <c r="EX132" s="1589"/>
      <c r="EY132" s="1589"/>
      <c r="EZ132" s="1589"/>
      <c r="FA132" s="1589"/>
      <c r="FB132" s="1589"/>
      <c r="FC132" s="1589"/>
      <c r="FD132" s="1589"/>
      <c r="FE132" s="1589"/>
      <c r="FF132" s="1589"/>
      <c r="FG132" s="1589"/>
      <c r="FH132" s="1589"/>
      <c r="FI132" s="1589"/>
      <c r="FJ132" s="1589"/>
      <c r="FK132" s="1589"/>
      <c r="FL132" s="1589"/>
      <c r="FM132" s="1589"/>
      <c r="FN132" s="1589"/>
      <c r="FO132" s="1589"/>
      <c r="FP132" s="1589"/>
      <c r="FQ132" s="1589"/>
      <c r="FR132" s="1589"/>
      <c r="FS132" s="1589"/>
      <c r="FT132" s="1589"/>
      <c r="FU132" s="1589"/>
      <c r="FV132" s="1589"/>
      <c r="FW132" s="1589"/>
      <c r="FX132" s="1589"/>
      <c r="FY132" s="1589"/>
      <c r="FZ132" s="1589"/>
      <c r="GA132" s="1589"/>
      <c r="GB132" s="1589"/>
      <c r="GC132" s="1589"/>
      <c r="GD132" s="1589"/>
      <c r="GE132" s="1589"/>
      <c r="GF132" s="1589"/>
      <c r="GG132" s="1589"/>
      <c r="GH132" s="1589"/>
      <c r="GI132" s="1589"/>
      <c r="GJ132" s="1589"/>
      <c r="GK132" s="1589"/>
      <c r="GL132" s="1589"/>
      <c r="GM132" s="1589"/>
      <c r="GN132" s="1589"/>
      <c r="GO132" s="1589"/>
      <c r="GP132" s="1589"/>
      <c r="GQ132" s="1589"/>
      <c r="GR132" s="1589"/>
      <c r="GS132" s="1589"/>
      <c r="GT132" s="1589"/>
      <c r="GU132" s="1589"/>
      <c r="GV132" s="1589"/>
      <c r="GW132" s="1589"/>
      <c r="GX132" s="1589"/>
      <c r="GY132" s="1589"/>
      <c r="GZ132" s="1589"/>
      <c r="HA132" s="1589"/>
      <c r="HB132" s="1589"/>
      <c r="HC132" s="1589"/>
      <c r="HD132" s="1589"/>
      <c r="HE132" s="1589"/>
      <c r="HF132" s="1589"/>
      <c r="HG132" s="1589"/>
      <c r="HH132" s="1589"/>
      <c r="HI132" s="1589"/>
      <c r="HJ132" s="1589"/>
      <c r="HK132" s="1589"/>
      <c r="HL132" s="1589"/>
      <c r="HM132" s="1589"/>
      <c r="HN132" s="1589"/>
      <c r="HO132" s="1589"/>
      <c r="HP132" s="1589"/>
      <c r="HQ132" s="1589"/>
      <c r="HR132" s="1589"/>
      <c r="HS132" s="1589"/>
      <c r="HT132" s="1589"/>
      <c r="HU132" s="1589"/>
      <c r="HV132" s="1589"/>
      <c r="HW132" s="1589"/>
      <c r="HX132" s="1589"/>
      <c r="HY132" s="1589"/>
      <c r="HZ132" s="1589"/>
      <c r="IA132" s="1589"/>
      <c r="IB132" s="1589"/>
      <c r="IC132" s="1589"/>
      <c r="ID132" s="1589"/>
      <c r="IE132" s="1589"/>
      <c r="IF132" s="1589"/>
      <c r="IG132" s="1589"/>
      <c r="IH132" s="1589"/>
      <c r="II132" s="1589"/>
      <c r="IJ132" s="1589"/>
      <c r="IK132" s="1589"/>
      <c r="IL132" s="1589"/>
      <c r="IM132" s="1589"/>
      <c r="IN132" s="1589"/>
      <c r="IO132" s="1589"/>
      <c r="IP132" s="1589"/>
      <c r="IQ132" s="1589"/>
      <c r="IR132" s="1589"/>
      <c r="IS132" s="1589"/>
      <c r="IT132" s="1589"/>
      <c r="IU132" s="1589"/>
    </row>
    <row r="133" spans="1:255">
      <c r="A133" s="2209">
        <v>61</v>
      </c>
      <c r="B133" s="1571"/>
      <c r="C133" s="1571"/>
      <c r="D133" s="1571"/>
      <c r="E133" s="1935"/>
      <c r="F133" s="1570"/>
      <c r="G133" s="1571"/>
      <c r="H133" s="1571"/>
      <c r="I133" s="1571"/>
      <c r="J133" s="1571"/>
      <c r="K133" s="1906"/>
      <c r="L133" s="1906"/>
      <c r="M133" s="1946">
        <v>61</v>
      </c>
      <c r="N133" s="1570"/>
      <c r="O133" s="1906"/>
      <c r="P133" s="1906"/>
      <c r="Q133" s="1906"/>
      <c r="R133" s="1906">
        <f t="shared" si="1"/>
        <v>0</v>
      </c>
      <c r="S133" s="1946">
        <v>61</v>
      </c>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c r="CD133" s="1589"/>
      <c r="CE133" s="1589"/>
      <c r="CF133" s="1589"/>
      <c r="CG133" s="1589"/>
      <c r="CH133" s="1589"/>
      <c r="CI133" s="1589"/>
      <c r="CJ133" s="1589"/>
      <c r="CK133" s="1589"/>
      <c r="CL133" s="1589"/>
      <c r="CM133" s="1589"/>
      <c r="CN133" s="1589"/>
      <c r="CO133" s="1589"/>
      <c r="CP133" s="1589"/>
      <c r="CQ133" s="1589"/>
      <c r="CR133" s="1589"/>
      <c r="CS133" s="1589"/>
      <c r="CT133" s="1589"/>
      <c r="CU133" s="1589"/>
      <c r="CV133" s="1589"/>
      <c r="CW133" s="1589"/>
      <c r="CX133" s="1589"/>
      <c r="CY133" s="1589"/>
      <c r="CZ133" s="1589"/>
      <c r="DA133" s="1589"/>
      <c r="DB133" s="1589"/>
      <c r="DC133" s="1589"/>
      <c r="DD133" s="1589"/>
      <c r="DE133" s="1589"/>
      <c r="DF133" s="1589"/>
      <c r="DG133" s="1589"/>
      <c r="DH133" s="1589"/>
      <c r="DI133" s="1589"/>
      <c r="DJ133" s="1589"/>
      <c r="DK133" s="1589"/>
      <c r="DL133" s="1589"/>
      <c r="DM133" s="1589"/>
      <c r="DN133" s="1589"/>
      <c r="DO133" s="1589"/>
      <c r="DP133" s="1589"/>
      <c r="DQ133" s="1589"/>
      <c r="DR133" s="1589"/>
      <c r="DS133" s="1589"/>
      <c r="DT133" s="1589"/>
      <c r="DU133" s="1589"/>
      <c r="DV133" s="1589"/>
      <c r="DW133" s="1589"/>
      <c r="DX133" s="1589"/>
      <c r="DY133" s="1589"/>
      <c r="DZ133" s="1589"/>
      <c r="EA133" s="1589"/>
      <c r="EB133" s="1589"/>
      <c r="EC133" s="1589"/>
      <c r="ED133" s="1589"/>
      <c r="EE133" s="1589"/>
      <c r="EF133" s="1589"/>
      <c r="EG133" s="1589"/>
      <c r="EH133" s="1589"/>
      <c r="EI133" s="1589"/>
      <c r="EJ133" s="1589"/>
      <c r="EK133" s="1589"/>
      <c r="EL133" s="1589"/>
      <c r="EM133" s="1589"/>
      <c r="EN133" s="1589"/>
      <c r="EO133" s="1589"/>
      <c r="EP133" s="1589"/>
      <c r="EQ133" s="1589"/>
      <c r="ER133" s="1589"/>
      <c r="ES133" s="1589"/>
      <c r="ET133" s="1589"/>
      <c r="EU133" s="1589"/>
      <c r="EV133" s="1589"/>
      <c r="EW133" s="1589"/>
      <c r="EX133" s="1589"/>
      <c r="EY133" s="1589"/>
      <c r="EZ133" s="1589"/>
      <c r="FA133" s="1589"/>
      <c r="FB133" s="1589"/>
      <c r="FC133" s="1589"/>
      <c r="FD133" s="1589"/>
      <c r="FE133" s="1589"/>
      <c r="FF133" s="1589"/>
      <c r="FG133" s="1589"/>
      <c r="FH133" s="1589"/>
      <c r="FI133" s="1589"/>
      <c r="FJ133" s="1589"/>
      <c r="FK133" s="1589"/>
      <c r="FL133" s="1589"/>
      <c r="FM133" s="1589"/>
      <c r="FN133" s="1589"/>
      <c r="FO133" s="1589"/>
      <c r="FP133" s="1589"/>
      <c r="FQ133" s="1589"/>
      <c r="FR133" s="1589"/>
      <c r="FS133" s="1589"/>
      <c r="FT133" s="1589"/>
      <c r="FU133" s="1589"/>
      <c r="FV133" s="1589"/>
      <c r="FW133" s="1589"/>
      <c r="FX133" s="1589"/>
      <c r="FY133" s="1589"/>
      <c r="FZ133" s="1589"/>
      <c r="GA133" s="1589"/>
      <c r="GB133" s="1589"/>
      <c r="GC133" s="1589"/>
      <c r="GD133" s="1589"/>
      <c r="GE133" s="1589"/>
      <c r="GF133" s="1589"/>
      <c r="GG133" s="1589"/>
      <c r="GH133" s="1589"/>
      <c r="GI133" s="1589"/>
      <c r="GJ133" s="1589"/>
      <c r="GK133" s="1589"/>
      <c r="GL133" s="1589"/>
      <c r="GM133" s="1589"/>
      <c r="GN133" s="1589"/>
      <c r="GO133" s="1589"/>
      <c r="GP133" s="1589"/>
      <c r="GQ133" s="1589"/>
      <c r="GR133" s="1589"/>
      <c r="GS133" s="1589"/>
      <c r="GT133" s="1589"/>
      <c r="GU133" s="1589"/>
      <c r="GV133" s="1589"/>
      <c r="GW133" s="1589"/>
      <c r="GX133" s="1589"/>
      <c r="GY133" s="1589"/>
      <c r="GZ133" s="1589"/>
      <c r="HA133" s="1589"/>
      <c r="HB133" s="1589"/>
      <c r="HC133" s="1589"/>
      <c r="HD133" s="1589"/>
      <c r="HE133" s="1589"/>
      <c r="HF133" s="1589"/>
      <c r="HG133" s="1589"/>
      <c r="HH133" s="1589"/>
      <c r="HI133" s="1589"/>
      <c r="HJ133" s="1589"/>
      <c r="HK133" s="1589"/>
      <c r="HL133" s="1589"/>
      <c r="HM133" s="1589"/>
      <c r="HN133" s="1589"/>
      <c r="HO133" s="1589"/>
      <c r="HP133" s="1589"/>
      <c r="HQ133" s="1589"/>
      <c r="HR133" s="1589"/>
      <c r="HS133" s="1589"/>
      <c r="HT133" s="1589"/>
      <c r="HU133" s="1589"/>
      <c r="HV133" s="1589"/>
      <c r="HW133" s="1589"/>
      <c r="HX133" s="1589"/>
      <c r="HY133" s="1589"/>
      <c r="HZ133" s="1589"/>
      <c r="IA133" s="1589"/>
      <c r="IB133" s="1589"/>
      <c r="IC133" s="1589"/>
      <c r="ID133" s="1589"/>
      <c r="IE133" s="1589"/>
      <c r="IF133" s="1589"/>
      <c r="IG133" s="1589"/>
      <c r="IH133" s="1589"/>
      <c r="II133" s="1589"/>
      <c r="IJ133" s="1589"/>
      <c r="IK133" s="1589"/>
      <c r="IL133" s="1589"/>
      <c r="IM133" s="1589"/>
      <c r="IN133" s="1589"/>
      <c r="IO133" s="1589"/>
      <c r="IP133" s="1589"/>
      <c r="IQ133" s="1589"/>
      <c r="IR133" s="1589"/>
      <c r="IS133" s="1589"/>
      <c r="IT133" s="1589"/>
      <c r="IU133" s="1589"/>
    </row>
    <row r="134" spans="1:255">
      <c r="A134" s="2209">
        <v>62</v>
      </c>
      <c r="B134" s="1571"/>
      <c r="C134" s="1571"/>
      <c r="D134" s="1571"/>
      <c r="E134" s="1935"/>
      <c r="F134" s="1570"/>
      <c r="G134" s="1571"/>
      <c r="H134" s="1571"/>
      <c r="I134" s="1571"/>
      <c r="J134" s="1571"/>
      <c r="K134" s="1906"/>
      <c r="L134" s="1906"/>
      <c r="M134" s="1946">
        <v>62</v>
      </c>
      <c r="N134" s="1570"/>
      <c r="O134" s="1906"/>
      <c r="P134" s="1906"/>
      <c r="Q134" s="1906"/>
      <c r="R134" s="1906">
        <f t="shared" si="1"/>
        <v>0</v>
      </c>
      <c r="S134" s="1946">
        <v>62</v>
      </c>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c r="CD134" s="1589"/>
      <c r="CE134" s="1589"/>
      <c r="CF134" s="1589"/>
      <c r="CG134" s="1589"/>
      <c r="CH134" s="1589"/>
      <c r="CI134" s="1589"/>
      <c r="CJ134" s="1589"/>
      <c r="CK134" s="1589"/>
      <c r="CL134" s="1589"/>
      <c r="CM134" s="1589"/>
      <c r="CN134" s="1589"/>
      <c r="CO134" s="1589"/>
      <c r="CP134" s="1589"/>
      <c r="CQ134" s="1589"/>
      <c r="CR134" s="1589"/>
      <c r="CS134" s="1589"/>
      <c r="CT134" s="1589"/>
      <c r="CU134" s="1589"/>
      <c r="CV134" s="1589"/>
      <c r="CW134" s="1589"/>
      <c r="CX134" s="1589"/>
      <c r="CY134" s="1589"/>
      <c r="CZ134" s="1589"/>
      <c r="DA134" s="1589"/>
      <c r="DB134" s="1589"/>
      <c r="DC134" s="1589"/>
      <c r="DD134" s="1589"/>
      <c r="DE134" s="1589"/>
      <c r="DF134" s="1589"/>
      <c r="DG134" s="1589"/>
      <c r="DH134" s="1589"/>
      <c r="DI134" s="1589"/>
      <c r="DJ134" s="1589"/>
      <c r="DK134" s="1589"/>
      <c r="DL134" s="1589"/>
      <c r="DM134" s="1589"/>
      <c r="DN134" s="1589"/>
      <c r="DO134" s="1589"/>
      <c r="DP134" s="1589"/>
      <c r="DQ134" s="1589"/>
      <c r="DR134" s="1589"/>
      <c r="DS134" s="1589"/>
      <c r="DT134" s="1589"/>
      <c r="DU134" s="1589"/>
      <c r="DV134" s="1589"/>
      <c r="DW134" s="1589"/>
      <c r="DX134" s="1589"/>
      <c r="DY134" s="1589"/>
      <c r="DZ134" s="1589"/>
      <c r="EA134" s="1589"/>
      <c r="EB134" s="1589"/>
      <c r="EC134" s="1589"/>
      <c r="ED134" s="1589"/>
      <c r="EE134" s="1589"/>
      <c r="EF134" s="1589"/>
      <c r="EG134" s="1589"/>
      <c r="EH134" s="1589"/>
      <c r="EI134" s="1589"/>
      <c r="EJ134" s="1589"/>
      <c r="EK134" s="1589"/>
      <c r="EL134" s="1589"/>
      <c r="EM134" s="1589"/>
      <c r="EN134" s="1589"/>
      <c r="EO134" s="1589"/>
      <c r="EP134" s="1589"/>
      <c r="EQ134" s="1589"/>
      <c r="ER134" s="1589"/>
      <c r="ES134" s="1589"/>
      <c r="ET134" s="1589"/>
      <c r="EU134" s="1589"/>
      <c r="EV134" s="1589"/>
      <c r="EW134" s="1589"/>
      <c r="EX134" s="1589"/>
      <c r="EY134" s="1589"/>
      <c r="EZ134" s="1589"/>
      <c r="FA134" s="1589"/>
      <c r="FB134" s="1589"/>
      <c r="FC134" s="1589"/>
      <c r="FD134" s="1589"/>
      <c r="FE134" s="1589"/>
      <c r="FF134" s="1589"/>
      <c r="FG134" s="1589"/>
      <c r="FH134" s="1589"/>
      <c r="FI134" s="1589"/>
      <c r="FJ134" s="1589"/>
      <c r="FK134" s="1589"/>
      <c r="FL134" s="1589"/>
      <c r="FM134" s="1589"/>
      <c r="FN134" s="1589"/>
      <c r="FO134" s="1589"/>
      <c r="FP134" s="1589"/>
      <c r="FQ134" s="1589"/>
      <c r="FR134" s="1589"/>
      <c r="FS134" s="1589"/>
      <c r="FT134" s="1589"/>
      <c r="FU134" s="1589"/>
      <c r="FV134" s="1589"/>
      <c r="FW134" s="1589"/>
      <c r="FX134" s="1589"/>
      <c r="FY134" s="1589"/>
      <c r="FZ134" s="1589"/>
      <c r="GA134" s="1589"/>
      <c r="GB134" s="1589"/>
      <c r="GC134" s="1589"/>
      <c r="GD134" s="1589"/>
      <c r="GE134" s="1589"/>
      <c r="GF134" s="1589"/>
      <c r="GG134" s="1589"/>
      <c r="GH134" s="1589"/>
      <c r="GI134" s="1589"/>
      <c r="GJ134" s="1589"/>
      <c r="GK134" s="1589"/>
      <c r="GL134" s="1589"/>
      <c r="GM134" s="1589"/>
      <c r="GN134" s="1589"/>
      <c r="GO134" s="1589"/>
      <c r="GP134" s="1589"/>
      <c r="GQ134" s="1589"/>
      <c r="GR134" s="1589"/>
      <c r="GS134" s="1589"/>
      <c r="GT134" s="1589"/>
      <c r="GU134" s="1589"/>
      <c r="GV134" s="1589"/>
      <c r="GW134" s="1589"/>
      <c r="GX134" s="1589"/>
      <c r="GY134" s="1589"/>
      <c r="GZ134" s="1589"/>
      <c r="HA134" s="1589"/>
      <c r="HB134" s="1589"/>
      <c r="HC134" s="1589"/>
      <c r="HD134" s="1589"/>
      <c r="HE134" s="1589"/>
      <c r="HF134" s="1589"/>
      <c r="HG134" s="1589"/>
      <c r="HH134" s="1589"/>
      <c r="HI134" s="1589"/>
      <c r="HJ134" s="1589"/>
      <c r="HK134" s="1589"/>
      <c r="HL134" s="1589"/>
      <c r="HM134" s="1589"/>
      <c r="HN134" s="1589"/>
      <c r="HO134" s="1589"/>
      <c r="HP134" s="1589"/>
      <c r="HQ134" s="1589"/>
      <c r="HR134" s="1589"/>
      <c r="HS134" s="1589"/>
      <c r="HT134" s="1589"/>
      <c r="HU134" s="1589"/>
      <c r="HV134" s="1589"/>
      <c r="HW134" s="1589"/>
      <c r="HX134" s="1589"/>
      <c r="HY134" s="1589"/>
      <c r="HZ134" s="1589"/>
      <c r="IA134" s="1589"/>
      <c r="IB134" s="1589"/>
      <c r="IC134" s="1589"/>
      <c r="ID134" s="1589"/>
      <c r="IE134" s="1589"/>
      <c r="IF134" s="1589"/>
      <c r="IG134" s="1589"/>
      <c r="IH134" s="1589"/>
      <c r="II134" s="1589"/>
      <c r="IJ134" s="1589"/>
      <c r="IK134" s="1589"/>
      <c r="IL134" s="1589"/>
      <c r="IM134" s="1589"/>
      <c r="IN134" s="1589"/>
      <c r="IO134" s="1589"/>
      <c r="IP134" s="1589"/>
      <c r="IQ134" s="1589"/>
      <c r="IR134" s="1589"/>
      <c r="IS134" s="1589"/>
      <c r="IT134" s="1589"/>
      <c r="IU134" s="1589"/>
    </row>
    <row r="135" spans="1:255">
      <c r="A135" s="2209">
        <v>63</v>
      </c>
      <c r="B135" s="1571"/>
      <c r="C135" s="1571"/>
      <c r="D135" s="1571"/>
      <c r="E135" s="1935"/>
      <c r="F135" s="1570"/>
      <c r="G135" s="1571"/>
      <c r="H135" s="1571"/>
      <c r="I135" s="1571"/>
      <c r="J135" s="1571"/>
      <c r="K135" s="1906"/>
      <c r="L135" s="1906"/>
      <c r="M135" s="1946">
        <v>63</v>
      </c>
      <c r="N135" s="1570"/>
      <c r="O135" s="1906"/>
      <c r="P135" s="1906"/>
      <c r="Q135" s="1906"/>
      <c r="R135" s="1906">
        <f t="shared" si="1"/>
        <v>0</v>
      </c>
      <c r="S135" s="1946">
        <v>63</v>
      </c>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c r="CD135" s="1589"/>
      <c r="CE135" s="1589"/>
      <c r="CF135" s="1589"/>
      <c r="CG135" s="1589"/>
      <c r="CH135" s="1589"/>
      <c r="CI135" s="1589"/>
      <c r="CJ135" s="1589"/>
      <c r="CK135" s="1589"/>
      <c r="CL135" s="1589"/>
      <c r="CM135" s="1589"/>
      <c r="CN135" s="1589"/>
      <c r="CO135" s="1589"/>
      <c r="CP135" s="1589"/>
      <c r="CQ135" s="1589"/>
      <c r="CR135" s="1589"/>
      <c r="CS135" s="1589"/>
      <c r="CT135" s="1589"/>
      <c r="CU135" s="1589"/>
      <c r="CV135" s="1589"/>
      <c r="CW135" s="1589"/>
      <c r="CX135" s="1589"/>
      <c r="CY135" s="1589"/>
      <c r="CZ135" s="1589"/>
      <c r="DA135" s="1589"/>
      <c r="DB135" s="1589"/>
      <c r="DC135" s="1589"/>
      <c r="DD135" s="1589"/>
      <c r="DE135" s="1589"/>
      <c r="DF135" s="1589"/>
      <c r="DG135" s="1589"/>
      <c r="DH135" s="1589"/>
      <c r="DI135" s="1589"/>
      <c r="DJ135" s="1589"/>
      <c r="DK135" s="1589"/>
      <c r="DL135" s="1589"/>
      <c r="DM135" s="1589"/>
      <c r="DN135" s="1589"/>
      <c r="DO135" s="1589"/>
      <c r="DP135" s="1589"/>
      <c r="DQ135" s="1589"/>
      <c r="DR135" s="1589"/>
      <c r="DS135" s="1589"/>
      <c r="DT135" s="1589"/>
      <c r="DU135" s="1589"/>
      <c r="DV135" s="1589"/>
      <c r="DW135" s="1589"/>
      <c r="DX135" s="1589"/>
      <c r="DY135" s="1589"/>
      <c r="DZ135" s="1589"/>
      <c r="EA135" s="1589"/>
      <c r="EB135" s="1589"/>
      <c r="EC135" s="1589"/>
      <c r="ED135" s="1589"/>
      <c r="EE135" s="1589"/>
      <c r="EF135" s="1589"/>
      <c r="EG135" s="1589"/>
      <c r="EH135" s="1589"/>
      <c r="EI135" s="1589"/>
      <c r="EJ135" s="1589"/>
      <c r="EK135" s="1589"/>
      <c r="EL135" s="1589"/>
      <c r="EM135" s="1589"/>
      <c r="EN135" s="1589"/>
      <c r="EO135" s="1589"/>
      <c r="EP135" s="1589"/>
      <c r="EQ135" s="1589"/>
      <c r="ER135" s="1589"/>
      <c r="ES135" s="1589"/>
      <c r="ET135" s="1589"/>
      <c r="EU135" s="1589"/>
      <c r="EV135" s="1589"/>
      <c r="EW135" s="1589"/>
      <c r="EX135" s="1589"/>
      <c r="EY135" s="1589"/>
      <c r="EZ135" s="1589"/>
      <c r="FA135" s="1589"/>
      <c r="FB135" s="1589"/>
      <c r="FC135" s="1589"/>
      <c r="FD135" s="1589"/>
      <c r="FE135" s="1589"/>
      <c r="FF135" s="1589"/>
      <c r="FG135" s="1589"/>
      <c r="FH135" s="1589"/>
      <c r="FI135" s="1589"/>
      <c r="FJ135" s="1589"/>
      <c r="FK135" s="1589"/>
      <c r="FL135" s="1589"/>
      <c r="FM135" s="1589"/>
      <c r="FN135" s="1589"/>
      <c r="FO135" s="1589"/>
      <c r="FP135" s="1589"/>
      <c r="FQ135" s="1589"/>
      <c r="FR135" s="1589"/>
      <c r="FS135" s="1589"/>
      <c r="FT135" s="1589"/>
      <c r="FU135" s="1589"/>
      <c r="FV135" s="1589"/>
      <c r="FW135" s="1589"/>
      <c r="FX135" s="1589"/>
      <c r="FY135" s="1589"/>
      <c r="FZ135" s="1589"/>
      <c r="GA135" s="1589"/>
      <c r="GB135" s="1589"/>
      <c r="GC135" s="1589"/>
      <c r="GD135" s="1589"/>
      <c r="GE135" s="1589"/>
      <c r="GF135" s="1589"/>
      <c r="GG135" s="1589"/>
      <c r="GH135" s="1589"/>
      <c r="GI135" s="1589"/>
      <c r="GJ135" s="1589"/>
      <c r="GK135" s="1589"/>
      <c r="GL135" s="1589"/>
      <c r="GM135" s="1589"/>
      <c r="GN135" s="1589"/>
      <c r="GO135" s="1589"/>
      <c r="GP135" s="1589"/>
      <c r="GQ135" s="1589"/>
      <c r="GR135" s="1589"/>
      <c r="GS135" s="1589"/>
      <c r="GT135" s="1589"/>
      <c r="GU135" s="1589"/>
      <c r="GV135" s="1589"/>
      <c r="GW135" s="1589"/>
      <c r="GX135" s="1589"/>
      <c r="GY135" s="1589"/>
      <c r="GZ135" s="1589"/>
      <c r="HA135" s="1589"/>
      <c r="HB135" s="1589"/>
      <c r="HC135" s="1589"/>
      <c r="HD135" s="1589"/>
      <c r="HE135" s="1589"/>
      <c r="HF135" s="1589"/>
      <c r="HG135" s="1589"/>
      <c r="HH135" s="1589"/>
      <c r="HI135" s="1589"/>
      <c r="HJ135" s="1589"/>
      <c r="HK135" s="1589"/>
      <c r="HL135" s="1589"/>
      <c r="HM135" s="1589"/>
      <c r="HN135" s="1589"/>
      <c r="HO135" s="1589"/>
      <c r="HP135" s="1589"/>
      <c r="HQ135" s="1589"/>
      <c r="HR135" s="1589"/>
      <c r="HS135" s="1589"/>
      <c r="HT135" s="1589"/>
      <c r="HU135" s="1589"/>
      <c r="HV135" s="1589"/>
      <c r="HW135" s="1589"/>
      <c r="HX135" s="1589"/>
      <c r="HY135" s="1589"/>
      <c r="HZ135" s="1589"/>
      <c r="IA135" s="1589"/>
      <c r="IB135" s="1589"/>
      <c r="IC135" s="1589"/>
      <c r="ID135" s="1589"/>
      <c r="IE135" s="1589"/>
      <c r="IF135" s="1589"/>
      <c r="IG135" s="1589"/>
      <c r="IH135" s="1589"/>
      <c r="II135" s="1589"/>
      <c r="IJ135" s="1589"/>
      <c r="IK135" s="1589"/>
      <c r="IL135" s="1589"/>
      <c r="IM135" s="1589"/>
      <c r="IN135" s="1589"/>
      <c r="IO135" s="1589"/>
      <c r="IP135" s="1589"/>
      <c r="IQ135" s="1589"/>
      <c r="IR135" s="1589"/>
      <c r="IS135" s="1589"/>
      <c r="IT135" s="1589"/>
      <c r="IU135" s="1589"/>
    </row>
    <row r="136" spans="1:255">
      <c r="A136" s="2209">
        <v>64</v>
      </c>
      <c r="B136" s="1571"/>
      <c r="C136" s="1571"/>
      <c r="D136" s="1571"/>
      <c r="E136" s="1935"/>
      <c r="F136" s="1570"/>
      <c r="G136" s="1571"/>
      <c r="H136" s="1571"/>
      <c r="I136" s="1571"/>
      <c r="J136" s="1571"/>
      <c r="K136" s="1906"/>
      <c r="L136" s="1906"/>
      <c r="M136" s="1946">
        <v>64</v>
      </c>
      <c r="N136" s="1570"/>
      <c r="O136" s="1906"/>
      <c r="P136" s="1906"/>
      <c r="Q136" s="1906"/>
      <c r="R136" s="1906">
        <f t="shared" si="1"/>
        <v>0</v>
      </c>
      <c r="S136" s="1946">
        <v>64</v>
      </c>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c r="CD136" s="1589"/>
      <c r="CE136" s="1589"/>
      <c r="CF136" s="1589"/>
      <c r="CG136" s="1589"/>
      <c r="CH136" s="1589"/>
      <c r="CI136" s="1589"/>
      <c r="CJ136" s="1589"/>
      <c r="CK136" s="1589"/>
      <c r="CL136" s="1589"/>
      <c r="CM136" s="1589"/>
      <c r="CN136" s="1589"/>
      <c r="CO136" s="1589"/>
      <c r="CP136" s="1589"/>
      <c r="CQ136" s="1589"/>
      <c r="CR136" s="1589"/>
      <c r="CS136" s="1589"/>
      <c r="CT136" s="1589"/>
      <c r="CU136" s="1589"/>
      <c r="CV136" s="1589"/>
      <c r="CW136" s="1589"/>
      <c r="CX136" s="1589"/>
      <c r="CY136" s="1589"/>
      <c r="CZ136" s="1589"/>
      <c r="DA136" s="1589"/>
      <c r="DB136" s="1589"/>
      <c r="DC136" s="1589"/>
      <c r="DD136" s="1589"/>
      <c r="DE136" s="1589"/>
      <c r="DF136" s="1589"/>
      <c r="DG136" s="1589"/>
      <c r="DH136" s="1589"/>
      <c r="DI136" s="1589"/>
      <c r="DJ136" s="1589"/>
      <c r="DK136" s="1589"/>
      <c r="DL136" s="1589"/>
      <c r="DM136" s="1589"/>
      <c r="DN136" s="1589"/>
      <c r="DO136" s="1589"/>
      <c r="DP136" s="1589"/>
      <c r="DQ136" s="1589"/>
      <c r="DR136" s="1589"/>
      <c r="DS136" s="1589"/>
      <c r="DT136" s="1589"/>
      <c r="DU136" s="1589"/>
      <c r="DV136" s="1589"/>
      <c r="DW136" s="1589"/>
      <c r="DX136" s="1589"/>
      <c r="DY136" s="1589"/>
      <c r="DZ136" s="1589"/>
      <c r="EA136" s="1589"/>
      <c r="EB136" s="1589"/>
      <c r="EC136" s="1589"/>
      <c r="ED136" s="1589"/>
      <c r="EE136" s="1589"/>
      <c r="EF136" s="1589"/>
      <c r="EG136" s="1589"/>
      <c r="EH136" s="1589"/>
      <c r="EI136" s="1589"/>
      <c r="EJ136" s="1589"/>
      <c r="EK136" s="1589"/>
      <c r="EL136" s="1589"/>
      <c r="EM136" s="1589"/>
      <c r="EN136" s="1589"/>
      <c r="EO136" s="1589"/>
      <c r="EP136" s="1589"/>
      <c r="EQ136" s="1589"/>
      <c r="ER136" s="1589"/>
      <c r="ES136" s="1589"/>
      <c r="ET136" s="1589"/>
      <c r="EU136" s="1589"/>
      <c r="EV136" s="1589"/>
      <c r="EW136" s="1589"/>
      <c r="EX136" s="1589"/>
      <c r="EY136" s="1589"/>
      <c r="EZ136" s="1589"/>
      <c r="FA136" s="1589"/>
      <c r="FB136" s="1589"/>
      <c r="FC136" s="1589"/>
      <c r="FD136" s="1589"/>
      <c r="FE136" s="1589"/>
      <c r="FF136" s="1589"/>
      <c r="FG136" s="1589"/>
      <c r="FH136" s="1589"/>
      <c r="FI136" s="1589"/>
      <c r="FJ136" s="1589"/>
      <c r="FK136" s="1589"/>
      <c r="FL136" s="1589"/>
      <c r="FM136" s="1589"/>
      <c r="FN136" s="1589"/>
      <c r="FO136" s="1589"/>
      <c r="FP136" s="1589"/>
      <c r="FQ136" s="1589"/>
      <c r="FR136" s="1589"/>
      <c r="FS136" s="1589"/>
      <c r="FT136" s="1589"/>
      <c r="FU136" s="1589"/>
      <c r="FV136" s="1589"/>
      <c r="FW136" s="1589"/>
      <c r="FX136" s="1589"/>
      <c r="FY136" s="1589"/>
      <c r="FZ136" s="1589"/>
      <c r="GA136" s="1589"/>
      <c r="GB136" s="1589"/>
      <c r="GC136" s="1589"/>
      <c r="GD136" s="1589"/>
      <c r="GE136" s="1589"/>
      <c r="GF136" s="1589"/>
      <c r="GG136" s="1589"/>
      <c r="GH136" s="1589"/>
      <c r="GI136" s="1589"/>
      <c r="GJ136" s="1589"/>
      <c r="GK136" s="1589"/>
      <c r="GL136" s="1589"/>
      <c r="GM136" s="1589"/>
      <c r="GN136" s="1589"/>
      <c r="GO136" s="1589"/>
      <c r="GP136" s="1589"/>
      <c r="GQ136" s="1589"/>
      <c r="GR136" s="1589"/>
      <c r="GS136" s="1589"/>
      <c r="GT136" s="1589"/>
      <c r="GU136" s="1589"/>
      <c r="GV136" s="1589"/>
      <c r="GW136" s="1589"/>
      <c r="GX136" s="1589"/>
      <c r="GY136" s="1589"/>
      <c r="GZ136" s="1589"/>
      <c r="HA136" s="1589"/>
      <c r="HB136" s="1589"/>
      <c r="HC136" s="1589"/>
      <c r="HD136" s="1589"/>
      <c r="HE136" s="1589"/>
      <c r="HF136" s="1589"/>
      <c r="HG136" s="1589"/>
      <c r="HH136" s="1589"/>
      <c r="HI136" s="1589"/>
      <c r="HJ136" s="1589"/>
      <c r="HK136" s="1589"/>
      <c r="HL136" s="1589"/>
      <c r="HM136" s="1589"/>
      <c r="HN136" s="1589"/>
      <c r="HO136" s="1589"/>
      <c r="HP136" s="1589"/>
      <c r="HQ136" s="1589"/>
      <c r="HR136" s="1589"/>
      <c r="HS136" s="1589"/>
      <c r="HT136" s="1589"/>
      <c r="HU136" s="1589"/>
      <c r="HV136" s="1589"/>
      <c r="HW136" s="1589"/>
      <c r="HX136" s="1589"/>
      <c r="HY136" s="1589"/>
      <c r="HZ136" s="1589"/>
      <c r="IA136" s="1589"/>
      <c r="IB136" s="1589"/>
      <c r="IC136" s="1589"/>
      <c r="ID136" s="1589"/>
      <c r="IE136" s="1589"/>
      <c r="IF136" s="1589"/>
      <c r="IG136" s="1589"/>
      <c r="IH136" s="1589"/>
      <c r="II136" s="1589"/>
      <c r="IJ136" s="1589"/>
      <c r="IK136" s="1589"/>
      <c r="IL136" s="1589"/>
      <c r="IM136" s="1589"/>
      <c r="IN136" s="1589"/>
      <c r="IO136" s="1589"/>
      <c r="IP136" s="1589"/>
      <c r="IQ136" s="1589"/>
      <c r="IR136" s="1589"/>
      <c r="IS136" s="1589"/>
      <c r="IT136" s="1589"/>
      <c r="IU136" s="1589"/>
    </row>
    <row r="137" spans="1:255" ht="15.75" thickBot="1">
      <c r="A137" s="2205">
        <v>65</v>
      </c>
      <c r="B137" s="2312" t="s">
        <v>2332</v>
      </c>
      <c r="C137" s="2327"/>
      <c r="D137" s="2327"/>
      <c r="E137" s="2383"/>
      <c r="F137" s="2384"/>
      <c r="G137" s="2327"/>
      <c r="H137" s="2327"/>
      <c r="I137" s="2327"/>
      <c r="J137" s="1598">
        <f>SUM(J73:J136)</f>
        <v>0</v>
      </c>
      <c r="K137" s="2315">
        <f>SUM(K73:K136)</f>
        <v>0</v>
      </c>
      <c r="L137" s="2315">
        <f>SUM(L73:L136)</f>
        <v>0</v>
      </c>
      <c r="M137" s="2317">
        <v>65</v>
      </c>
      <c r="N137" s="1802"/>
      <c r="O137" s="2316">
        <f>SUM(O73:O136)</f>
        <v>0</v>
      </c>
      <c r="P137" s="2316">
        <f>SUM(P73:P136)</f>
        <v>0</v>
      </c>
      <c r="Q137" s="2316">
        <f>SUM(Q73:Q136)</f>
        <v>0</v>
      </c>
      <c r="R137" s="2316">
        <f>SUM(R73:R136)</f>
        <v>0</v>
      </c>
      <c r="S137" s="2317">
        <v>65</v>
      </c>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c r="CD137" s="1589"/>
      <c r="CE137" s="1589"/>
      <c r="CF137" s="1589"/>
      <c r="CG137" s="1589"/>
      <c r="CH137" s="1589"/>
      <c r="CI137" s="1589"/>
      <c r="CJ137" s="1589"/>
      <c r="CK137" s="1589"/>
      <c r="CL137" s="1589"/>
      <c r="CM137" s="1589"/>
      <c r="CN137" s="1589"/>
      <c r="CO137" s="1589"/>
      <c r="CP137" s="1589"/>
      <c r="CQ137" s="1589"/>
      <c r="CR137" s="1589"/>
      <c r="CS137" s="1589"/>
      <c r="CT137" s="1589"/>
      <c r="CU137" s="1589"/>
      <c r="CV137" s="1589"/>
      <c r="CW137" s="1589"/>
      <c r="CX137" s="1589"/>
      <c r="CY137" s="1589"/>
      <c r="CZ137" s="1589"/>
      <c r="DA137" s="1589"/>
      <c r="DB137" s="1589"/>
      <c r="DC137" s="1589"/>
      <c r="DD137" s="1589"/>
      <c r="DE137" s="1589"/>
      <c r="DF137" s="1589"/>
      <c r="DG137" s="1589"/>
      <c r="DH137" s="1589"/>
      <c r="DI137" s="1589"/>
      <c r="DJ137" s="1589"/>
      <c r="DK137" s="1589"/>
      <c r="DL137" s="1589"/>
      <c r="DM137" s="1589"/>
      <c r="DN137" s="1589"/>
      <c r="DO137" s="1589"/>
      <c r="DP137" s="1589"/>
      <c r="DQ137" s="1589"/>
      <c r="DR137" s="1589"/>
      <c r="DS137" s="1589"/>
      <c r="DT137" s="1589"/>
      <c r="DU137" s="1589"/>
      <c r="DV137" s="1589"/>
      <c r="DW137" s="1589"/>
      <c r="DX137" s="1589"/>
      <c r="DY137" s="1589"/>
      <c r="DZ137" s="1589"/>
      <c r="EA137" s="1589"/>
      <c r="EB137" s="1589"/>
      <c r="EC137" s="1589"/>
      <c r="ED137" s="1589"/>
      <c r="EE137" s="1589"/>
      <c r="EF137" s="1589"/>
      <c r="EG137" s="1589"/>
      <c r="EH137" s="1589"/>
      <c r="EI137" s="1589"/>
      <c r="EJ137" s="1589"/>
      <c r="EK137" s="1589"/>
      <c r="EL137" s="1589"/>
      <c r="EM137" s="1589"/>
      <c r="EN137" s="1589"/>
      <c r="EO137" s="1589"/>
      <c r="EP137" s="1589"/>
      <c r="EQ137" s="1589"/>
      <c r="ER137" s="1589"/>
      <c r="ES137" s="1589"/>
      <c r="ET137" s="1589"/>
      <c r="EU137" s="1589"/>
      <c r="EV137" s="1589"/>
      <c r="EW137" s="1589"/>
      <c r="EX137" s="1589"/>
      <c r="EY137" s="1589"/>
      <c r="EZ137" s="1589"/>
      <c r="FA137" s="1589"/>
      <c r="FB137" s="1589"/>
      <c r="FC137" s="1589"/>
      <c r="FD137" s="1589"/>
      <c r="FE137" s="1589"/>
      <c r="FF137" s="1589"/>
      <c r="FG137" s="1589"/>
      <c r="FH137" s="1589"/>
      <c r="FI137" s="1589"/>
      <c r="FJ137" s="1589"/>
      <c r="FK137" s="1589"/>
      <c r="FL137" s="1589"/>
      <c r="FM137" s="1589"/>
      <c r="FN137" s="1589"/>
      <c r="FO137" s="1589"/>
      <c r="FP137" s="1589"/>
      <c r="FQ137" s="1589"/>
      <c r="FR137" s="1589"/>
      <c r="FS137" s="1589"/>
      <c r="FT137" s="1589"/>
      <c r="FU137" s="1589"/>
      <c r="FV137" s="1589"/>
      <c r="FW137" s="1589"/>
      <c r="FX137" s="1589"/>
      <c r="FY137" s="1589"/>
      <c r="FZ137" s="1589"/>
      <c r="GA137" s="1589"/>
      <c r="GB137" s="1589"/>
      <c r="GC137" s="1589"/>
      <c r="GD137" s="1589"/>
      <c r="GE137" s="1589"/>
      <c r="GF137" s="1589"/>
      <c r="GG137" s="1589"/>
      <c r="GH137" s="1589"/>
      <c r="GI137" s="1589"/>
      <c r="GJ137" s="1589"/>
      <c r="GK137" s="1589"/>
      <c r="GL137" s="1589"/>
      <c r="GM137" s="1589"/>
      <c r="GN137" s="1589"/>
      <c r="GO137" s="1589"/>
      <c r="GP137" s="1589"/>
      <c r="GQ137" s="1589"/>
      <c r="GR137" s="1589"/>
      <c r="GS137" s="1589"/>
      <c r="GT137" s="1589"/>
      <c r="GU137" s="1589"/>
      <c r="GV137" s="1589"/>
      <c r="GW137" s="1589"/>
      <c r="GX137" s="1589"/>
      <c r="GY137" s="1589"/>
      <c r="GZ137" s="1589"/>
      <c r="HA137" s="1589"/>
      <c r="HB137" s="1589"/>
      <c r="HC137" s="1589"/>
      <c r="HD137" s="1589"/>
      <c r="HE137" s="1589"/>
      <c r="HF137" s="1589"/>
      <c r="HG137" s="1589"/>
      <c r="HH137" s="1589"/>
      <c r="HI137" s="1589"/>
      <c r="HJ137" s="1589"/>
      <c r="HK137" s="1589"/>
      <c r="HL137" s="1589"/>
      <c r="HM137" s="1589"/>
      <c r="HN137" s="1589"/>
      <c r="HO137" s="1589"/>
      <c r="HP137" s="1589"/>
      <c r="HQ137" s="1589"/>
      <c r="HR137" s="1589"/>
      <c r="HS137" s="1589"/>
      <c r="HT137" s="1589"/>
      <c r="HU137" s="1589"/>
      <c r="HV137" s="1589"/>
      <c r="HW137" s="1589"/>
      <c r="HX137" s="1589"/>
      <c r="HY137" s="1589"/>
      <c r="HZ137" s="1589"/>
      <c r="IA137" s="1589"/>
      <c r="IB137" s="1589"/>
      <c r="IC137" s="1589"/>
      <c r="ID137" s="1589"/>
      <c r="IE137" s="1589"/>
      <c r="IF137" s="1589"/>
      <c r="IG137" s="1589"/>
      <c r="IH137" s="1589"/>
      <c r="II137" s="1589"/>
      <c r="IJ137" s="1589"/>
      <c r="IK137" s="1589"/>
      <c r="IL137" s="1589"/>
      <c r="IM137" s="1589"/>
      <c r="IN137" s="1589"/>
      <c r="IO137" s="1589"/>
      <c r="IP137" s="1589"/>
      <c r="IQ137" s="1589"/>
      <c r="IR137" s="1589"/>
      <c r="IS137" s="1589"/>
      <c r="IT137" s="1589"/>
      <c r="IU137" s="1589"/>
    </row>
    <row r="138" spans="1:255">
      <c r="A138" s="1855"/>
      <c r="B138" s="1855"/>
      <c r="C138" s="1610"/>
      <c r="D138" s="1610"/>
      <c r="E138" s="1610"/>
      <c r="F138" s="1610"/>
      <c r="G138" s="1610"/>
      <c r="H138" s="1610"/>
      <c r="I138" s="1610"/>
      <c r="J138" s="1834"/>
      <c r="K138" s="1925"/>
      <c r="L138" s="1925"/>
      <c r="M138" s="1855"/>
      <c r="N138" s="1834"/>
      <c r="O138" s="2331"/>
      <c r="P138" s="2331"/>
      <c r="Q138" s="2331"/>
      <c r="R138" s="2331"/>
      <c r="S138" s="1855"/>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c r="CD138" s="1589"/>
      <c r="CE138" s="1589"/>
      <c r="CF138" s="1589"/>
      <c r="CG138" s="1589"/>
      <c r="CH138" s="1589"/>
      <c r="CI138" s="1589"/>
      <c r="CJ138" s="1589"/>
      <c r="CK138" s="1589"/>
      <c r="CL138" s="1589"/>
      <c r="CM138" s="1589"/>
      <c r="CN138" s="1589"/>
      <c r="CO138" s="1589"/>
      <c r="CP138" s="1589"/>
      <c r="CQ138" s="1589"/>
      <c r="CR138" s="1589"/>
      <c r="CS138" s="1589"/>
      <c r="CT138" s="1589"/>
      <c r="CU138" s="1589"/>
      <c r="CV138" s="1589"/>
      <c r="CW138" s="1589"/>
      <c r="CX138" s="1589"/>
      <c r="CY138" s="1589"/>
      <c r="CZ138" s="1589"/>
      <c r="DA138" s="1589"/>
      <c r="DB138" s="1589"/>
      <c r="DC138" s="1589"/>
      <c r="DD138" s="1589"/>
      <c r="DE138" s="1589"/>
      <c r="DF138" s="1589"/>
      <c r="DG138" s="1589"/>
      <c r="DH138" s="1589"/>
      <c r="DI138" s="1589"/>
      <c r="DJ138" s="1589"/>
      <c r="DK138" s="1589"/>
      <c r="DL138" s="1589"/>
      <c r="DM138" s="1589"/>
      <c r="DN138" s="1589"/>
      <c r="DO138" s="1589"/>
      <c r="DP138" s="1589"/>
      <c r="DQ138" s="1589"/>
      <c r="DR138" s="1589"/>
      <c r="DS138" s="1589"/>
      <c r="DT138" s="1589"/>
      <c r="DU138" s="1589"/>
      <c r="DV138" s="1589"/>
      <c r="DW138" s="1589"/>
      <c r="DX138" s="1589"/>
      <c r="DY138" s="1589"/>
      <c r="DZ138" s="1589"/>
      <c r="EA138" s="1589"/>
      <c r="EB138" s="1589"/>
      <c r="EC138" s="1589"/>
      <c r="ED138" s="1589"/>
      <c r="EE138" s="1589"/>
      <c r="EF138" s="1589"/>
      <c r="EG138" s="1589"/>
      <c r="EH138" s="1589"/>
      <c r="EI138" s="1589"/>
      <c r="EJ138" s="1589"/>
      <c r="EK138" s="1589"/>
      <c r="EL138" s="1589"/>
      <c r="EM138" s="1589"/>
      <c r="EN138" s="1589"/>
      <c r="EO138" s="1589"/>
      <c r="EP138" s="1589"/>
      <c r="EQ138" s="1589"/>
      <c r="ER138" s="1589"/>
      <c r="ES138" s="1589"/>
      <c r="ET138" s="1589"/>
      <c r="EU138" s="1589"/>
      <c r="EV138" s="1589"/>
      <c r="EW138" s="1589"/>
      <c r="EX138" s="1589"/>
      <c r="EY138" s="1589"/>
      <c r="EZ138" s="1589"/>
      <c r="FA138" s="1589"/>
      <c r="FB138" s="1589"/>
      <c r="FC138" s="1589"/>
      <c r="FD138" s="1589"/>
      <c r="FE138" s="1589"/>
      <c r="FF138" s="1589"/>
      <c r="FG138" s="1589"/>
      <c r="FH138" s="1589"/>
      <c r="FI138" s="1589"/>
      <c r="FJ138" s="1589"/>
      <c r="FK138" s="1589"/>
      <c r="FL138" s="1589"/>
      <c r="FM138" s="1589"/>
      <c r="FN138" s="1589"/>
      <c r="FO138" s="1589"/>
      <c r="FP138" s="1589"/>
      <c r="FQ138" s="1589"/>
      <c r="FR138" s="1589"/>
      <c r="FS138" s="1589"/>
      <c r="FT138" s="1589"/>
      <c r="FU138" s="1589"/>
      <c r="FV138" s="1589"/>
      <c r="FW138" s="1589"/>
      <c r="FX138" s="1589"/>
      <c r="FY138" s="1589"/>
      <c r="FZ138" s="1589"/>
      <c r="GA138" s="1589"/>
      <c r="GB138" s="1589"/>
      <c r="GC138" s="1589"/>
      <c r="GD138" s="1589"/>
      <c r="GE138" s="1589"/>
      <c r="GF138" s="1589"/>
      <c r="GG138" s="1589"/>
      <c r="GH138" s="1589"/>
      <c r="GI138" s="1589"/>
      <c r="GJ138" s="1589"/>
      <c r="GK138" s="1589"/>
      <c r="GL138" s="1589"/>
      <c r="GM138" s="1589"/>
      <c r="GN138" s="1589"/>
      <c r="GO138" s="1589"/>
      <c r="GP138" s="1589"/>
      <c r="GQ138" s="1589"/>
      <c r="GR138" s="1589"/>
      <c r="GS138" s="1589"/>
      <c r="GT138" s="1589"/>
      <c r="GU138" s="1589"/>
      <c r="GV138" s="1589"/>
      <c r="GW138" s="1589"/>
      <c r="GX138" s="1589"/>
      <c r="GY138" s="1589"/>
      <c r="GZ138" s="1589"/>
      <c r="HA138" s="1589"/>
      <c r="HB138" s="1589"/>
      <c r="HC138" s="1589"/>
      <c r="HD138" s="1589"/>
      <c r="HE138" s="1589"/>
      <c r="HF138" s="1589"/>
      <c r="HG138" s="1589"/>
      <c r="HH138" s="1589"/>
      <c r="HI138" s="1589"/>
      <c r="HJ138" s="1589"/>
      <c r="HK138" s="1589"/>
      <c r="HL138" s="1589"/>
      <c r="HM138" s="1589"/>
      <c r="HN138" s="1589"/>
      <c r="HO138" s="1589"/>
      <c r="HP138" s="1589"/>
      <c r="HQ138" s="1589"/>
      <c r="HR138" s="1589"/>
      <c r="HS138" s="1589"/>
      <c r="HT138" s="1589"/>
      <c r="HU138" s="1589"/>
      <c r="HV138" s="1589"/>
      <c r="HW138" s="1589"/>
      <c r="HX138" s="1589"/>
      <c r="HY138" s="1589"/>
      <c r="HZ138" s="1589"/>
      <c r="IA138" s="1589"/>
      <c r="IB138" s="1589"/>
      <c r="IC138" s="1589"/>
      <c r="ID138" s="1589"/>
      <c r="IE138" s="1589"/>
      <c r="IF138" s="1589"/>
      <c r="IG138" s="1589"/>
      <c r="IH138" s="1589"/>
      <c r="II138" s="1589"/>
      <c r="IJ138" s="1589"/>
      <c r="IK138" s="1589"/>
      <c r="IL138" s="1589"/>
      <c r="IM138" s="1589"/>
      <c r="IN138" s="1589"/>
      <c r="IO138" s="1589"/>
      <c r="IP138" s="1589"/>
      <c r="IQ138" s="1589"/>
      <c r="IR138" s="1589"/>
      <c r="IS138" s="1589"/>
      <c r="IT138" s="1589"/>
      <c r="IU138" s="1589"/>
    </row>
    <row r="139" spans="1:255">
      <c r="A139" s="2821" t="s">
        <v>4683</v>
      </c>
      <c r="B139" s="2748"/>
      <c r="C139" s="2748"/>
      <c r="D139" s="1603"/>
      <c r="E139" s="1603"/>
      <c r="F139" s="2821" t="s">
        <v>4683</v>
      </c>
      <c r="G139" s="2748"/>
      <c r="H139" s="2748"/>
      <c r="I139" s="2522"/>
      <c r="J139" s="1589"/>
      <c r="K139" s="1589"/>
      <c r="L139" s="1589"/>
      <c r="M139" s="1589"/>
      <c r="N139" s="2821" t="s">
        <v>4683</v>
      </c>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c r="CD139" s="1589"/>
      <c r="CE139" s="1589"/>
      <c r="CF139" s="1589"/>
      <c r="CG139" s="1589"/>
      <c r="CH139" s="1589"/>
      <c r="CI139" s="1589"/>
      <c r="CJ139" s="1589"/>
      <c r="CK139" s="1589"/>
      <c r="CL139" s="1589"/>
      <c r="CM139" s="1589"/>
      <c r="CN139" s="1589"/>
      <c r="CO139" s="1589"/>
      <c r="CP139" s="1589"/>
      <c r="CQ139" s="1589"/>
      <c r="CR139" s="1589"/>
      <c r="CS139" s="1589"/>
      <c r="CT139" s="1589"/>
      <c r="CU139" s="1589"/>
      <c r="CV139" s="1589"/>
      <c r="CW139" s="1589"/>
      <c r="CX139" s="1589"/>
      <c r="CY139" s="1589"/>
      <c r="CZ139" s="1589"/>
      <c r="DA139" s="1589"/>
      <c r="DB139" s="1589"/>
      <c r="DC139" s="1589"/>
      <c r="DD139" s="1589"/>
      <c r="DE139" s="1589"/>
      <c r="DF139" s="1589"/>
      <c r="DG139" s="1589"/>
      <c r="DH139" s="1589"/>
      <c r="DI139" s="1589"/>
      <c r="DJ139" s="1589"/>
      <c r="DK139" s="1589"/>
      <c r="DL139" s="1589"/>
      <c r="DM139" s="1589"/>
      <c r="DN139" s="1589"/>
      <c r="DO139" s="1589"/>
      <c r="DP139" s="1589"/>
      <c r="DQ139" s="1589"/>
      <c r="DR139" s="1589"/>
      <c r="DS139" s="1589"/>
      <c r="DT139" s="1589"/>
      <c r="DU139" s="1589"/>
      <c r="DV139" s="1589"/>
      <c r="DW139" s="1589"/>
      <c r="DX139" s="1589"/>
      <c r="DY139" s="1589"/>
      <c r="DZ139" s="1589"/>
      <c r="EA139" s="1589"/>
      <c r="EB139" s="1589"/>
      <c r="EC139" s="1589"/>
      <c r="ED139" s="1589"/>
      <c r="EE139" s="1589"/>
      <c r="EF139" s="1589"/>
      <c r="EG139" s="1589"/>
      <c r="EH139" s="1589"/>
      <c r="EI139" s="1589"/>
      <c r="EJ139" s="1589"/>
      <c r="EK139" s="1589"/>
      <c r="EL139" s="1589"/>
      <c r="EM139" s="1589"/>
      <c r="EN139" s="1589"/>
      <c r="EO139" s="1589"/>
      <c r="EP139" s="1589"/>
      <c r="EQ139" s="1589"/>
      <c r="ER139" s="1589"/>
      <c r="ES139" s="1589"/>
      <c r="ET139" s="1589"/>
      <c r="EU139" s="1589"/>
      <c r="EV139" s="1589"/>
      <c r="EW139" s="1589"/>
      <c r="EX139" s="1589"/>
      <c r="EY139" s="1589"/>
      <c r="EZ139" s="1589"/>
      <c r="FA139" s="1589"/>
      <c r="FB139" s="1589"/>
      <c r="FC139" s="1589"/>
      <c r="FD139" s="1589"/>
      <c r="FE139" s="1589"/>
      <c r="FF139" s="1589"/>
      <c r="FG139" s="1589"/>
      <c r="FH139" s="1589"/>
      <c r="FI139" s="1589"/>
      <c r="FJ139" s="1589"/>
      <c r="FK139" s="1589"/>
      <c r="FL139" s="1589"/>
      <c r="FM139" s="1589"/>
      <c r="FN139" s="1589"/>
      <c r="FO139" s="1589"/>
      <c r="FP139" s="1589"/>
      <c r="FQ139" s="1589"/>
      <c r="FR139" s="1589"/>
      <c r="FS139" s="1589"/>
      <c r="FT139" s="1589"/>
      <c r="FU139" s="1589"/>
      <c r="FV139" s="1589"/>
      <c r="FW139" s="1589"/>
      <c r="FX139" s="1589"/>
      <c r="FY139" s="1589"/>
      <c r="FZ139" s="1589"/>
      <c r="GA139" s="1589"/>
      <c r="GB139" s="1589"/>
      <c r="GC139" s="1589"/>
      <c r="GD139" s="1589"/>
      <c r="GE139" s="1589"/>
      <c r="GF139" s="1589"/>
      <c r="GG139" s="1589"/>
      <c r="GH139" s="1589"/>
      <c r="GI139" s="1589"/>
      <c r="GJ139" s="1589"/>
      <c r="GK139" s="1589"/>
      <c r="GL139" s="1589"/>
      <c r="GM139" s="1589"/>
      <c r="GN139" s="1589"/>
      <c r="GO139" s="1589"/>
      <c r="GP139" s="1589"/>
      <c r="GQ139" s="1589"/>
      <c r="GR139" s="1589"/>
      <c r="GS139" s="1589"/>
      <c r="GT139" s="1589"/>
      <c r="GU139" s="1589"/>
      <c r="GV139" s="1589"/>
      <c r="GW139" s="1589"/>
      <c r="GX139" s="1589"/>
      <c r="GY139" s="1589"/>
      <c r="GZ139" s="1589"/>
      <c r="HA139" s="1589"/>
      <c r="HB139" s="1589"/>
      <c r="HC139" s="1589"/>
      <c r="HD139" s="1589"/>
      <c r="HE139" s="1589"/>
      <c r="HF139" s="1589"/>
      <c r="HG139" s="1589"/>
      <c r="HH139" s="1589"/>
      <c r="HI139" s="1589"/>
      <c r="HJ139" s="1589"/>
      <c r="HK139" s="1589"/>
      <c r="HL139" s="1589"/>
      <c r="HM139" s="1589"/>
      <c r="HN139" s="1589"/>
      <c r="HO139" s="1589"/>
      <c r="HP139" s="1589"/>
      <c r="HQ139" s="1589"/>
      <c r="HR139" s="1589"/>
      <c r="HS139" s="1589"/>
      <c r="HT139" s="1589"/>
      <c r="HU139" s="1589"/>
      <c r="HV139" s="1589"/>
      <c r="HW139" s="1589"/>
      <c r="HX139" s="1589"/>
      <c r="HY139" s="1589"/>
      <c r="HZ139" s="1589"/>
      <c r="IA139" s="1589"/>
      <c r="IB139" s="1589"/>
      <c r="IC139" s="1589"/>
      <c r="ID139" s="1589"/>
      <c r="IE139" s="1589"/>
      <c r="IF139" s="1589"/>
      <c r="IG139" s="1589"/>
      <c r="IH139" s="1589"/>
      <c r="II139" s="1589"/>
      <c r="IJ139" s="1589"/>
      <c r="IK139" s="1589"/>
      <c r="IL139" s="1589"/>
      <c r="IM139" s="1589"/>
      <c r="IN139" s="1589"/>
      <c r="IO139" s="1589"/>
      <c r="IP139" s="1589"/>
      <c r="IQ139" s="1589"/>
      <c r="IR139" s="1589"/>
      <c r="IS139" s="1589"/>
      <c r="IT139" s="1589"/>
      <c r="IU139" s="1589"/>
    </row>
    <row r="140" spans="1:255">
      <c r="A140" s="1603" t="s">
        <v>1413</v>
      </c>
      <c r="B140" s="1603"/>
      <c r="C140" s="1603"/>
      <c r="D140" s="1603"/>
      <c r="E140" s="1603"/>
      <c r="F140" s="1603" t="s">
        <v>1414</v>
      </c>
      <c r="G140" s="1603"/>
      <c r="H140" s="1603"/>
      <c r="I140" s="1603"/>
      <c r="J140" s="2374"/>
      <c r="K140" s="2374"/>
      <c r="L140" s="2374"/>
      <c r="M140" s="1603"/>
      <c r="N140" s="1603" t="s">
        <v>1415</v>
      </c>
      <c r="O140" s="1603"/>
      <c r="P140" s="2374"/>
      <c r="Q140" s="2374"/>
      <c r="R140" s="2374"/>
      <c r="S140" s="1603"/>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c r="CD140" s="1589"/>
      <c r="CE140" s="1589"/>
      <c r="CF140" s="1589"/>
      <c r="CG140" s="1589"/>
      <c r="CH140" s="1589"/>
      <c r="CI140" s="1589"/>
      <c r="CJ140" s="1589"/>
      <c r="CK140" s="1589"/>
      <c r="CL140" s="1589"/>
      <c r="CM140" s="1589"/>
      <c r="CN140" s="1589"/>
      <c r="CO140" s="1589"/>
      <c r="CP140" s="1589"/>
      <c r="CQ140" s="1589"/>
      <c r="CR140" s="1589"/>
      <c r="CS140" s="1589"/>
      <c r="CT140" s="1589"/>
      <c r="CU140" s="1589"/>
      <c r="CV140" s="1589"/>
      <c r="CW140" s="1589"/>
      <c r="CX140" s="1589"/>
      <c r="CY140" s="1589"/>
      <c r="CZ140" s="1589"/>
      <c r="DA140" s="1589"/>
      <c r="DB140" s="1589"/>
      <c r="DC140" s="1589"/>
      <c r="DD140" s="1589"/>
      <c r="DE140" s="1589"/>
      <c r="DF140" s="1589"/>
      <c r="DG140" s="1589"/>
      <c r="DH140" s="1589"/>
      <c r="DI140" s="1589"/>
      <c r="DJ140" s="1589"/>
      <c r="DK140" s="1589"/>
      <c r="DL140" s="1589"/>
      <c r="DM140" s="1589"/>
      <c r="DN140" s="1589"/>
      <c r="DO140" s="1589"/>
      <c r="DP140" s="1589"/>
      <c r="DQ140" s="1589"/>
      <c r="DR140" s="1589"/>
      <c r="DS140" s="1589"/>
      <c r="DT140" s="1589"/>
      <c r="DU140" s="1589"/>
      <c r="DV140" s="1589"/>
      <c r="DW140" s="1589"/>
      <c r="DX140" s="1589"/>
      <c r="DY140" s="1589"/>
      <c r="DZ140" s="1589"/>
      <c r="EA140" s="1589"/>
      <c r="EB140" s="1589"/>
      <c r="EC140" s="1589"/>
      <c r="ED140" s="1589"/>
      <c r="EE140" s="1589"/>
      <c r="EF140" s="1589"/>
      <c r="EG140" s="1589"/>
      <c r="EH140" s="1589"/>
      <c r="EI140" s="1589"/>
      <c r="EJ140" s="1589"/>
      <c r="EK140" s="1589"/>
      <c r="EL140" s="1589"/>
      <c r="EM140" s="1589"/>
      <c r="EN140" s="1589"/>
      <c r="EO140" s="1589"/>
      <c r="EP140" s="1589"/>
      <c r="EQ140" s="1589"/>
      <c r="ER140" s="1589"/>
      <c r="ES140" s="1589"/>
      <c r="ET140" s="1589"/>
      <c r="EU140" s="1589"/>
      <c r="EV140" s="1589"/>
      <c r="EW140" s="1589"/>
      <c r="EX140" s="1589"/>
      <c r="EY140" s="1589"/>
      <c r="EZ140" s="1589"/>
      <c r="FA140" s="1589"/>
      <c r="FB140" s="1589"/>
      <c r="FC140" s="1589"/>
      <c r="FD140" s="1589"/>
      <c r="FE140" s="1589"/>
      <c r="FF140" s="1589"/>
      <c r="FG140" s="1589"/>
      <c r="FH140" s="1589"/>
      <c r="FI140" s="1589"/>
      <c r="FJ140" s="1589"/>
      <c r="FK140" s="1589"/>
      <c r="FL140" s="1589"/>
      <c r="FM140" s="1589"/>
      <c r="FN140" s="1589"/>
      <c r="FO140" s="1589"/>
      <c r="FP140" s="1589"/>
      <c r="FQ140" s="1589"/>
      <c r="FR140" s="1589"/>
      <c r="FS140" s="1589"/>
      <c r="FT140" s="1589"/>
      <c r="FU140" s="1589"/>
      <c r="FV140" s="1589"/>
      <c r="FW140" s="1589"/>
      <c r="FX140" s="1589"/>
      <c r="FY140" s="1589"/>
      <c r="FZ140" s="1589"/>
      <c r="GA140" s="1589"/>
      <c r="GB140" s="1589"/>
      <c r="GC140" s="1589"/>
      <c r="GD140" s="1589"/>
      <c r="GE140" s="1589"/>
      <c r="GF140" s="1589"/>
      <c r="GG140" s="1589"/>
      <c r="GH140" s="1589"/>
      <c r="GI140" s="1589"/>
      <c r="GJ140" s="1589"/>
      <c r="GK140" s="1589"/>
      <c r="GL140" s="1589"/>
      <c r="GM140" s="1589"/>
      <c r="GN140" s="1589"/>
      <c r="GO140" s="1589"/>
      <c r="GP140" s="1589"/>
      <c r="GQ140" s="1589"/>
      <c r="GR140" s="1589"/>
      <c r="GS140" s="1589"/>
      <c r="GT140" s="1589"/>
      <c r="GU140" s="1589"/>
      <c r="GV140" s="1589"/>
      <c r="GW140" s="1589"/>
      <c r="GX140" s="1589"/>
      <c r="GY140" s="1589"/>
      <c r="GZ140" s="1589"/>
      <c r="HA140" s="1589"/>
      <c r="HB140" s="1589"/>
      <c r="HC140" s="1589"/>
      <c r="HD140" s="1589"/>
      <c r="HE140" s="1589"/>
      <c r="HF140" s="1589"/>
      <c r="HG140" s="1589"/>
      <c r="HH140" s="1589"/>
      <c r="HI140" s="1589"/>
      <c r="HJ140" s="1589"/>
      <c r="HK140" s="1589"/>
      <c r="HL140" s="1589"/>
      <c r="HM140" s="1589"/>
      <c r="HN140" s="1589"/>
      <c r="HO140" s="1589"/>
      <c r="HP140" s="1589"/>
      <c r="HQ140" s="1589"/>
      <c r="HR140" s="1589"/>
      <c r="HS140" s="1589"/>
      <c r="HT140" s="1589"/>
      <c r="HU140" s="1589"/>
      <c r="HV140" s="1589"/>
      <c r="HW140" s="1589"/>
      <c r="HX140" s="1589"/>
      <c r="HY140" s="1589"/>
      <c r="HZ140" s="1589"/>
      <c r="IA140" s="1589"/>
      <c r="IB140" s="1589"/>
      <c r="IC140" s="1589"/>
      <c r="ID140" s="1589"/>
      <c r="IE140" s="1589"/>
      <c r="IF140" s="1589"/>
      <c r="IG140" s="1589"/>
      <c r="IH140" s="1589"/>
      <c r="II140" s="1589"/>
      <c r="IJ140" s="1589"/>
      <c r="IK140" s="1589"/>
      <c r="IL140" s="1589"/>
      <c r="IM140" s="1589"/>
      <c r="IN140" s="1589"/>
      <c r="IO140" s="1589"/>
      <c r="IP140" s="1589"/>
      <c r="IQ140" s="1589"/>
      <c r="IR140" s="1589"/>
      <c r="IS140" s="1589"/>
      <c r="IT140" s="1589"/>
      <c r="IU140" s="1589"/>
    </row>
    <row r="141" spans="1:255" ht="18.75" thickBot="1">
      <c r="A141" s="2319" t="str">
        <f>'Data Sheet'!$C$25</f>
        <v xml:space="preserve">The Brooklyn Union Gas Company d/b/a National Grid New York </v>
      </c>
      <c r="B141" s="2376"/>
      <c r="C141" s="1589"/>
      <c r="D141" s="2320" t="str">
        <f>'Data Sheet'!$C$40</f>
        <v xml:space="preserve"> March 29, 2017</v>
      </c>
      <c r="E141" s="2282" t="str">
        <f>'Data Sheet'!$C$38</f>
        <v xml:space="preserve"> December 31, 2016</v>
      </c>
      <c r="F141" s="2319" t="str">
        <f>'Data Sheet'!$C$25</f>
        <v xml:space="preserve">The Brooklyn Union Gas Company d/b/a National Grid New York </v>
      </c>
      <c r="G141" s="1589"/>
      <c r="H141" s="1589"/>
      <c r="I141" s="1589"/>
      <c r="J141" s="2320" t="str">
        <f>'Data Sheet'!$C$40</f>
        <v xml:space="preserve"> March 29, 2017</v>
      </c>
      <c r="K141" s="2053"/>
      <c r="L141" s="2282" t="str">
        <f>'Data Sheet'!$C$38</f>
        <v xml:space="preserve"> December 31, 2016</v>
      </c>
      <c r="M141" s="1589"/>
      <c r="N141" s="2319" t="str">
        <f>'Data Sheet'!$C$25</f>
        <v xml:space="preserve">The Brooklyn Union Gas Company d/b/a National Grid New York </v>
      </c>
      <c r="O141" s="1589"/>
      <c r="P141" s="2053"/>
      <c r="Q141" s="2320" t="str">
        <f>'Data Sheet'!$C$40</f>
        <v xml:space="preserve"> March 29, 2017</v>
      </c>
      <c r="R141" s="2282" t="str">
        <f>'Data Sheet'!$C$38</f>
        <v xml:space="preserve"> December 31, 2016</v>
      </c>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c r="CD141" s="1589"/>
      <c r="CE141" s="1589"/>
      <c r="CF141" s="1589"/>
      <c r="CG141" s="1589"/>
      <c r="CH141" s="1589"/>
      <c r="CI141" s="1589"/>
      <c r="CJ141" s="1589"/>
      <c r="CK141" s="1589"/>
      <c r="CL141" s="1589"/>
      <c r="CM141" s="1589"/>
      <c r="CN141" s="1589"/>
      <c r="CO141" s="1589"/>
      <c r="CP141" s="1589"/>
      <c r="CQ141" s="1589"/>
      <c r="CR141" s="1589"/>
      <c r="CS141" s="1589"/>
      <c r="CT141" s="1589"/>
      <c r="CU141" s="1589"/>
      <c r="CV141" s="1589"/>
      <c r="CW141" s="1589"/>
      <c r="CX141" s="1589"/>
      <c r="CY141" s="1589"/>
      <c r="CZ141" s="1589"/>
      <c r="DA141" s="1589"/>
      <c r="DB141" s="1589"/>
      <c r="DC141" s="1589"/>
      <c r="DD141" s="1589"/>
      <c r="DE141" s="1589"/>
      <c r="DF141" s="1589"/>
      <c r="DG141" s="1589"/>
      <c r="DH141" s="1589"/>
      <c r="DI141" s="1589"/>
      <c r="DJ141" s="1589"/>
      <c r="DK141" s="1589"/>
      <c r="DL141" s="1589"/>
      <c r="DM141" s="1589"/>
      <c r="DN141" s="1589"/>
      <c r="DO141" s="1589"/>
      <c r="DP141" s="1589"/>
      <c r="DQ141" s="1589"/>
      <c r="DR141" s="1589"/>
      <c r="DS141" s="1589"/>
      <c r="DT141" s="1589"/>
      <c r="DU141" s="1589"/>
      <c r="DV141" s="1589"/>
      <c r="DW141" s="1589"/>
      <c r="DX141" s="1589"/>
      <c r="DY141" s="1589"/>
      <c r="DZ141" s="1589"/>
      <c r="EA141" s="1589"/>
      <c r="EB141" s="1589"/>
      <c r="EC141" s="1589"/>
      <c r="ED141" s="1589"/>
      <c r="EE141" s="1589"/>
      <c r="EF141" s="1589"/>
      <c r="EG141" s="1589"/>
      <c r="EH141" s="1589"/>
      <c r="EI141" s="1589"/>
      <c r="EJ141" s="1589"/>
      <c r="EK141" s="1589"/>
      <c r="EL141" s="1589"/>
      <c r="EM141" s="1589"/>
      <c r="EN141" s="1589"/>
      <c r="EO141" s="1589"/>
      <c r="EP141" s="1589"/>
      <c r="EQ141" s="1589"/>
      <c r="ER141" s="1589"/>
      <c r="ES141" s="1589"/>
      <c r="ET141" s="1589"/>
      <c r="EU141" s="1589"/>
      <c r="EV141" s="1589"/>
      <c r="EW141" s="1589"/>
      <c r="EX141" s="1589"/>
      <c r="EY141" s="1589"/>
      <c r="EZ141" s="1589"/>
      <c r="FA141" s="1589"/>
      <c r="FB141" s="1589"/>
      <c r="FC141" s="1589"/>
      <c r="FD141" s="1589"/>
      <c r="FE141" s="1589"/>
      <c r="FF141" s="1589"/>
      <c r="FG141" s="1589"/>
      <c r="FH141" s="1589"/>
      <c r="FI141" s="1589"/>
      <c r="FJ141" s="1589"/>
      <c r="FK141" s="1589"/>
      <c r="FL141" s="1589"/>
      <c r="FM141" s="1589"/>
      <c r="FN141" s="1589"/>
      <c r="FO141" s="1589"/>
      <c r="FP141" s="1589"/>
      <c r="FQ141" s="1589"/>
      <c r="FR141" s="1589"/>
      <c r="FS141" s="1589"/>
      <c r="FT141" s="1589"/>
      <c r="FU141" s="1589"/>
      <c r="FV141" s="1589"/>
      <c r="FW141" s="1589"/>
      <c r="FX141" s="1589"/>
      <c r="FY141" s="1589"/>
      <c r="FZ141" s="1589"/>
      <c r="GA141" s="1589"/>
      <c r="GB141" s="1589"/>
      <c r="GC141" s="1589"/>
      <c r="GD141" s="1589"/>
      <c r="GE141" s="1589"/>
      <c r="GF141" s="1589"/>
      <c r="GG141" s="1589"/>
      <c r="GH141" s="1589"/>
      <c r="GI141" s="1589"/>
      <c r="GJ141" s="1589"/>
      <c r="GK141" s="1589"/>
      <c r="GL141" s="1589"/>
      <c r="GM141" s="1589"/>
      <c r="GN141" s="1589"/>
      <c r="GO141" s="1589"/>
      <c r="GP141" s="1589"/>
      <c r="GQ141" s="1589"/>
      <c r="GR141" s="1589"/>
      <c r="GS141" s="1589"/>
      <c r="GT141" s="1589"/>
      <c r="GU141" s="1589"/>
      <c r="GV141" s="1589"/>
      <c r="GW141" s="1589"/>
      <c r="GX141" s="1589"/>
      <c r="GY141" s="1589"/>
      <c r="GZ141" s="1589"/>
      <c r="HA141" s="1589"/>
      <c r="HB141" s="1589"/>
      <c r="HC141" s="1589"/>
      <c r="HD141" s="1589"/>
      <c r="HE141" s="1589"/>
      <c r="HF141" s="1589"/>
      <c r="HG141" s="1589"/>
      <c r="HH141" s="1589"/>
      <c r="HI141" s="1589"/>
      <c r="HJ141" s="1589"/>
      <c r="HK141" s="1589"/>
      <c r="HL141" s="1589"/>
      <c r="HM141" s="1589"/>
      <c r="HN141" s="1589"/>
      <c r="HO141" s="1589"/>
      <c r="HP141" s="1589"/>
      <c r="HQ141" s="1589"/>
      <c r="HR141" s="1589"/>
      <c r="HS141" s="1589"/>
      <c r="HT141" s="1589"/>
      <c r="HU141" s="1589"/>
      <c r="HV141" s="1589"/>
      <c r="HW141" s="1589"/>
      <c r="HX141" s="1589"/>
      <c r="HY141" s="1589"/>
      <c r="HZ141" s="1589"/>
      <c r="IA141" s="1589"/>
      <c r="IB141" s="1589"/>
      <c r="IC141" s="1589"/>
      <c r="ID141" s="1589"/>
      <c r="IE141" s="1589"/>
      <c r="IF141" s="1589"/>
      <c r="IG141" s="1589"/>
      <c r="IH141" s="1589"/>
      <c r="II141" s="1589"/>
      <c r="IJ141" s="1589"/>
      <c r="IK141" s="1589"/>
      <c r="IL141" s="1589"/>
      <c r="IM141" s="1589"/>
      <c r="IN141" s="1589"/>
      <c r="IO141" s="1589"/>
      <c r="IP141" s="1589"/>
      <c r="IQ141" s="1589"/>
      <c r="IR141" s="1589"/>
      <c r="IS141" s="1589"/>
      <c r="IT141" s="1589"/>
      <c r="IU141" s="1589"/>
    </row>
    <row r="142" spans="1:255">
      <c r="A142" s="1563"/>
      <c r="B142" s="1718"/>
      <c r="C142" s="1718"/>
      <c r="D142" s="1718"/>
      <c r="E142" s="1931"/>
      <c r="F142" s="1563"/>
      <c r="G142" s="1718"/>
      <c r="H142" s="1718"/>
      <c r="I142" s="1718"/>
      <c r="J142" s="2378"/>
      <c r="K142" s="2378"/>
      <c r="L142" s="2378"/>
      <c r="M142" s="1931"/>
      <c r="N142" s="2379"/>
      <c r="O142" s="1718"/>
      <c r="P142" s="2378"/>
      <c r="Q142" s="2378"/>
      <c r="R142" s="2378"/>
      <c r="S142" s="1931"/>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c r="CD142" s="1589"/>
      <c r="CE142" s="1589"/>
      <c r="CF142" s="1589"/>
      <c r="CG142" s="1589"/>
      <c r="CH142" s="1589"/>
      <c r="CI142" s="1589"/>
      <c r="CJ142" s="1589"/>
      <c r="CK142" s="1589"/>
      <c r="CL142" s="1589"/>
      <c r="CM142" s="1589"/>
      <c r="CN142" s="1589"/>
      <c r="CO142" s="1589"/>
      <c r="CP142" s="1589"/>
      <c r="CQ142" s="1589"/>
      <c r="CR142" s="1589"/>
      <c r="CS142" s="1589"/>
      <c r="CT142" s="1589"/>
      <c r="CU142" s="1589"/>
      <c r="CV142" s="1589"/>
      <c r="CW142" s="1589"/>
      <c r="CX142" s="1589"/>
      <c r="CY142" s="1589"/>
      <c r="CZ142" s="1589"/>
      <c r="DA142" s="1589"/>
      <c r="DB142" s="1589"/>
      <c r="DC142" s="1589"/>
      <c r="DD142" s="1589"/>
      <c r="DE142" s="1589"/>
      <c r="DF142" s="1589"/>
      <c r="DG142" s="1589"/>
      <c r="DH142" s="1589"/>
      <c r="DI142" s="1589"/>
      <c r="DJ142" s="1589"/>
      <c r="DK142" s="1589"/>
      <c r="DL142" s="1589"/>
      <c r="DM142" s="1589"/>
      <c r="DN142" s="1589"/>
      <c r="DO142" s="1589"/>
      <c r="DP142" s="1589"/>
      <c r="DQ142" s="1589"/>
      <c r="DR142" s="1589"/>
      <c r="DS142" s="1589"/>
      <c r="DT142" s="1589"/>
      <c r="DU142" s="1589"/>
      <c r="DV142" s="1589"/>
      <c r="DW142" s="1589"/>
      <c r="DX142" s="1589"/>
      <c r="DY142" s="1589"/>
      <c r="DZ142" s="1589"/>
      <c r="EA142" s="1589"/>
      <c r="EB142" s="1589"/>
      <c r="EC142" s="1589"/>
      <c r="ED142" s="1589"/>
      <c r="EE142" s="1589"/>
      <c r="EF142" s="1589"/>
      <c r="EG142" s="1589"/>
      <c r="EH142" s="1589"/>
      <c r="EI142" s="1589"/>
      <c r="EJ142" s="1589"/>
      <c r="EK142" s="1589"/>
      <c r="EL142" s="1589"/>
      <c r="EM142" s="1589"/>
      <c r="EN142" s="1589"/>
      <c r="EO142" s="1589"/>
      <c r="EP142" s="1589"/>
      <c r="EQ142" s="1589"/>
      <c r="ER142" s="1589"/>
      <c r="ES142" s="1589"/>
      <c r="ET142" s="1589"/>
      <c r="EU142" s="1589"/>
      <c r="EV142" s="1589"/>
      <c r="EW142" s="1589"/>
      <c r="EX142" s="1589"/>
      <c r="EY142" s="1589"/>
      <c r="EZ142" s="1589"/>
      <c r="FA142" s="1589"/>
      <c r="FB142" s="1589"/>
      <c r="FC142" s="1589"/>
      <c r="FD142" s="1589"/>
      <c r="FE142" s="1589"/>
      <c r="FF142" s="1589"/>
      <c r="FG142" s="1589"/>
      <c r="FH142" s="1589"/>
      <c r="FI142" s="1589"/>
      <c r="FJ142" s="1589"/>
      <c r="FK142" s="1589"/>
      <c r="FL142" s="1589"/>
      <c r="FM142" s="1589"/>
      <c r="FN142" s="1589"/>
      <c r="FO142" s="1589"/>
      <c r="FP142" s="1589"/>
      <c r="FQ142" s="1589"/>
      <c r="FR142" s="1589"/>
      <c r="FS142" s="1589"/>
      <c r="FT142" s="1589"/>
      <c r="FU142" s="1589"/>
      <c r="FV142" s="1589"/>
      <c r="FW142" s="1589"/>
      <c r="FX142" s="1589"/>
      <c r="FY142" s="1589"/>
      <c r="FZ142" s="1589"/>
      <c r="GA142" s="1589"/>
      <c r="GB142" s="1589"/>
      <c r="GC142" s="1589"/>
      <c r="GD142" s="1589"/>
      <c r="GE142" s="1589"/>
      <c r="GF142" s="1589"/>
      <c r="GG142" s="1589"/>
      <c r="GH142" s="1589"/>
      <c r="GI142" s="1589"/>
      <c r="GJ142" s="1589"/>
      <c r="GK142" s="1589"/>
      <c r="GL142" s="1589"/>
      <c r="GM142" s="1589"/>
      <c r="GN142" s="1589"/>
      <c r="GO142" s="1589"/>
      <c r="GP142" s="1589"/>
      <c r="GQ142" s="1589"/>
      <c r="GR142" s="1589"/>
      <c r="GS142" s="1589"/>
      <c r="GT142" s="1589"/>
      <c r="GU142" s="1589"/>
      <c r="GV142" s="1589"/>
      <c r="GW142" s="1589"/>
      <c r="GX142" s="1589"/>
      <c r="GY142" s="1589"/>
      <c r="GZ142" s="1589"/>
      <c r="HA142" s="1589"/>
      <c r="HB142" s="1589"/>
      <c r="HC142" s="1589"/>
      <c r="HD142" s="1589"/>
      <c r="HE142" s="1589"/>
      <c r="HF142" s="1589"/>
      <c r="HG142" s="1589"/>
      <c r="HH142" s="1589"/>
      <c r="HI142" s="1589"/>
      <c r="HJ142" s="1589"/>
      <c r="HK142" s="1589"/>
      <c r="HL142" s="1589"/>
      <c r="HM142" s="1589"/>
      <c r="HN142" s="1589"/>
      <c r="HO142" s="1589"/>
      <c r="HP142" s="1589"/>
      <c r="HQ142" s="1589"/>
      <c r="HR142" s="1589"/>
      <c r="HS142" s="1589"/>
      <c r="HT142" s="1589"/>
      <c r="HU142" s="1589"/>
      <c r="HV142" s="1589"/>
      <c r="HW142" s="1589"/>
      <c r="HX142" s="1589"/>
      <c r="HY142" s="1589"/>
      <c r="HZ142" s="1589"/>
      <c r="IA142" s="1589"/>
      <c r="IB142" s="1589"/>
      <c r="IC142" s="1589"/>
      <c r="ID142" s="1589"/>
      <c r="IE142" s="1589"/>
      <c r="IF142" s="1589"/>
      <c r="IG142" s="1589"/>
      <c r="IH142" s="1589"/>
      <c r="II142" s="1589"/>
      <c r="IJ142" s="1589"/>
      <c r="IK142" s="1589"/>
      <c r="IL142" s="1589"/>
      <c r="IM142" s="1589"/>
      <c r="IN142" s="1589"/>
      <c r="IO142" s="1589"/>
      <c r="IP142" s="1589"/>
      <c r="IQ142" s="1589"/>
      <c r="IR142" s="1589"/>
      <c r="IS142" s="1589"/>
      <c r="IT142" s="1589"/>
      <c r="IU142" s="1589"/>
    </row>
    <row r="143" spans="1:255">
      <c r="A143" s="3382" t="s">
        <v>1983</v>
      </c>
      <c r="B143" s="3365"/>
      <c r="C143" s="3365"/>
      <c r="D143" s="3365"/>
      <c r="E143" s="3383"/>
      <c r="F143" s="3382" t="s">
        <v>1984</v>
      </c>
      <c r="G143" s="3365"/>
      <c r="H143" s="3365"/>
      <c r="I143" s="3365"/>
      <c r="J143" s="3365"/>
      <c r="K143" s="3365"/>
      <c r="L143" s="3365"/>
      <c r="M143" s="3383"/>
      <c r="N143" s="3382" t="s">
        <v>1984</v>
      </c>
      <c r="O143" s="3365"/>
      <c r="P143" s="3365"/>
      <c r="Q143" s="3365"/>
      <c r="R143" s="3365"/>
      <c r="S143" s="3383"/>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c r="CD143" s="1589"/>
      <c r="CE143" s="1589"/>
      <c r="CF143" s="1589"/>
      <c r="CG143" s="1589"/>
      <c r="CH143" s="1589"/>
      <c r="CI143" s="1589"/>
      <c r="CJ143" s="1589"/>
      <c r="CK143" s="1589"/>
      <c r="CL143" s="1589"/>
      <c r="CM143" s="1589"/>
      <c r="CN143" s="1589"/>
      <c r="CO143" s="1589"/>
      <c r="CP143" s="1589"/>
      <c r="CQ143" s="1589"/>
      <c r="CR143" s="1589"/>
      <c r="CS143" s="1589"/>
      <c r="CT143" s="1589"/>
      <c r="CU143" s="1589"/>
      <c r="CV143" s="1589"/>
      <c r="CW143" s="1589"/>
      <c r="CX143" s="1589"/>
      <c r="CY143" s="1589"/>
      <c r="CZ143" s="1589"/>
      <c r="DA143" s="1589"/>
      <c r="DB143" s="1589"/>
      <c r="DC143" s="1589"/>
      <c r="DD143" s="1589"/>
      <c r="DE143" s="1589"/>
      <c r="DF143" s="1589"/>
      <c r="DG143" s="1589"/>
      <c r="DH143" s="1589"/>
      <c r="DI143" s="1589"/>
      <c r="DJ143" s="1589"/>
      <c r="DK143" s="1589"/>
      <c r="DL143" s="1589"/>
      <c r="DM143" s="1589"/>
      <c r="DN143" s="1589"/>
      <c r="DO143" s="1589"/>
      <c r="DP143" s="1589"/>
      <c r="DQ143" s="1589"/>
      <c r="DR143" s="1589"/>
      <c r="DS143" s="1589"/>
      <c r="DT143" s="1589"/>
      <c r="DU143" s="1589"/>
      <c r="DV143" s="1589"/>
      <c r="DW143" s="1589"/>
      <c r="DX143" s="1589"/>
      <c r="DY143" s="1589"/>
      <c r="DZ143" s="1589"/>
      <c r="EA143" s="1589"/>
      <c r="EB143" s="1589"/>
      <c r="EC143" s="1589"/>
      <c r="ED143" s="1589"/>
      <c r="EE143" s="1589"/>
      <c r="EF143" s="1589"/>
      <c r="EG143" s="1589"/>
      <c r="EH143" s="1589"/>
      <c r="EI143" s="1589"/>
      <c r="EJ143" s="1589"/>
      <c r="EK143" s="1589"/>
      <c r="EL143" s="1589"/>
      <c r="EM143" s="1589"/>
      <c r="EN143" s="1589"/>
      <c r="EO143" s="1589"/>
      <c r="EP143" s="1589"/>
      <c r="EQ143" s="1589"/>
      <c r="ER143" s="1589"/>
      <c r="ES143" s="1589"/>
      <c r="ET143" s="1589"/>
      <c r="EU143" s="1589"/>
      <c r="EV143" s="1589"/>
      <c r="EW143" s="1589"/>
      <c r="EX143" s="1589"/>
      <c r="EY143" s="1589"/>
      <c r="EZ143" s="1589"/>
      <c r="FA143" s="1589"/>
      <c r="FB143" s="1589"/>
      <c r="FC143" s="1589"/>
      <c r="FD143" s="1589"/>
      <c r="FE143" s="1589"/>
      <c r="FF143" s="1589"/>
      <c r="FG143" s="1589"/>
      <c r="FH143" s="1589"/>
      <c r="FI143" s="1589"/>
      <c r="FJ143" s="1589"/>
      <c r="FK143" s="1589"/>
      <c r="FL143" s="1589"/>
      <c r="FM143" s="1589"/>
      <c r="FN143" s="1589"/>
      <c r="FO143" s="1589"/>
      <c r="FP143" s="1589"/>
      <c r="FQ143" s="1589"/>
      <c r="FR143" s="1589"/>
      <c r="FS143" s="1589"/>
      <c r="FT143" s="1589"/>
      <c r="FU143" s="1589"/>
      <c r="FV143" s="1589"/>
      <c r="FW143" s="1589"/>
      <c r="FX143" s="1589"/>
      <c r="FY143" s="1589"/>
      <c r="FZ143" s="1589"/>
      <c r="GA143" s="1589"/>
      <c r="GB143" s="1589"/>
      <c r="GC143" s="1589"/>
      <c r="GD143" s="1589"/>
      <c r="GE143" s="1589"/>
      <c r="GF143" s="1589"/>
      <c r="GG143" s="1589"/>
      <c r="GH143" s="1589"/>
      <c r="GI143" s="1589"/>
      <c r="GJ143" s="1589"/>
      <c r="GK143" s="1589"/>
      <c r="GL143" s="1589"/>
      <c r="GM143" s="1589"/>
      <c r="GN143" s="1589"/>
      <c r="GO143" s="1589"/>
      <c r="GP143" s="1589"/>
      <c r="GQ143" s="1589"/>
      <c r="GR143" s="1589"/>
      <c r="GS143" s="1589"/>
      <c r="GT143" s="1589"/>
      <c r="GU143" s="1589"/>
      <c r="GV143" s="1589"/>
      <c r="GW143" s="1589"/>
      <c r="GX143" s="1589"/>
      <c r="GY143" s="1589"/>
      <c r="GZ143" s="1589"/>
      <c r="HA143" s="1589"/>
      <c r="HB143" s="1589"/>
      <c r="HC143" s="1589"/>
      <c r="HD143" s="1589"/>
      <c r="HE143" s="1589"/>
      <c r="HF143" s="1589"/>
      <c r="HG143" s="1589"/>
      <c r="HH143" s="1589"/>
      <c r="HI143" s="1589"/>
      <c r="HJ143" s="1589"/>
      <c r="HK143" s="1589"/>
      <c r="HL143" s="1589"/>
      <c r="HM143" s="1589"/>
      <c r="HN143" s="1589"/>
      <c r="HO143" s="1589"/>
      <c r="HP143" s="1589"/>
      <c r="HQ143" s="1589"/>
      <c r="HR143" s="1589"/>
      <c r="HS143" s="1589"/>
      <c r="HT143" s="1589"/>
      <c r="HU143" s="1589"/>
      <c r="HV143" s="1589"/>
      <c r="HW143" s="1589"/>
      <c r="HX143" s="1589"/>
      <c r="HY143" s="1589"/>
      <c r="HZ143" s="1589"/>
      <c r="IA143" s="1589"/>
      <c r="IB143" s="1589"/>
      <c r="IC143" s="1589"/>
      <c r="ID143" s="1589"/>
      <c r="IE143" s="1589"/>
      <c r="IF143" s="1589"/>
      <c r="IG143" s="1589"/>
      <c r="IH143" s="1589"/>
      <c r="II143" s="1589"/>
      <c r="IJ143" s="1589"/>
      <c r="IK143" s="1589"/>
      <c r="IL143" s="1589"/>
      <c r="IM143" s="1589"/>
      <c r="IN143" s="1589"/>
      <c r="IO143" s="1589"/>
      <c r="IP143" s="1589"/>
      <c r="IQ143" s="1589"/>
      <c r="IR143" s="1589"/>
      <c r="IS143" s="1589"/>
      <c r="IT143" s="1589"/>
      <c r="IU143" s="1589"/>
    </row>
    <row r="144" spans="1:255">
      <c r="A144" s="3382" t="s">
        <v>1985</v>
      </c>
      <c r="B144" s="3365"/>
      <c r="C144" s="3365"/>
      <c r="D144" s="3365"/>
      <c r="E144" s="3383"/>
      <c r="F144" s="3382" t="s">
        <v>1985</v>
      </c>
      <c r="G144" s="3365"/>
      <c r="H144" s="3365"/>
      <c r="I144" s="3365"/>
      <c r="J144" s="3365"/>
      <c r="K144" s="3365"/>
      <c r="L144" s="3365"/>
      <c r="M144" s="3383"/>
      <c r="N144" s="3382" t="s">
        <v>1985</v>
      </c>
      <c r="O144" s="3365"/>
      <c r="P144" s="3365"/>
      <c r="Q144" s="3365"/>
      <c r="R144" s="3365"/>
      <c r="S144" s="3383"/>
      <c r="T144" s="1589"/>
      <c r="U144" s="1589"/>
      <c r="V144" s="1589"/>
      <c r="W144" s="1589"/>
      <c r="X144" s="1589"/>
      <c r="Y144" s="1589"/>
      <c r="Z144" s="1589"/>
      <c r="AA144" s="1589"/>
      <c r="AB144" s="1589"/>
      <c r="AC144" s="1589"/>
      <c r="AD144" s="1589"/>
      <c r="AE144" s="1589"/>
      <c r="AF144" s="1589"/>
      <c r="AG144" s="1589"/>
      <c r="AH144" s="1589"/>
      <c r="AI144" s="1589"/>
      <c r="AJ144" s="1589"/>
      <c r="AK144" s="1589"/>
      <c r="AL144" s="1589"/>
      <c r="AM144" s="1589"/>
      <c r="AN144" s="1589"/>
      <c r="AO144" s="1589"/>
      <c r="AP144" s="1589"/>
      <c r="AQ144" s="1589"/>
      <c r="AR144" s="1589"/>
      <c r="AS144" s="1589"/>
      <c r="AT144" s="1589"/>
      <c r="AU144" s="1589"/>
      <c r="AV144" s="1589"/>
      <c r="AW144" s="1589"/>
      <c r="AX144" s="1589"/>
      <c r="AY144" s="1589"/>
      <c r="AZ144" s="1589"/>
      <c r="BA144" s="1589"/>
      <c r="BB144" s="1589"/>
      <c r="BC144" s="1589"/>
      <c r="BD144" s="1589"/>
      <c r="BE144" s="1589"/>
      <c r="BF144" s="1589"/>
      <c r="BG144" s="1589"/>
      <c r="BH144" s="1589"/>
      <c r="BI144" s="1589"/>
      <c r="BJ144" s="1589"/>
      <c r="BK144" s="1589"/>
      <c r="BL144" s="1589"/>
      <c r="BM144" s="1589"/>
      <c r="BN144" s="1589"/>
      <c r="BO144" s="1589"/>
      <c r="BP144" s="1589"/>
      <c r="BQ144" s="1589"/>
      <c r="BR144" s="1589"/>
      <c r="BS144" s="1589"/>
      <c r="BT144" s="1589"/>
      <c r="BU144" s="1589"/>
      <c r="BV144" s="1589"/>
      <c r="BW144" s="1589"/>
      <c r="BX144" s="1589"/>
      <c r="BY144" s="1589"/>
      <c r="BZ144" s="1589"/>
      <c r="CA144" s="1589"/>
      <c r="CB144" s="1589"/>
      <c r="CC144" s="1589"/>
      <c r="CD144" s="1589"/>
      <c r="CE144" s="1589"/>
      <c r="CF144" s="1589"/>
      <c r="CG144" s="1589"/>
      <c r="CH144" s="1589"/>
      <c r="CI144" s="1589"/>
      <c r="CJ144" s="1589"/>
      <c r="CK144" s="1589"/>
      <c r="CL144" s="1589"/>
      <c r="CM144" s="1589"/>
      <c r="CN144" s="1589"/>
      <c r="CO144" s="1589"/>
      <c r="CP144" s="1589"/>
      <c r="CQ144" s="1589"/>
      <c r="CR144" s="1589"/>
      <c r="CS144" s="1589"/>
      <c r="CT144" s="1589"/>
      <c r="CU144" s="1589"/>
      <c r="CV144" s="1589"/>
      <c r="CW144" s="1589"/>
      <c r="CX144" s="1589"/>
      <c r="CY144" s="1589"/>
      <c r="CZ144" s="1589"/>
      <c r="DA144" s="1589"/>
      <c r="DB144" s="1589"/>
      <c r="DC144" s="1589"/>
      <c r="DD144" s="1589"/>
      <c r="DE144" s="1589"/>
      <c r="DF144" s="1589"/>
      <c r="DG144" s="1589"/>
      <c r="DH144" s="1589"/>
      <c r="DI144" s="1589"/>
      <c r="DJ144" s="1589"/>
      <c r="DK144" s="1589"/>
      <c r="DL144" s="1589"/>
      <c r="DM144" s="1589"/>
      <c r="DN144" s="1589"/>
      <c r="DO144" s="1589"/>
      <c r="DP144" s="1589"/>
      <c r="DQ144" s="1589"/>
      <c r="DR144" s="1589"/>
      <c r="DS144" s="1589"/>
      <c r="DT144" s="1589"/>
      <c r="DU144" s="1589"/>
      <c r="DV144" s="1589"/>
      <c r="DW144" s="1589"/>
      <c r="DX144" s="1589"/>
      <c r="DY144" s="1589"/>
      <c r="DZ144" s="1589"/>
      <c r="EA144" s="1589"/>
      <c r="EB144" s="1589"/>
      <c r="EC144" s="1589"/>
      <c r="ED144" s="1589"/>
      <c r="EE144" s="1589"/>
      <c r="EF144" s="1589"/>
      <c r="EG144" s="1589"/>
      <c r="EH144" s="1589"/>
      <c r="EI144" s="1589"/>
      <c r="EJ144" s="1589"/>
      <c r="EK144" s="1589"/>
      <c r="EL144" s="1589"/>
      <c r="EM144" s="1589"/>
      <c r="EN144" s="1589"/>
      <c r="EO144" s="1589"/>
      <c r="EP144" s="1589"/>
      <c r="EQ144" s="1589"/>
      <c r="ER144" s="1589"/>
      <c r="ES144" s="1589"/>
      <c r="ET144" s="1589"/>
      <c r="EU144" s="1589"/>
      <c r="EV144" s="1589"/>
      <c r="EW144" s="1589"/>
      <c r="EX144" s="1589"/>
      <c r="EY144" s="1589"/>
      <c r="EZ144" s="1589"/>
      <c r="FA144" s="1589"/>
      <c r="FB144" s="1589"/>
      <c r="FC144" s="1589"/>
      <c r="FD144" s="1589"/>
      <c r="FE144" s="1589"/>
      <c r="FF144" s="1589"/>
      <c r="FG144" s="1589"/>
      <c r="FH144" s="1589"/>
      <c r="FI144" s="1589"/>
      <c r="FJ144" s="1589"/>
      <c r="FK144" s="1589"/>
      <c r="FL144" s="1589"/>
      <c r="FM144" s="1589"/>
      <c r="FN144" s="1589"/>
      <c r="FO144" s="1589"/>
      <c r="FP144" s="1589"/>
      <c r="FQ144" s="1589"/>
      <c r="FR144" s="1589"/>
      <c r="FS144" s="1589"/>
      <c r="FT144" s="1589"/>
      <c r="FU144" s="1589"/>
      <c r="FV144" s="1589"/>
      <c r="FW144" s="1589"/>
      <c r="FX144" s="1589"/>
      <c r="FY144" s="1589"/>
      <c r="FZ144" s="1589"/>
      <c r="GA144" s="1589"/>
      <c r="GB144" s="1589"/>
      <c r="GC144" s="1589"/>
      <c r="GD144" s="1589"/>
      <c r="GE144" s="1589"/>
      <c r="GF144" s="1589"/>
      <c r="GG144" s="1589"/>
      <c r="GH144" s="1589"/>
      <c r="GI144" s="1589"/>
      <c r="GJ144" s="1589"/>
      <c r="GK144" s="1589"/>
      <c r="GL144" s="1589"/>
      <c r="GM144" s="1589"/>
      <c r="GN144" s="1589"/>
      <c r="GO144" s="1589"/>
      <c r="GP144" s="1589"/>
      <c r="GQ144" s="1589"/>
      <c r="GR144" s="1589"/>
      <c r="GS144" s="1589"/>
      <c r="GT144" s="1589"/>
      <c r="GU144" s="1589"/>
      <c r="GV144" s="1589"/>
      <c r="GW144" s="1589"/>
      <c r="GX144" s="1589"/>
      <c r="GY144" s="1589"/>
      <c r="GZ144" s="1589"/>
      <c r="HA144" s="1589"/>
      <c r="HB144" s="1589"/>
      <c r="HC144" s="1589"/>
      <c r="HD144" s="1589"/>
      <c r="HE144" s="1589"/>
      <c r="HF144" s="1589"/>
      <c r="HG144" s="1589"/>
      <c r="HH144" s="1589"/>
      <c r="HI144" s="1589"/>
      <c r="HJ144" s="1589"/>
      <c r="HK144" s="1589"/>
      <c r="HL144" s="1589"/>
      <c r="HM144" s="1589"/>
      <c r="HN144" s="1589"/>
      <c r="HO144" s="1589"/>
      <c r="HP144" s="1589"/>
      <c r="HQ144" s="1589"/>
      <c r="HR144" s="1589"/>
      <c r="HS144" s="1589"/>
      <c r="HT144" s="1589"/>
      <c r="HU144" s="1589"/>
      <c r="HV144" s="1589"/>
      <c r="HW144" s="1589"/>
      <c r="HX144" s="1589"/>
      <c r="HY144" s="1589"/>
      <c r="HZ144" s="1589"/>
      <c r="IA144" s="1589"/>
      <c r="IB144" s="1589"/>
      <c r="IC144" s="1589"/>
      <c r="ID144" s="1589"/>
      <c r="IE144" s="1589"/>
      <c r="IF144" s="1589"/>
      <c r="IG144" s="1589"/>
      <c r="IH144" s="1589"/>
      <c r="II144" s="1589"/>
      <c r="IJ144" s="1589"/>
      <c r="IK144" s="1589"/>
      <c r="IL144" s="1589"/>
      <c r="IM144" s="1589"/>
      <c r="IN144" s="1589"/>
      <c r="IO144" s="1589"/>
      <c r="IP144" s="1589"/>
      <c r="IQ144" s="1589"/>
      <c r="IR144" s="1589"/>
      <c r="IS144" s="1589"/>
      <c r="IT144" s="1589"/>
      <c r="IU144" s="1589"/>
    </row>
    <row r="145" spans="1:255">
      <c r="A145" s="1567"/>
      <c r="B145" s="1589"/>
      <c r="C145" s="1589"/>
      <c r="D145" s="1589"/>
      <c r="E145" s="1569"/>
      <c r="F145" s="1567"/>
      <c r="G145" s="1589"/>
      <c r="H145" s="1589"/>
      <c r="I145" s="1589"/>
      <c r="J145" s="1589"/>
      <c r="K145" s="1589"/>
      <c r="L145" s="1589"/>
      <c r="M145" s="1569"/>
      <c r="N145" s="1567"/>
      <c r="O145" s="1589"/>
      <c r="P145" s="1589"/>
      <c r="Q145" s="1589"/>
      <c r="R145" s="1589"/>
      <c r="S145" s="156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c r="CD145" s="1589"/>
      <c r="CE145" s="1589"/>
      <c r="CF145" s="1589"/>
      <c r="CG145" s="1589"/>
      <c r="CH145" s="1589"/>
      <c r="CI145" s="1589"/>
      <c r="CJ145" s="1589"/>
      <c r="CK145" s="1589"/>
      <c r="CL145" s="1589"/>
      <c r="CM145" s="1589"/>
      <c r="CN145" s="1589"/>
      <c r="CO145" s="1589"/>
      <c r="CP145" s="1589"/>
      <c r="CQ145" s="1589"/>
      <c r="CR145" s="1589"/>
      <c r="CS145" s="1589"/>
      <c r="CT145" s="1589"/>
      <c r="CU145" s="1589"/>
      <c r="CV145" s="1589"/>
      <c r="CW145" s="1589"/>
      <c r="CX145" s="1589"/>
      <c r="CY145" s="1589"/>
      <c r="CZ145" s="1589"/>
      <c r="DA145" s="1589"/>
      <c r="DB145" s="1589"/>
      <c r="DC145" s="1589"/>
      <c r="DD145" s="1589"/>
      <c r="DE145" s="1589"/>
      <c r="DF145" s="1589"/>
      <c r="DG145" s="1589"/>
      <c r="DH145" s="1589"/>
      <c r="DI145" s="1589"/>
      <c r="DJ145" s="1589"/>
      <c r="DK145" s="1589"/>
      <c r="DL145" s="1589"/>
      <c r="DM145" s="1589"/>
      <c r="DN145" s="1589"/>
      <c r="DO145" s="1589"/>
      <c r="DP145" s="1589"/>
      <c r="DQ145" s="1589"/>
      <c r="DR145" s="1589"/>
      <c r="DS145" s="1589"/>
      <c r="DT145" s="1589"/>
      <c r="DU145" s="1589"/>
      <c r="DV145" s="1589"/>
      <c r="DW145" s="1589"/>
      <c r="DX145" s="1589"/>
      <c r="DY145" s="1589"/>
      <c r="DZ145" s="1589"/>
      <c r="EA145" s="1589"/>
      <c r="EB145" s="1589"/>
      <c r="EC145" s="1589"/>
      <c r="ED145" s="1589"/>
      <c r="EE145" s="1589"/>
      <c r="EF145" s="1589"/>
      <c r="EG145" s="1589"/>
      <c r="EH145" s="1589"/>
      <c r="EI145" s="1589"/>
      <c r="EJ145" s="1589"/>
      <c r="EK145" s="1589"/>
      <c r="EL145" s="1589"/>
      <c r="EM145" s="1589"/>
      <c r="EN145" s="1589"/>
      <c r="EO145" s="1589"/>
      <c r="EP145" s="1589"/>
      <c r="EQ145" s="1589"/>
      <c r="ER145" s="1589"/>
      <c r="ES145" s="1589"/>
      <c r="ET145" s="1589"/>
      <c r="EU145" s="1589"/>
      <c r="EV145" s="1589"/>
      <c r="EW145" s="1589"/>
      <c r="EX145" s="1589"/>
      <c r="EY145" s="1589"/>
      <c r="EZ145" s="1589"/>
      <c r="FA145" s="1589"/>
      <c r="FB145" s="1589"/>
      <c r="FC145" s="1589"/>
      <c r="FD145" s="1589"/>
      <c r="FE145" s="1589"/>
      <c r="FF145" s="1589"/>
      <c r="FG145" s="1589"/>
      <c r="FH145" s="1589"/>
      <c r="FI145" s="1589"/>
      <c r="FJ145" s="1589"/>
      <c r="FK145" s="1589"/>
      <c r="FL145" s="1589"/>
      <c r="FM145" s="1589"/>
      <c r="FN145" s="1589"/>
      <c r="FO145" s="1589"/>
      <c r="FP145" s="1589"/>
      <c r="FQ145" s="1589"/>
      <c r="FR145" s="1589"/>
      <c r="FS145" s="1589"/>
      <c r="FT145" s="1589"/>
      <c r="FU145" s="1589"/>
      <c r="FV145" s="1589"/>
      <c r="FW145" s="1589"/>
      <c r="FX145" s="1589"/>
      <c r="FY145" s="1589"/>
      <c r="FZ145" s="1589"/>
      <c r="GA145" s="1589"/>
      <c r="GB145" s="1589"/>
      <c r="GC145" s="1589"/>
      <c r="GD145" s="1589"/>
      <c r="GE145" s="1589"/>
      <c r="GF145" s="1589"/>
      <c r="GG145" s="1589"/>
      <c r="GH145" s="1589"/>
      <c r="GI145" s="1589"/>
      <c r="GJ145" s="1589"/>
      <c r="GK145" s="1589"/>
      <c r="GL145" s="1589"/>
      <c r="GM145" s="1589"/>
      <c r="GN145" s="1589"/>
      <c r="GO145" s="1589"/>
      <c r="GP145" s="1589"/>
      <c r="GQ145" s="1589"/>
      <c r="GR145" s="1589"/>
      <c r="GS145" s="1589"/>
      <c r="GT145" s="1589"/>
      <c r="GU145" s="1589"/>
      <c r="GV145" s="1589"/>
      <c r="GW145" s="1589"/>
      <c r="GX145" s="1589"/>
      <c r="GY145" s="1589"/>
      <c r="GZ145" s="1589"/>
      <c r="HA145" s="1589"/>
      <c r="HB145" s="1589"/>
      <c r="HC145" s="1589"/>
      <c r="HD145" s="1589"/>
      <c r="HE145" s="1589"/>
      <c r="HF145" s="1589"/>
      <c r="HG145" s="1589"/>
      <c r="HH145" s="1589"/>
      <c r="HI145" s="1589"/>
      <c r="HJ145" s="1589"/>
      <c r="HK145" s="1589"/>
      <c r="HL145" s="1589"/>
      <c r="HM145" s="1589"/>
      <c r="HN145" s="1589"/>
      <c r="HO145" s="1589"/>
      <c r="HP145" s="1589"/>
      <c r="HQ145" s="1589"/>
      <c r="HR145" s="1589"/>
      <c r="HS145" s="1589"/>
      <c r="HT145" s="1589"/>
      <c r="HU145" s="1589"/>
      <c r="HV145" s="1589"/>
      <c r="HW145" s="1589"/>
      <c r="HX145" s="1589"/>
      <c r="HY145" s="1589"/>
      <c r="HZ145" s="1589"/>
      <c r="IA145" s="1589"/>
      <c r="IB145" s="1589"/>
      <c r="IC145" s="1589"/>
      <c r="ID145" s="1589"/>
      <c r="IE145" s="1589"/>
      <c r="IF145" s="1589"/>
      <c r="IG145" s="1589"/>
      <c r="IH145" s="1589"/>
      <c r="II145" s="1589"/>
      <c r="IJ145" s="1589"/>
      <c r="IK145" s="1589"/>
      <c r="IL145" s="1589"/>
      <c r="IM145" s="1589"/>
      <c r="IN145" s="1589"/>
      <c r="IO145" s="1589"/>
      <c r="IP145" s="1589"/>
      <c r="IQ145" s="1589"/>
      <c r="IR145" s="1589"/>
      <c r="IS145" s="1589"/>
      <c r="IT145" s="1589"/>
      <c r="IU145" s="1589"/>
    </row>
    <row r="146" spans="1:255">
      <c r="A146" s="2381" t="s">
        <v>1789</v>
      </c>
      <c r="B146" s="1579" t="s">
        <v>1384</v>
      </c>
      <c r="C146" s="1579" t="s">
        <v>1385</v>
      </c>
      <c r="D146" s="2382" t="s">
        <v>1386</v>
      </c>
      <c r="E146" s="1605" t="s">
        <v>1789</v>
      </c>
      <c r="F146" s="2295" t="s">
        <v>1965</v>
      </c>
      <c r="G146" s="2382"/>
      <c r="H146" s="1579"/>
      <c r="I146" s="1579"/>
      <c r="J146" s="1579" t="s">
        <v>1387</v>
      </c>
      <c r="K146" s="2296" t="s">
        <v>1388</v>
      </c>
      <c r="L146" s="2382"/>
      <c r="M146" s="1605"/>
      <c r="N146" s="1936" t="s">
        <v>1389</v>
      </c>
      <c r="O146" s="1842"/>
      <c r="P146" s="1842"/>
      <c r="Q146" s="1842"/>
      <c r="R146" s="1842"/>
      <c r="S146" s="1843"/>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c r="CD146" s="1589"/>
      <c r="CE146" s="1589"/>
      <c r="CF146" s="1589"/>
      <c r="CG146" s="1589"/>
      <c r="CH146" s="1589"/>
      <c r="CI146" s="1589"/>
      <c r="CJ146" s="1589"/>
      <c r="CK146" s="1589"/>
      <c r="CL146" s="1589"/>
      <c r="CM146" s="1589"/>
      <c r="CN146" s="1589"/>
      <c r="CO146" s="1589"/>
      <c r="CP146" s="1589"/>
      <c r="CQ146" s="1589"/>
      <c r="CR146" s="1589"/>
      <c r="CS146" s="1589"/>
      <c r="CT146" s="1589"/>
      <c r="CU146" s="1589"/>
      <c r="CV146" s="1589"/>
      <c r="CW146" s="1589"/>
      <c r="CX146" s="1589"/>
      <c r="CY146" s="1589"/>
      <c r="CZ146" s="1589"/>
      <c r="DA146" s="1589"/>
      <c r="DB146" s="1589"/>
      <c r="DC146" s="1589"/>
      <c r="DD146" s="1589"/>
      <c r="DE146" s="1589"/>
      <c r="DF146" s="1589"/>
      <c r="DG146" s="1589"/>
      <c r="DH146" s="1589"/>
      <c r="DI146" s="1589"/>
      <c r="DJ146" s="1589"/>
      <c r="DK146" s="1589"/>
      <c r="DL146" s="1589"/>
      <c r="DM146" s="1589"/>
      <c r="DN146" s="1589"/>
      <c r="DO146" s="1589"/>
      <c r="DP146" s="1589"/>
      <c r="DQ146" s="1589"/>
      <c r="DR146" s="1589"/>
      <c r="DS146" s="1589"/>
      <c r="DT146" s="1589"/>
      <c r="DU146" s="1589"/>
      <c r="DV146" s="1589"/>
      <c r="DW146" s="1589"/>
      <c r="DX146" s="1589"/>
      <c r="DY146" s="1589"/>
      <c r="DZ146" s="1589"/>
      <c r="EA146" s="1589"/>
      <c r="EB146" s="1589"/>
      <c r="EC146" s="1589"/>
      <c r="ED146" s="1589"/>
      <c r="EE146" s="1589"/>
      <c r="EF146" s="1589"/>
      <c r="EG146" s="1589"/>
      <c r="EH146" s="1589"/>
      <c r="EI146" s="1589"/>
      <c r="EJ146" s="1589"/>
      <c r="EK146" s="1589"/>
      <c r="EL146" s="1589"/>
      <c r="EM146" s="1589"/>
      <c r="EN146" s="1589"/>
      <c r="EO146" s="1589"/>
      <c r="EP146" s="1589"/>
      <c r="EQ146" s="1589"/>
      <c r="ER146" s="1589"/>
      <c r="ES146" s="1589"/>
      <c r="ET146" s="1589"/>
      <c r="EU146" s="1589"/>
      <c r="EV146" s="1589"/>
      <c r="EW146" s="1589"/>
      <c r="EX146" s="1589"/>
      <c r="EY146" s="1589"/>
      <c r="EZ146" s="1589"/>
      <c r="FA146" s="1589"/>
      <c r="FB146" s="1589"/>
      <c r="FC146" s="1589"/>
      <c r="FD146" s="1589"/>
      <c r="FE146" s="1589"/>
      <c r="FF146" s="1589"/>
      <c r="FG146" s="1589"/>
      <c r="FH146" s="1589"/>
      <c r="FI146" s="1589"/>
      <c r="FJ146" s="1589"/>
      <c r="FK146" s="1589"/>
      <c r="FL146" s="1589"/>
      <c r="FM146" s="1589"/>
      <c r="FN146" s="1589"/>
      <c r="FO146" s="1589"/>
      <c r="FP146" s="1589"/>
      <c r="FQ146" s="1589"/>
      <c r="FR146" s="1589"/>
      <c r="FS146" s="1589"/>
      <c r="FT146" s="1589"/>
      <c r="FU146" s="1589"/>
      <c r="FV146" s="1589"/>
      <c r="FW146" s="1589"/>
      <c r="FX146" s="1589"/>
      <c r="FY146" s="1589"/>
      <c r="FZ146" s="1589"/>
      <c r="GA146" s="1589"/>
      <c r="GB146" s="1589"/>
      <c r="GC146" s="1589"/>
      <c r="GD146" s="1589"/>
      <c r="GE146" s="1589"/>
      <c r="GF146" s="1589"/>
      <c r="GG146" s="1589"/>
      <c r="GH146" s="1589"/>
      <c r="GI146" s="1589"/>
      <c r="GJ146" s="1589"/>
      <c r="GK146" s="1589"/>
      <c r="GL146" s="1589"/>
      <c r="GM146" s="1589"/>
      <c r="GN146" s="1589"/>
      <c r="GO146" s="1589"/>
      <c r="GP146" s="1589"/>
      <c r="GQ146" s="1589"/>
      <c r="GR146" s="1589"/>
      <c r="GS146" s="1589"/>
      <c r="GT146" s="1589"/>
      <c r="GU146" s="1589"/>
      <c r="GV146" s="1589"/>
      <c r="GW146" s="1589"/>
      <c r="GX146" s="1589"/>
      <c r="GY146" s="1589"/>
      <c r="GZ146" s="1589"/>
      <c r="HA146" s="1589"/>
      <c r="HB146" s="1589"/>
      <c r="HC146" s="1589"/>
      <c r="HD146" s="1589"/>
      <c r="HE146" s="1589"/>
      <c r="HF146" s="1589"/>
      <c r="HG146" s="1589"/>
      <c r="HH146" s="1589"/>
      <c r="HI146" s="1589"/>
      <c r="HJ146" s="1589"/>
      <c r="HK146" s="1589"/>
      <c r="HL146" s="1589"/>
      <c r="HM146" s="1589"/>
      <c r="HN146" s="1589"/>
      <c r="HO146" s="1589"/>
      <c r="HP146" s="1589"/>
      <c r="HQ146" s="1589"/>
      <c r="HR146" s="1589"/>
      <c r="HS146" s="1589"/>
      <c r="HT146" s="1589"/>
      <c r="HU146" s="1589"/>
      <c r="HV146" s="1589"/>
      <c r="HW146" s="1589"/>
      <c r="HX146" s="1589"/>
      <c r="HY146" s="1589"/>
      <c r="HZ146" s="1589"/>
      <c r="IA146" s="1589"/>
      <c r="IB146" s="1589"/>
      <c r="IC146" s="1589"/>
      <c r="ID146" s="1589"/>
      <c r="IE146" s="1589"/>
      <c r="IF146" s="1589"/>
      <c r="IG146" s="1589"/>
      <c r="IH146" s="1589"/>
      <c r="II146" s="1589"/>
      <c r="IJ146" s="1589"/>
      <c r="IK146" s="1589"/>
      <c r="IL146" s="1589"/>
      <c r="IM146" s="1589"/>
      <c r="IN146" s="1589"/>
      <c r="IO146" s="1589"/>
      <c r="IP146" s="1589"/>
      <c r="IQ146" s="1589"/>
      <c r="IR146" s="1589"/>
      <c r="IS146" s="1589"/>
      <c r="IT146" s="1589"/>
      <c r="IU146" s="1589"/>
    </row>
    <row r="147" spans="1:255">
      <c r="A147" s="2248"/>
      <c r="B147" s="2019" t="s">
        <v>1390</v>
      </c>
      <c r="C147" s="2019" t="s">
        <v>1390</v>
      </c>
      <c r="D147" s="2019" t="s">
        <v>1390</v>
      </c>
      <c r="E147" s="1593" t="s">
        <v>3596</v>
      </c>
      <c r="F147" s="2056" t="s">
        <v>3597</v>
      </c>
      <c r="G147" s="2249"/>
      <c r="H147" s="2019" t="s">
        <v>1391</v>
      </c>
      <c r="I147" s="2019" t="s">
        <v>1392</v>
      </c>
      <c r="J147" s="2019" t="s">
        <v>1966</v>
      </c>
      <c r="K147" s="1579" t="s">
        <v>3600</v>
      </c>
      <c r="L147" s="1579" t="s">
        <v>3600</v>
      </c>
      <c r="M147" s="1593" t="s">
        <v>1729</v>
      </c>
      <c r="N147" s="2056" t="s">
        <v>3601</v>
      </c>
      <c r="O147" s="2249"/>
      <c r="P147" s="2019" t="s">
        <v>3602</v>
      </c>
      <c r="Q147" s="2019" t="s">
        <v>3603</v>
      </c>
      <c r="R147" s="2019" t="s">
        <v>1393</v>
      </c>
      <c r="S147" s="1593" t="s">
        <v>1729</v>
      </c>
      <c r="T147" s="1589"/>
      <c r="U147" s="1589"/>
      <c r="V147" s="1589"/>
      <c r="W147" s="1589"/>
      <c r="X147" s="1589"/>
      <c r="Y147" s="1589"/>
      <c r="Z147" s="1589"/>
      <c r="AA147" s="1589"/>
      <c r="AB147" s="1589"/>
      <c r="AC147" s="1589"/>
      <c r="AD147" s="1589"/>
      <c r="AE147" s="1589"/>
      <c r="AF147" s="1589"/>
      <c r="AG147" s="1589"/>
      <c r="AH147" s="1589"/>
      <c r="AI147" s="1589"/>
      <c r="AJ147" s="1589"/>
      <c r="AK147" s="1589"/>
      <c r="AL147" s="1589"/>
      <c r="AM147" s="1589"/>
      <c r="AN147" s="1589"/>
      <c r="AO147" s="1589"/>
      <c r="AP147" s="1589"/>
      <c r="AQ147" s="1589"/>
      <c r="AR147" s="1589"/>
      <c r="AS147" s="1589"/>
      <c r="AT147" s="1589"/>
      <c r="AU147" s="1589"/>
      <c r="AV147" s="1589"/>
      <c r="AW147" s="1589"/>
      <c r="AX147" s="1589"/>
      <c r="AY147" s="1589"/>
      <c r="AZ147" s="1589"/>
      <c r="BA147" s="1589"/>
      <c r="BB147" s="1589"/>
      <c r="BC147" s="1589"/>
      <c r="BD147" s="1589"/>
      <c r="BE147" s="1589"/>
      <c r="BF147" s="1589"/>
      <c r="BG147" s="1589"/>
      <c r="BH147" s="1589"/>
      <c r="BI147" s="1589"/>
      <c r="BJ147" s="1589"/>
      <c r="BK147" s="1589"/>
      <c r="BL147" s="1589"/>
      <c r="BM147" s="1589"/>
      <c r="BN147" s="1589"/>
      <c r="BO147" s="1589"/>
      <c r="BP147" s="1589"/>
      <c r="BQ147" s="1589"/>
      <c r="BR147" s="1589"/>
      <c r="BS147" s="1589"/>
      <c r="BT147" s="1589"/>
      <c r="BU147" s="1589"/>
      <c r="BV147" s="1589"/>
      <c r="BW147" s="1589"/>
      <c r="BX147" s="1589"/>
      <c r="BY147" s="1589"/>
      <c r="BZ147" s="1589"/>
      <c r="CA147" s="1589"/>
      <c r="CB147" s="1589"/>
      <c r="CC147" s="1589"/>
      <c r="CD147" s="1589"/>
      <c r="CE147" s="1589"/>
      <c r="CF147" s="1589"/>
      <c r="CG147" s="1589"/>
      <c r="CH147" s="1589"/>
      <c r="CI147" s="1589"/>
      <c r="CJ147" s="1589"/>
      <c r="CK147" s="1589"/>
      <c r="CL147" s="1589"/>
      <c r="CM147" s="1589"/>
      <c r="CN147" s="1589"/>
      <c r="CO147" s="1589"/>
      <c r="CP147" s="1589"/>
      <c r="CQ147" s="1589"/>
      <c r="CR147" s="1589"/>
      <c r="CS147" s="1589"/>
      <c r="CT147" s="1589"/>
      <c r="CU147" s="1589"/>
      <c r="CV147" s="1589"/>
      <c r="CW147" s="1589"/>
      <c r="CX147" s="1589"/>
      <c r="CY147" s="1589"/>
      <c r="CZ147" s="1589"/>
      <c r="DA147" s="1589"/>
      <c r="DB147" s="1589"/>
      <c r="DC147" s="1589"/>
      <c r="DD147" s="1589"/>
      <c r="DE147" s="1589"/>
      <c r="DF147" s="1589"/>
      <c r="DG147" s="1589"/>
      <c r="DH147" s="1589"/>
      <c r="DI147" s="1589"/>
      <c r="DJ147" s="1589"/>
      <c r="DK147" s="1589"/>
      <c r="DL147" s="1589"/>
      <c r="DM147" s="1589"/>
      <c r="DN147" s="1589"/>
      <c r="DO147" s="1589"/>
      <c r="DP147" s="1589"/>
      <c r="DQ147" s="1589"/>
      <c r="DR147" s="1589"/>
      <c r="DS147" s="1589"/>
      <c r="DT147" s="1589"/>
      <c r="DU147" s="1589"/>
      <c r="DV147" s="1589"/>
      <c r="DW147" s="1589"/>
      <c r="DX147" s="1589"/>
      <c r="DY147" s="1589"/>
      <c r="DZ147" s="1589"/>
      <c r="EA147" s="1589"/>
      <c r="EB147" s="1589"/>
      <c r="EC147" s="1589"/>
      <c r="ED147" s="1589"/>
      <c r="EE147" s="1589"/>
      <c r="EF147" s="1589"/>
      <c r="EG147" s="1589"/>
      <c r="EH147" s="1589"/>
      <c r="EI147" s="1589"/>
      <c r="EJ147" s="1589"/>
      <c r="EK147" s="1589"/>
      <c r="EL147" s="1589"/>
      <c r="EM147" s="1589"/>
      <c r="EN147" s="1589"/>
      <c r="EO147" s="1589"/>
      <c r="EP147" s="1589"/>
      <c r="EQ147" s="1589"/>
      <c r="ER147" s="1589"/>
      <c r="ES147" s="1589"/>
      <c r="ET147" s="1589"/>
      <c r="EU147" s="1589"/>
      <c r="EV147" s="1589"/>
      <c r="EW147" s="1589"/>
      <c r="EX147" s="1589"/>
      <c r="EY147" s="1589"/>
      <c r="EZ147" s="1589"/>
      <c r="FA147" s="1589"/>
      <c r="FB147" s="1589"/>
      <c r="FC147" s="1589"/>
      <c r="FD147" s="1589"/>
      <c r="FE147" s="1589"/>
      <c r="FF147" s="1589"/>
      <c r="FG147" s="1589"/>
      <c r="FH147" s="1589"/>
      <c r="FI147" s="1589"/>
      <c r="FJ147" s="1589"/>
      <c r="FK147" s="1589"/>
      <c r="FL147" s="1589"/>
      <c r="FM147" s="1589"/>
      <c r="FN147" s="1589"/>
      <c r="FO147" s="1589"/>
      <c r="FP147" s="1589"/>
      <c r="FQ147" s="1589"/>
      <c r="FR147" s="1589"/>
      <c r="FS147" s="1589"/>
      <c r="FT147" s="1589"/>
      <c r="FU147" s="1589"/>
      <c r="FV147" s="1589"/>
      <c r="FW147" s="1589"/>
      <c r="FX147" s="1589"/>
      <c r="FY147" s="1589"/>
      <c r="FZ147" s="1589"/>
      <c r="GA147" s="1589"/>
      <c r="GB147" s="1589"/>
      <c r="GC147" s="1589"/>
      <c r="GD147" s="1589"/>
      <c r="GE147" s="1589"/>
      <c r="GF147" s="1589"/>
      <c r="GG147" s="1589"/>
      <c r="GH147" s="1589"/>
      <c r="GI147" s="1589"/>
      <c r="GJ147" s="1589"/>
      <c r="GK147" s="1589"/>
      <c r="GL147" s="1589"/>
      <c r="GM147" s="1589"/>
      <c r="GN147" s="1589"/>
      <c r="GO147" s="1589"/>
      <c r="GP147" s="1589"/>
      <c r="GQ147" s="1589"/>
      <c r="GR147" s="1589"/>
      <c r="GS147" s="1589"/>
      <c r="GT147" s="1589"/>
      <c r="GU147" s="1589"/>
      <c r="GV147" s="1589"/>
      <c r="GW147" s="1589"/>
      <c r="GX147" s="1589"/>
      <c r="GY147" s="1589"/>
      <c r="GZ147" s="1589"/>
      <c r="HA147" s="1589"/>
      <c r="HB147" s="1589"/>
      <c r="HC147" s="1589"/>
      <c r="HD147" s="1589"/>
      <c r="HE147" s="1589"/>
      <c r="HF147" s="1589"/>
      <c r="HG147" s="1589"/>
      <c r="HH147" s="1589"/>
      <c r="HI147" s="1589"/>
      <c r="HJ147" s="1589"/>
      <c r="HK147" s="1589"/>
      <c r="HL147" s="1589"/>
      <c r="HM147" s="1589"/>
      <c r="HN147" s="1589"/>
      <c r="HO147" s="1589"/>
      <c r="HP147" s="1589"/>
      <c r="HQ147" s="1589"/>
      <c r="HR147" s="1589"/>
      <c r="HS147" s="1589"/>
      <c r="HT147" s="1589"/>
      <c r="HU147" s="1589"/>
      <c r="HV147" s="1589"/>
      <c r="HW147" s="1589"/>
      <c r="HX147" s="1589"/>
      <c r="HY147" s="1589"/>
      <c r="HZ147" s="1589"/>
      <c r="IA147" s="1589"/>
      <c r="IB147" s="1589"/>
      <c r="IC147" s="1589"/>
      <c r="ID147" s="1589"/>
      <c r="IE147" s="1589"/>
      <c r="IF147" s="1589"/>
      <c r="IG147" s="1589"/>
      <c r="IH147" s="1589"/>
      <c r="II147" s="1589"/>
      <c r="IJ147" s="1589"/>
      <c r="IK147" s="1589"/>
      <c r="IL147" s="1589"/>
      <c r="IM147" s="1589"/>
      <c r="IN147" s="1589"/>
      <c r="IO147" s="1589"/>
      <c r="IP147" s="1589"/>
      <c r="IQ147" s="1589"/>
      <c r="IR147" s="1589"/>
      <c r="IS147" s="1589"/>
      <c r="IT147" s="1589"/>
      <c r="IU147" s="1589"/>
    </row>
    <row r="148" spans="1:255">
      <c r="A148" s="2207" t="s">
        <v>1729</v>
      </c>
      <c r="B148" s="2019" t="s">
        <v>1394</v>
      </c>
      <c r="C148" s="2019" t="s">
        <v>1394</v>
      </c>
      <c r="D148" s="2019" t="s">
        <v>1394</v>
      </c>
      <c r="E148" s="1593" t="s">
        <v>3606</v>
      </c>
      <c r="F148" s="2056" t="s">
        <v>3607</v>
      </c>
      <c r="G148" s="2249"/>
      <c r="H148" s="2019" t="s">
        <v>1395</v>
      </c>
      <c r="I148" s="2019" t="s">
        <v>1395</v>
      </c>
      <c r="J148" s="2019" t="s">
        <v>1396</v>
      </c>
      <c r="K148" s="2019" t="s">
        <v>1397</v>
      </c>
      <c r="L148" s="2019" t="s">
        <v>1973</v>
      </c>
      <c r="M148" s="1593" t="s">
        <v>1732</v>
      </c>
      <c r="N148" s="2056" t="s">
        <v>3612</v>
      </c>
      <c r="O148" s="2249"/>
      <c r="P148" s="2019" t="s">
        <v>3612</v>
      </c>
      <c r="Q148" s="2019" t="s">
        <v>3612</v>
      </c>
      <c r="R148" s="2019" t="s">
        <v>1398</v>
      </c>
      <c r="S148" s="1593" t="s">
        <v>1732</v>
      </c>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c r="CD148" s="1589"/>
      <c r="CE148" s="1589"/>
      <c r="CF148" s="1589"/>
      <c r="CG148" s="1589"/>
      <c r="CH148" s="1589"/>
      <c r="CI148" s="1589"/>
      <c r="CJ148" s="1589"/>
      <c r="CK148" s="1589"/>
      <c r="CL148" s="1589"/>
      <c r="CM148" s="1589"/>
      <c r="CN148" s="1589"/>
      <c r="CO148" s="1589"/>
      <c r="CP148" s="1589"/>
      <c r="CQ148" s="1589"/>
      <c r="CR148" s="1589"/>
      <c r="CS148" s="1589"/>
      <c r="CT148" s="1589"/>
      <c r="CU148" s="1589"/>
      <c r="CV148" s="1589"/>
      <c r="CW148" s="1589"/>
      <c r="CX148" s="1589"/>
      <c r="CY148" s="1589"/>
      <c r="CZ148" s="1589"/>
      <c r="DA148" s="1589"/>
      <c r="DB148" s="1589"/>
      <c r="DC148" s="1589"/>
      <c r="DD148" s="1589"/>
      <c r="DE148" s="1589"/>
      <c r="DF148" s="1589"/>
      <c r="DG148" s="1589"/>
      <c r="DH148" s="1589"/>
      <c r="DI148" s="1589"/>
      <c r="DJ148" s="1589"/>
      <c r="DK148" s="1589"/>
      <c r="DL148" s="1589"/>
      <c r="DM148" s="1589"/>
      <c r="DN148" s="1589"/>
      <c r="DO148" s="1589"/>
      <c r="DP148" s="1589"/>
      <c r="DQ148" s="1589"/>
      <c r="DR148" s="1589"/>
      <c r="DS148" s="1589"/>
      <c r="DT148" s="1589"/>
      <c r="DU148" s="1589"/>
      <c r="DV148" s="1589"/>
      <c r="DW148" s="1589"/>
      <c r="DX148" s="1589"/>
      <c r="DY148" s="1589"/>
      <c r="DZ148" s="1589"/>
      <c r="EA148" s="1589"/>
      <c r="EB148" s="1589"/>
      <c r="EC148" s="1589"/>
      <c r="ED148" s="1589"/>
      <c r="EE148" s="1589"/>
      <c r="EF148" s="1589"/>
      <c r="EG148" s="1589"/>
      <c r="EH148" s="1589"/>
      <c r="EI148" s="1589"/>
      <c r="EJ148" s="1589"/>
      <c r="EK148" s="1589"/>
      <c r="EL148" s="1589"/>
      <c r="EM148" s="1589"/>
      <c r="EN148" s="1589"/>
      <c r="EO148" s="1589"/>
      <c r="EP148" s="1589"/>
      <c r="EQ148" s="1589"/>
      <c r="ER148" s="1589"/>
      <c r="ES148" s="1589"/>
      <c r="ET148" s="1589"/>
      <c r="EU148" s="1589"/>
      <c r="EV148" s="1589"/>
      <c r="EW148" s="1589"/>
      <c r="EX148" s="1589"/>
      <c r="EY148" s="1589"/>
      <c r="EZ148" s="1589"/>
      <c r="FA148" s="1589"/>
      <c r="FB148" s="1589"/>
      <c r="FC148" s="1589"/>
      <c r="FD148" s="1589"/>
      <c r="FE148" s="1589"/>
      <c r="FF148" s="1589"/>
      <c r="FG148" s="1589"/>
      <c r="FH148" s="1589"/>
      <c r="FI148" s="1589"/>
      <c r="FJ148" s="1589"/>
      <c r="FK148" s="1589"/>
      <c r="FL148" s="1589"/>
      <c r="FM148" s="1589"/>
      <c r="FN148" s="1589"/>
      <c r="FO148" s="1589"/>
      <c r="FP148" s="1589"/>
      <c r="FQ148" s="1589"/>
      <c r="FR148" s="1589"/>
      <c r="FS148" s="1589"/>
      <c r="FT148" s="1589"/>
      <c r="FU148" s="1589"/>
      <c r="FV148" s="1589"/>
      <c r="FW148" s="1589"/>
      <c r="FX148" s="1589"/>
      <c r="FY148" s="1589"/>
      <c r="FZ148" s="1589"/>
      <c r="GA148" s="1589"/>
      <c r="GB148" s="1589"/>
      <c r="GC148" s="1589"/>
      <c r="GD148" s="1589"/>
      <c r="GE148" s="1589"/>
      <c r="GF148" s="1589"/>
      <c r="GG148" s="1589"/>
      <c r="GH148" s="1589"/>
      <c r="GI148" s="1589"/>
      <c r="GJ148" s="1589"/>
      <c r="GK148" s="1589"/>
      <c r="GL148" s="1589"/>
      <c r="GM148" s="1589"/>
      <c r="GN148" s="1589"/>
      <c r="GO148" s="1589"/>
      <c r="GP148" s="1589"/>
      <c r="GQ148" s="1589"/>
      <c r="GR148" s="1589"/>
      <c r="GS148" s="1589"/>
      <c r="GT148" s="1589"/>
      <c r="GU148" s="1589"/>
      <c r="GV148" s="1589"/>
      <c r="GW148" s="1589"/>
      <c r="GX148" s="1589"/>
      <c r="GY148" s="1589"/>
      <c r="GZ148" s="1589"/>
      <c r="HA148" s="1589"/>
      <c r="HB148" s="1589"/>
      <c r="HC148" s="1589"/>
      <c r="HD148" s="1589"/>
      <c r="HE148" s="1589"/>
      <c r="HF148" s="1589"/>
      <c r="HG148" s="1589"/>
      <c r="HH148" s="1589"/>
      <c r="HI148" s="1589"/>
      <c r="HJ148" s="1589"/>
      <c r="HK148" s="1589"/>
      <c r="HL148" s="1589"/>
      <c r="HM148" s="1589"/>
      <c r="HN148" s="1589"/>
      <c r="HO148" s="1589"/>
      <c r="HP148" s="1589"/>
      <c r="HQ148" s="1589"/>
      <c r="HR148" s="1589"/>
      <c r="HS148" s="1589"/>
      <c r="HT148" s="1589"/>
      <c r="HU148" s="1589"/>
      <c r="HV148" s="1589"/>
      <c r="HW148" s="1589"/>
      <c r="HX148" s="1589"/>
      <c r="HY148" s="1589"/>
      <c r="HZ148" s="1589"/>
      <c r="IA148" s="1589"/>
      <c r="IB148" s="1589"/>
      <c r="IC148" s="1589"/>
      <c r="ID148" s="1589"/>
      <c r="IE148" s="1589"/>
      <c r="IF148" s="1589"/>
      <c r="IG148" s="1589"/>
      <c r="IH148" s="1589"/>
      <c r="II148" s="1589"/>
      <c r="IJ148" s="1589"/>
      <c r="IK148" s="1589"/>
      <c r="IL148" s="1589"/>
      <c r="IM148" s="1589"/>
      <c r="IN148" s="1589"/>
      <c r="IO148" s="1589"/>
      <c r="IP148" s="1589"/>
      <c r="IQ148" s="1589"/>
      <c r="IR148" s="1589"/>
      <c r="IS148" s="1589"/>
      <c r="IT148" s="1589"/>
      <c r="IU148" s="1589"/>
    </row>
    <row r="149" spans="1:255">
      <c r="A149" s="2209" t="s">
        <v>1732</v>
      </c>
      <c r="B149" s="1585" t="s">
        <v>3024</v>
      </c>
      <c r="C149" s="1585" t="s">
        <v>3025</v>
      </c>
      <c r="D149" s="1585" t="s">
        <v>3026</v>
      </c>
      <c r="E149" s="1572" t="s">
        <v>3027</v>
      </c>
      <c r="F149" s="2246" t="s">
        <v>2347</v>
      </c>
      <c r="G149" s="2250"/>
      <c r="H149" s="1585" t="s">
        <v>2348</v>
      </c>
      <c r="I149" s="1585" t="s">
        <v>2349</v>
      </c>
      <c r="J149" s="1585" t="s">
        <v>2350</v>
      </c>
      <c r="K149" s="1585" t="s">
        <v>2351</v>
      </c>
      <c r="L149" s="1585" t="s">
        <v>2352</v>
      </c>
      <c r="M149" s="1572"/>
      <c r="N149" s="2246" t="s">
        <v>2353</v>
      </c>
      <c r="O149" s="2250"/>
      <c r="P149" s="1585" t="s">
        <v>2354</v>
      </c>
      <c r="Q149" s="1585" t="s">
        <v>181</v>
      </c>
      <c r="R149" s="1585" t="s">
        <v>182</v>
      </c>
      <c r="S149" s="1572"/>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c r="CD149" s="1589"/>
      <c r="CE149" s="1589"/>
      <c r="CF149" s="1589"/>
      <c r="CG149" s="1589"/>
      <c r="CH149" s="1589"/>
      <c r="CI149" s="1589"/>
      <c r="CJ149" s="1589"/>
      <c r="CK149" s="1589"/>
      <c r="CL149" s="1589"/>
      <c r="CM149" s="1589"/>
      <c r="CN149" s="1589"/>
      <c r="CO149" s="1589"/>
      <c r="CP149" s="1589"/>
      <c r="CQ149" s="1589"/>
      <c r="CR149" s="1589"/>
      <c r="CS149" s="1589"/>
      <c r="CT149" s="1589"/>
      <c r="CU149" s="1589"/>
      <c r="CV149" s="1589"/>
      <c r="CW149" s="1589"/>
      <c r="CX149" s="1589"/>
      <c r="CY149" s="1589"/>
      <c r="CZ149" s="1589"/>
      <c r="DA149" s="1589"/>
      <c r="DB149" s="1589"/>
      <c r="DC149" s="1589"/>
      <c r="DD149" s="1589"/>
      <c r="DE149" s="1589"/>
      <c r="DF149" s="1589"/>
      <c r="DG149" s="1589"/>
      <c r="DH149" s="1589"/>
      <c r="DI149" s="1589"/>
      <c r="DJ149" s="1589"/>
      <c r="DK149" s="1589"/>
      <c r="DL149" s="1589"/>
      <c r="DM149" s="1589"/>
      <c r="DN149" s="1589"/>
      <c r="DO149" s="1589"/>
      <c r="DP149" s="1589"/>
      <c r="DQ149" s="1589"/>
      <c r="DR149" s="1589"/>
      <c r="DS149" s="1589"/>
      <c r="DT149" s="1589"/>
      <c r="DU149" s="1589"/>
      <c r="DV149" s="1589"/>
      <c r="DW149" s="1589"/>
      <c r="DX149" s="1589"/>
      <c r="DY149" s="1589"/>
      <c r="DZ149" s="1589"/>
      <c r="EA149" s="1589"/>
      <c r="EB149" s="1589"/>
      <c r="EC149" s="1589"/>
      <c r="ED149" s="1589"/>
      <c r="EE149" s="1589"/>
      <c r="EF149" s="1589"/>
      <c r="EG149" s="1589"/>
      <c r="EH149" s="1589"/>
      <c r="EI149" s="1589"/>
      <c r="EJ149" s="1589"/>
      <c r="EK149" s="1589"/>
      <c r="EL149" s="1589"/>
      <c r="EM149" s="1589"/>
      <c r="EN149" s="1589"/>
      <c r="EO149" s="1589"/>
      <c r="EP149" s="1589"/>
      <c r="EQ149" s="1589"/>
      <c r="ER149" s="1589"/>
      <c r="ES149" s="1589"/>
      <c r="ET149" s="1589"/>
      <c r="EU149" s="1589"/>
      <c r="EV149" s="1589"/>
      <c r="EW149" s="1589"/>
      <c r="EX149" s="1589"/>
      <c r="EY149" s="1589"/>
      <c r="EZ149" s="1589"/>
      <c r="FA149" s="1589"/>
      <c r="FB149" s="1589"/>
      <c r="FC149" s="1589"/>
      <c r="FD149" s="1589"/>
      <c r="FE149" s="1589"/>
      <c r="FF149" s="1589"/>
      <c r="FG149" s="1589"/>
      <c r="FH149" s="1589"/>
      <c r="FI149" s="1589"/>
      <c r="FJ149" s="1589"/>
      <c r="FK149" s="1589"/>
      <c r="FL149" s="1589"/>
      <c r="FM149" s="1589"/>
      <c r="FN149" s="1589"/>
      <c r="FO149" s="1589"/>
      <c r="FP149" s="1589"/>
      <c r="FQ149" s="1589"/>
      <c r="FR149" s="1589"/>
      <c r="FS149" s="1589"/>
      <c r="FT149" s="1589"/>
      <c r="FU149" s="1589"/>
      <c r="FV149" s="1589"/>
      <c r="FW149" s="1589"/>
      <c r="FX149" s="1589"/>
      <c r="FY149" s="1589"/>
      <c r="FZ149" s="1589"/>
      <c r="GA149" s="1589"/>
      <c r="GB149" s="1589"/>
      <c r="GC149" s="1589"/>
      <c r="GD149" s="1589"/>
      <c r="GE149" s="1589"/>
      <c r="GF149" s="1589"/>
      <c r="GG149" s="1589"/>
      <c r="GH149" s="1589"/>
      <c r="GI149" s="1589"/>
      <c r="GJ149" s="1589"/>
      <c r="GK149" s="1589"/>
      <c r="GL149" s="1589"/>
      <c r="GM149" s="1589"/>
      <c r="GN149" s="1589"/>
      <c r="GO149" s="1589"/>
      <c r="GP149" s="1589"/>
      <c r="GQ149" s="1589"/>
      <c r="GR149" s="1589"/>
      <c r="GS149" s="1589"/>
      <c r="GT149" s="1589"/>
      <c r="GU149" s="1589"/>
      <c r="GV149" s="1589"/>
      <c r="GW149" s="1589"/>
      <c r="GX149" s="1589"/>
      <c r="GY149" s="1589"/>
      <c r="GZ149" s="1589"/>
      <c r="HA149" s="1589"/>
      <c r="HB149" s="1589"/>
      <c r="HC149" s="1589"/>
      <c r="HD149" s="1589"/>
      <c r="HE149" s="1589"/>
      <c r="HF149" s="1589"/>
      <c r="HG149" s="1589"/>
      <c r="HH149" s="1589"/>
      <c r="HI149" s="1589"/>
      <c r="HJ149" s="1589"/>
      <c r="HK149" s="1589"/>
      <c r="HL149" s="1589"/>
      <c r="HM149" s="1589"/>
      <c r="HN149" s="1589"/>
      <c r="HO149" s="1589"/>
      <c r="HP149" s="1589"/>
      <c r="HQ149" s="1589"/>
      <c r="HR149" s="1589"/>
      <c r="HS149" s="1589"/>
      <c r="HT149" s="1589"/>
      <c r="HU149" s="1589"/>
      <c r="HV149" s="1589"/>
      <c r="HW149" s="1589"/>
      <c r="HX149" s="1589"/>
      <c r="HY149" s="1589"/>
      <c r="HZ149" s="1589"/>
      <c r="IA149" s="1589"/>
      <c r="IB149" s="1589"/>
      <c r="IC149" s="1589"/>
      <c r="ID149" s="1589"/>
      <c r="IE149" s="1589"/>
      <c r="IF149" s="1589"/>
      <c r="IG149" s="1589"/>
      <c r="IH149" s="1589"/>
      <c r="II149" s="1589"/>
      <c r="IJ149" s="1589"/>
      <c r="IK149" s="1589"/>
      <c r="IL149" s="1589"/>
      <c r="IM149" s="1589"/>
      <c r="IN149" s="1589"/>
      <c r="IO149" s="1589"/>
      <c r="IP149" s="1589"/>
      <c r="IQ149" s="1589"/>
      <c r="IR149" s="1589"/>
      <c r="IS149" s="1589"/>
      <c r="IT149" s="1589"/>
      <c r="IU149" s="1589"/>
    </row>
    <row r="150" spans="1:255">
      <c r="A150" s="2209" t="s">
        <v>1399</v>
      </c>
      <c r="B150" s="1571"/>
      <c r="C150" s="1571"/>
      <c r="D150" s="1571"/>
      <c r="E150" s="1935"/>
      <c r="F150" s="1570"/>
      <c r="G150" s="1571"/>
      <c r="H150" s="1571"/>
      <c r="I150" s="1571"/>
      <c r="J150" s="1571"/>
      <c r="K150" s="1906"/>
      <c r="L150" s="1906"/>
      <c r="M150" s="1946" t="s">
        <v>1399</v>
      </c>
      <c r="N150" s="1570"/>
      <c r="O150" s="1885"/>
      <c r="P150" s="1885"/>
      <c r="Q150" s="1885"/>
      <c r="R150" s="1885">
        <f t="shared" ref="R150:R213" si="2">SUM(O150:Q150)</f>
        <v>0</v>
      </c>
      <c r="S150" s="1946" t="s">
        <v>1399</v>
      </c>
      <c r="T150" s="1589"/>
      <c r="U150" s="1589"/>
      <c r="V150" s="1589"/>
      <c r="W150" s="1589"/>
      <c r="X150" s="1589"/>
      <c r="Y150" s="1589"/>
      <c r="Z150" s="1589"/>
      <c r="AA150" s="1589"/>
      <c r="AB150" s="1589"/>
      <c r="AC150" s="1589"/>
      <c r="AD150" s="1589"/>
      <c r="AE150" s="1589"/>
      <c r="AF150" s="1589"/>
      <c r="AG150" s="1589"/>
      <c r="AH150" s="1589"/>
      <c r="AI150" s="1589"/>
      <c r="AJ150" s="1589"/>
      <c r="AK150" s="1589"/>
      <c r="AL150" s="1589"/>
      <c r="AM150" s="1589"/>
      <c r="AN150" s="1589"/>
      <c r="AO150" s="1589"/>
      <c r="AP150" s="1589"/>
      <c r="AQ150" s="1589"/>
      <c r="AR150" s="1589"/>
      <c r="AS150" s="1589"/>
      <c r="AT150" s="1589"/>
      <c r="AU150" s="1589"/>
      <c r="AV150" s="1589"/>
      <c r="AW150" s="1589"/>
      <c r="AX150" s="1589"/>
      <c r="AY150" s="1589"/>
      <c r="AZ150" s="1589"/>
      <c r="BA150" s="1589"/>
      <c r="BB150" s="1589"/>
      <c r="BC150" s="1589"/>
      <c r="BD150" s="1589"/>
      <c r="BE150" s="1589"/>
      <c r="BF150" s="1589"/>
      <c r="BG150" s="1589"/>
      <c r="BH150" s="1589"/>
      <c r="BI150" s="1589"/>
      <c r="BJ150" s="1589"/>
      <c r="BK150" s="1589"/>
      <c r="BL150" s="1589"/>
      <c r="BM150" s="1589"/>
      <c r="BN150" s="1589"/>
      <c r="BO150" s="1589"/>
      <c r="BP150" s="1589"/>
      <c r="BQ150" s="1589"/>
      <c r="BR150" s="1589"/>
      <c r="BS150" s="1589"/>
      <c r="BT150" s="1589"/>
      <c r="BU150" s="1589"/>
      <c r="BV150" s="1589"/>
      <c r="BW150" s="1589"/>
      <c r="BX150" s="1589"/>
      <c r="BY150" s="1589"/>
      <c r="BZ150" s="1589"/>
      <c r="CA150" s="1589"/>
      <c r="CB150" s="1589"/>
      <c r="CC150" s="1589"/>
      <c r="CD150" s="1589"/>
      <c r="CE150" s="1589"/>
      <c r="CF150" s="1589"/>
      <c r="CG150" s="1589"/>
      <c r="CH150" s="1589"/>
      <c r="CI150" s="1589"/>
      <c r="CJ150" s="1589"/>
      <c r="CK150" s="1589"/>
      <c r="CL150" s="1589"/>
      <c r="CM150" s="1589"/>
      <c r="CN150" s="1589"/>
      <c r="CO150" s="1589"/>
      <c r="CP150" s="1589"/>
      <c r="CQ150" s="1589"/>
      <c r="CR150" s="1589"/>
      <c r="CS150" s="1589"/>
      <c r="CT150" s="1589"/>
      <c r="CU150" s="1589"/>
      <c r="CV150" s="1589"/>
      <c r="CW150" s="1589"/>
      <c r="CX150" s="1589"/>
      <c r="CY150" s="1589"/>
      <c r="CZ150" s="1589"/>
      <c r="DA150" s="1589"/>
      <c r="DB150" s="1589"/>
      <c r="DC150" s="1589"/>
      <c r="DD150" s="1589"/>
      <c r="DE150" s="1589"/>
      <c r="DF150" s="1589"/>
      <c r="DG150" s="1589"/>
      <c r="DH150" s="1589"/>
      <c r="DI150" s="1589"/>
      <c r="DJ150" s="1589"/>
      <c r="DK150" s="1589"/>
      <c r="DL150" s="1589"/>
      <c r="DM150" s="1589"/>
      <c r="DN150" s="1589"/>
      <c r="DO150" s="1589"/>
      <c r="DP150" s="1589"/>
      <c r="DQ150" s="1589"/>
      <c r="DR150" s="1589"/>
      <c r="DS150" s="1589"/>
      <c r="DT150" s="1589"/>
      <c r="DU150" s="1589"/>
      <c r="DV150" s="1589"/>
      <c r="DW150" s="1589"/>
      <c r="DX150" s="1589"/>
      <c r="DY150" s="1589"/>
      <c r="DZ150" s="1589"/>
      <c r="EA150" s="1589"/>
      <c r="EB150" s="1589"/>
      <c r="EC150" s="1589"/>
      <c r="ED150" s="1589"/>
      <c r="EE150" s="1589"/>
      <c r="EF150" s="1589"/>
      <c r="EG150" s="1589"/>
      <c r="EH150" s="1589"/>
      <c r="EI150" s="1589"/>
      <c r="EJ150" s="1589"/>
      <c r="EK150" s="1589"/>
      <c r="EL150" s="1589"/>
      <c r="EM150" s="1589"/>
      <c r="EN150" s="1589"/>
      <c r="EO150" s="1589"/>
      <c r="EP150" s="1589"/>
      <c r="EQ150" s="1589"/>
      <c r="ER150" s="1589"/>
      <c r="ES150" s="1589"/>
      <c r="ET150" s="1589"/>
      <c r="EU150" s="1589"/>
      <c r="EV150" s="1589"/>
      <c r="EW150" s="1589"/>
      <c r="EX150" s="1589"/>
      <c r="EY150" s="1589"/>
      <c r="EZ150" s="1589"/>
      <c r="FA150" s="1589"/>
      <c r="FB150" s="1589"/>
      <c r="FC150" s="1589"/>
      <c r="FD150" s="1589"/>
      <c r="FE150" s="1589"/>
      <c r="FF150" s="1589"/>
      <c r="FG150" s="1589"/>
      <c r="FH150" s="1589"/>
      <c r="FI150" s="1589"/>
      <c r="FJ150" s="1589"/>
      <c r="FK150" s="1589"/>
      <c r="FL150" s="1589"/>
      <c r="FM150" s="1589"/>
      <c r="FN150" s="1589"/>
      <c r="FO150" s="1589"/>
      <c r="FP150" s="1589"/>
      <c r="FQ150" s="1589"/>
      <c r="FR150" s="1589"/>
      <c r="FS150" s="1589"/>
      <c r="FT150" s="1589"/>
      <c r="FU150" s="1589"/>
      <c r="FV150" s="1589"/>
      <c r="FW150" s="1589"/>
      <c r="FX150" s="1589"/>
      <c r="FY150" s="1589"/>
      <c r="FZ150" s="1589"/>
      <c r="GA150" s="1589"/>
      <c r="GB150" s="1589"/>
      <c r="GC150" s="1589"/>
      <c r="GD150" s="1589"/>
      <c r="GE150" s="1589"/>
      <c r="GF150" s="1589"/>
      <c r="GG150" s="1589"/>
      <c r="GH150" s="1589"/>
      <c r="GI150" s="1589"/>
      <c r="GJ150" s="1589"/>
      <c r="GK150" s="1589"/>
      <c r="GL150" s="1589"/>
      <c r="GM150" s="1589"/>
      <c r="GN150" s="1589"/>
      <c r="GO150" s="1589"/>
      <c r="GP150" s="1589"/>
      <c r="GQ150" s="1589"/>
      <c r="GR150" s="1589"/>
      <c r="GS150" s="1589"/>
      <c r="GT150" s="1589"/>
      <c r="GU150" s="1589"/>
      <c r="GV150" s="1589"/>
      <c r="GW150" s="1589"/>
      <c r="GX150" s="1589"/>
      <c r="GY150" s="1589"/>
      <c r="GZ150" s="1589"/>
      <c r="HA150" s="1589"/>
      <c r="HB150" s="1589"/>
      <c r="HC150" s="1589"/>
      <c r="HD150" s="1589"/>
      <c r="HE150" s="1589"/>
      <c r="HF150" s="1589"/>
      <c r="HG150" s="1589"/>
      <c r="HH150" s="1589"/>
      <c r="HI150" s="1589"/>
      <c r="HJ150" s="1589"/>
      <c r="HK150" s="1589"/>
      <c r="HL150" s="1589"/>
      <c r="HM150" s="1589"/>
      <c r="HN150" s="1589"/>
      <c r="HO150" s="1589"/>
      <c r="HP150" s="1589"/>
      <c r="HQ150" s="1589"/>
      <c r="HR150" s="1589"/>
      <c r="HS150" s="1589"/>
      <c r="HT150" s="1589"/>
      <c r="HU150" s="1589"/>
      <c r="HV150" s="1589"/>
      <c r="HW150" s="1589"/>
      <c r="HX150" s="1589"/>
      <c r="HY150" s="1589"/>
      <c r="HZ150" s="1589"/>
      <c r="IA150" s="1589"/>
      <c r="IB150" s="1589"/>
      <c r="IC150" s="1589"/>
      <c r="ID150" s="1589"/>
      <c r="IE150" s="1589"/>
      <c r="IF150" s="1589"/>
      <c r="IG150" s="1589"/>
      <c r="IH150" s="1589"/>
      <c r="II150" s="1589"/>
      <c r="IJ150" s="1589"/>
      <c r="IK150" s="1589"/>
      <c r="IL150" s="1589"/>
      <c r="IM150" s="1589"/>
      <c r="IN150" s="1589"/>
      <c r="IO150" s="1589"/>
      <c r="IP150" s="1589"/>
      <c r="IQ150" s="1589"/>
      <c r="IR150" s="1589"/>
      <c r="IS150" s="1589"/>
      <c r="IT150" s="1589"/>
      <c r="IU150" s="1589"/>
    </row>
    <row r="151" spans="1:255">
      <c r="A151" s="2209" t="s">
        <v>1400</v>
      </c>
      <c r="B151" s="1571"/>
      <c r="C151" s="1571"/>
      <c r="D151" s="1571"/>
      <c r="E151" s="1935"/>
      <c r="F151" s="1570"/>
      <c r="G151" s="1571"/>
      <c r="H151" s="1571"/>
      <c r="I151" s="1571"/>
      <c r="J151" s="1571"/>
      <c r="K151" s="1906"/>
      <c r="L151" s="1906"/>
      <c r="M151" s="1946" t="s">
        <v>1400</v>
      </c>
      <c r="N151" s="1570" t="s">
        <v>1789</v>
      </c>
      <c r="O151" s="1906"/>
      <c r="P151" s="1906"/>
      <c r="Q151" s="1906"/>
      <c r="R151" s="1906">
        <f t="shared" si="2"/>
        <v>0</v>
      </c>
      <c r="S151" s="1946" t="s">
        <v>1400</v>
      </c>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c r="CD151" s="1589"/>
      <c r="CE151" s="1589"/>
      <c r="CF151" s="1589"/>
      <c r="CG151" s="1589"/>
      <c r="CH151" s="1589"/>
      <c r="CI151" s="1589"/>
      <c r="CJ151" s="1589"/>
      <c r="CK151" s="1589"/>
      <c r="CL151" s="1589"/>
      <c r="CM151" s="1589"/>
      <c r="CN151" s="1589"/>
      <c r="CO151" s="1589"/>
      <c r="CP151" s="1589"/>
      <c r="CQ151" s="1589"/>
      <c r="CR151" s="1589"/>
      <c r="CS151" s="1589"/>
      <c r="CT151" s="1589"/>
      <c r="CU151" s="1589"/>
      <c r="CV151" s="1589"/>
      <c r="CW151" s="1589"/>
      <c r="CX151" s="1589"/>
      <c r="CY151" s="1589"/>
      <c r="CZ151" s="1589"/>
      <c r="DA151" s="1589"/>
      <c r="DB151" s="1589"/>
      <c r="DC151" s="1589"/>
      <c r="DD151" s="1589"/>
      <c r="DE151" s="1589"/>
      <c r="DF151" s="1589"/>
      <c r="DG151" s="1589"/>
      <c r="DH151" s="1589"/>
      <c r="DI151" s="1589"/>
      <c r="DJ151" s="1589"/>
      <c r="DK151" s="1589"/>
      <c r="DL151" s="1589"/>
      <c r="DM151" s="1589"/>
      <c r="DN151" s="1589"/>
      <c r="DO151" s="1589"/>
      <c r="DP151" s="1589"/>
      <c r="DQ151" s="1589"/>
      <c r="DR151" s="1589"/>
      <c r="DS151" s="1589"/>
      <c r="DT151" s="1589"/>
      <c r="DU151" s="1589"/>
      <c r="DV151" s="1589"/>
      <c r="DW151" s="1589"/>
      <c r="DX151" s="1589"/>
      <c r="DY151" s="1589"/>
      <c r="DZ151" s="1589"/>
      <c r="EA151" s="1589"/>
      <c r="EB151" s="1589"/>
      <c r="EC151" s="1589"/>
      <c r="ED151" s="1589"/>
      <c r="EE151" s="1589"/>
      <c r="EF151" s="1589"/>
      <c r="EG151" s="1589"/>
      <c r="EH151" s="1589"/>
      <c r="EI151" s="1589"/>
      <c r="EJ151" s="1589"/>
      <c r="EK151" s="1589"/>
      <c r="EL151" s="1589"/>
      <c r="EM151" s="1589"/>
      <c r="EN151" s="1589"/>
      <c r="EO151" s="1589"/>
      <c r="EP151" s="1589"/>
      <c r="EQ151" s="1589"/>
      <c r="ER151" s="1589"/>
      <c r="ES151" s="1589"/>
      <c r="ET151" s="1589"/>
      <c r="EU151" s="1589"/>
      <c r="EV151" s="1589"/>
      <c r="EW151" s="1589"/>
      <c r="EX151" s="1589"/>
      <c r="EY151" s="1589"/>
      <c r="EZ151" s="1589"/>
      <c r="FA151" s="1589"/>
      <c r="FB151" s="1589"/>
      <c r="FC151" s="1589"/>
      <c r="FD151" s="1589"/>
      <c r="FE151" s="1589"/>
      <c r="FF151" s="1589"/>
      <c r="FG151" s="1589"/>
      <c r="FH151" s="1589"/>
      <c r="FI151" s="1589"/>
      <c r="FJ151" s="1589"/>
      <c r="FK151" s="1589"/>
      <c r="FL151" s="1589"/>
      <c r="FM151" s="1589"/>
      <c r="FN151" s="1589"/>
      <c r="FO151" s="1589"/>
      <c r="FP151" s="1589"/>
      <c r="FQ151" s="1589"/>
      <c r="FR151" s="1589"/>
      <c r="FS151" s="1589"/>
      <c r="FT151" s="1589"/>
      <c r="FU151" s="1589"/>
      <c r="FV151" s="1589"/>
      <c r="FW151" s="1589"/>
      <c r="FX151" s="1589"/>
      <c r="FY151" s="1589"/>
      <c r="FZ151" s="1589"/>
      <c r="GA151" s="1589"/>
      <c r="GB151" s="1589"/>
      <c r="GC151" s="1589"/>
      <c r="GD151" s="1589"/>
      <c r="GE151" s="1589"/>
      <c r="GF151" s="1589"/>
      <c r="GG151" s="1589"/>
      <c r="GH151" s="1589"/>
      <c r="GI151" s="1589"/>
      <c r="GJ151" s="1589"/>
      <c r="GK151" s="1589"/>
      <c r="GL151" s="1589"/>
      <c r="GM151" s="1589"/>
      <c r="GN151" s="1589"/>
      <c r="GO151" s="1589"/>
      <c r="GP151" s="1589"/>
      <c r="GQ151" s="1589"/>
      <c r="GR151" s="1589"/>
      <c r="GS151" s="1589"/>
      <c r="GT151" s="1589"/>
      <c r="GU151" s="1589"/>
      <c r="GV151" s="1589"/>
      <c r="GW151" s="1589"/>
      <c r="GX151" s="1589"/>
      <c r="GY151" s="1589"/>
      <c r="GZ151" s="1589"/>
      <c r="HA151" s="1589"/>
      <c r="HB151" s="1589"/>
      <c r="HC151" s="1589"/>
      <c r="HD151" s="1589"/>
      <c r="HE151" s="1589"/>
      <c r="HF151" s="1589"/>
      <c r="HG151" s="1589"/>
      <c r="HH151" s="1589"/>
      <c r="HI151" s="1589"/>
      <c r="HJ151" s="1589"/>
      <c r="HK151" s="1589"/>
      <c r="HL151" s="1589"/>
      <c r="HM151" s="1589"/>
      <c r="HN151" s="1589"/>
      <c r="HO151" s="1589"/>
      <c r="HP151" s="1589"/>
      <c r="HQ151" s="1589"/>
      <c r="HR151" s="1589"/>
      <c r="HS151" s="1589"/>
      <c r="HT151" s="1589"/>
      <c r="HU151" s="1589"/>
      <c r="HV151" s="1589"/>
      <c r="HW151" s="1589"/>
      <c r="HX151" s="1589"/>
      <c r="HY151" s="1589"/>
      <c r="HZ151" s="1589"/>
      <c r="IA151" s="1589"/>
      <c r="IB151" s="1589"/>
      <c r="IC151" s="1589"/>
      <c r="ID151" s="1589"/>
      <c r="IE151" s="1589"/>
      <c r="IF151" s="1589"/>
      <c r="IG151" s="1589"/>
      <c r="IH151" s="1589"/>
      <c r="II151" s="1589"/>
      <c r="IJ151" s="1589"/>
      <c r="IK151" s="1589"/>
      <c r="IL151" s="1589"/>
      <c r="IM151" s="1589"/>
      <c r="IN151" s="1589"/>
      <c r="IO151" s="1589"/>
      <c r="IP151" s="1589"/>
      <c r="IQ151" s="1589"/>
      <c r="IR151" s="1589"/>
      <c r="IS151" s="1589"/>
      <c r="IT151" s="1589"/>
      <c r="IU151" s="1589"/>
    </row>
    <row r="152" spans="1:255">
      <c r="A152" s="2209" t="s">
        <v>1401</v>
      </c>
      <c r="B152" s="1571"/>
      <c r="C152" s="1571"/>
      <c r="D152" s="1571"/>
      <c r="E152" s="1935"/>
      <c r="F152" s="1570"/>
      <c r="G152" s="1571"/>
      <c r="H152" s="1571"/>
      <c r="I152" s="1571"/>
      <c r="J152" s="1571"/>
      <c r="K152" s="1906"/>
      <c r="L152" s="1906"/>
      <c r="M152" s="1946" t="s">
        <v>1401</v>
      </c>
      <c r="N152" s="1570"/>
      <c r="O152" s="1906"/>
      <c r="P152" s="1906"/>
      <c r="Q152" s="1906"/>
      <c r="R152" s="1906">
        <f t="shared" si="2"/>
        <v>0</v>
      </c>
      <c r="S152" s="1946" t="s">
        <v>1401</v>
      </c>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c r="CD152" s="1589"/>
      <c r="CE152" s="1589"/>
      <c r="CF152" s="1589"/>
      <c r="CG152" s="1589"/>
      <c r="CH152" s="1589"/>
      <c r="CI152" s="1589"/>
      <c r="CJ152" s="1589"/>
      <c r="CK152" s="1589"/>
      <c r="CL152" s="1589"/>
      <c r="CM152" s="1589"/>
      <c r="CN152" s="1589"/>
      <c r="CO152" s="1589"/>
      <c r="CP152" s="1589"/>
      <c r="CQ152" s="1589"/>
      <c r="CR152" s="1589"/>
      <c r="CS152" s="1589"/>
      <c r="CT152" s="1589"/>
      <c r="CU152" s="1589"/>
      <c r="CV152" s="1589"/>
      <c r="CW152" s="1589"/>
      <c r="CX152" s="1589"/>
      <c r="CY152" s="1589"/>
      <c r="CZ152" s="1589"/>
      <c r="DA152" s="1589"/>
      <c r="DB152" s="1589"/>
      <c r="DC152" s="1589"/>
      <c r="DD152" s="1589"/>
      <c r="DE152" s="1589"/>
      <c r="DF152" s="1589"/>
      <c r="DG152" s="1589"/>
      <c r="DH152" s="1589"/>
      <c r="DI152" s="1589"/>
      <c r="DJ152" s="1589"/>
      <c r="DK152" s="1589"/>
      <c r="DL152" s="1589"/>
      <c r="DM152" s="1589"/>
      <c r="DN152" s="1589"/>
      <c r="DO152" s="1589"/>
      <c r="DP152" s="1589"/>
      <c r="DQ152" s="1589"/>
      <c r="DR152" s="1589"/>
      <c r="DS152" s="1589"/>
      <c r="DT152" s="1589"/>
      <c r="DU152" s="1589"/>
      <c r="DV152" s="1589"/>
      <c r="DW152" s="1589"/>
      <c r="DX152" s="1589"/>
      <c r="DY152" s="1589"/>
      <c r="DZ152" s="1589"/>
      <c r="EA152" s="1589"/>
      <c r="EB152" s="1589"/>
      <c r="EC152" s="1589"/>
      <c r="ED152" s="1589"/>
      <c r="EE152" s="1589"/>
      <c r="EF152" s="1589"/>
      <c r="EG152" s="1589"/>
      <c r="EH152" s="1589"/>
      <c r="EI152" s="1589"/>
      <c r="EJ152" s="1589"/>
      <c r="EK152" s="1589"/>
      <c r="EL152" s="1589"/>
      <c r="EM152" s="1589"/>
      <c r="EN152" s="1589"/>
      <c r="EO152" s="1589"/>
      <c r="EP152" s="1589"/>
      <c r="EQ152" s="1589"/>
      <c r="ER152" s="1589"/>
      <c r="ES152" s="1589"/>
      <c r="ET152" s="1589"/>
      <c r="EU152" s="1589"/>
      <c r="EV152" s="1589"/>
      <c r="EW152" s="1589"/>
      <c r="EX152" s="1589"/>
      <c r="EY152" s="1589"/>
      <c r="EZ152" s="1589"/>
      <c r="FA152" s="1589"/>
      <c r="FB152" s="1589"/>
      <c r="FC152" s="1589"/>
      <c r="FD152" s="1589"/>
      <c r="FE152" s="1589"/>
      <c r="FF152" s="1589"/>
      <c r="FG152" s="1589"/>
      <c r="FH152" s="1589"/>
      <c r="FI152" s="1589"/>
      <c r="FJ152" s="1589"/>
      <c r="FK152" s="1589"/>
      <c r="FL152" s="1589"/>
      <c r="FM152" s="1589"/>
      <c r="FN152" s="1589"/>
      <c r="FO152" s="1589"/>
      <c r="FP152" s="1589"/>
      <c r="FQ152" s="1589"/>
      <c r="FR152" s="1589"/>
      <c r="FS152" s="1589"/>
      <c r="FT152" s="1589"/>
      <c r="FU152" s="1589"/>
      <c r="FV152" s="1589"/>
      <c r="FW152" s="1589"/>
      <c r="FX152" s="1589"/>
      <c r="FY152" s="1589"/>
      <c r="FZ152" s="1589"/>
      <c r="GA152" s="1589"/>
      <c r="GB152" s="1589"/>
      <c r="GC152" s="1589"/>
      <c r="GD152" s="1589"/>
      <c r="GE152" s="1589"/>
      <c r="GF152" s="1589"/>
      <c r="GG152" s="1589"/>
      <c r="GH152" s="1589"/>
      <c r="GI152" s="1589"/>
      <c r="GJ152" s="1589"/>
      <c r="GK152" s="1589"/>
      <c r="GL152" s="1589"/>
      <c r="GM152" s="1589"/>
      <c r="GN152" s="1589"/>
      <c r="GO152" s="1589"/>
      <c r="GP152" s="1589"/>
      <c r="GQ152" s="1589"/>
      <c r="GR152" s="1589"/>
      <c r="GS152" s="1589"/>
      <c r="GT152" s="1589"/>
      <c r="GU152" s="1589"/>
      <c r="GV152" s="1589"/>
      <c r="GW152" s="1589"/>
      <c r="GX152" s="1589"/>
      <c r="GY152" s="1589"/>
      <c r="GZ152" s="1589"/>
      <c r="HA152" s="1589"/>
      <c r="HB152" s="1589"/>
      <c r="HC152" s="1589"/>
      <c r="HD152" s="1589"/>
      <c r="HE152" s="1589"/>
      <c r="HF152" s="1589"/>
      <c r="HG152" s="1589"/>
      <c r="HH152" s="1589"/>
      <c r="HI152" s="1589"/>
      <c r="HJ152" s="1589"/>
      <c r="HK152" s="1589"/>
      <c r="HL152" s="1589"/>
      <c r="HM152" s="1589"/>
      <c r="HN152" s="1589"/>
      <c r="HO152" s="1589"/>
      <c r="HP152" s="1589"/>
      <c r="HQ152" s="1589"/>
      <c r="HR152" s="1589"/>
      <c r="HS152" s="1589"/>
      <c r="HT152" s="1589"/>
      <c r="HU152" s="1589"/>
      <c r="HV152" s="1589"/>
      <c r="HW152" s="1589"/>
      <c r="HX152" s="1589"/>
      <c r="HY152" s="1589"/>
      <c r="HZ152" s="1589"/>
      <c r="IA152" s="1589"/>
      <c r="IB152" s="1589"/>
      <c r="IC152" s="1589"/>
      <c r="ID152" s="1589"/>
      <c r="IE152" s="1589"/>
      <c r="IF152" s="1589"/>
      <c r="IG152" s="1589"/>
      <c r="IH152" s="1589"/>
      <c r="II152" s="1589"/>
      <c r="IJ152" s="1589"/>
      <c r="IK152" s="1589"/>
      <c r="IL152" s="1589"/>
      <c r="IM152" s="1589"/>
      <c r="IN152" s="1589"/>
      <c r="IO152" s="1589"/>
      <c r="IP152" s="1589"/>
      <c r="IQ152" s="1589"/>
      <c r="IR152" s="1589"/>
      <c r="IS152" s="1589"/>
      <c r="IT152" s="1589"/>
      <c r="IU152" s="1589"/>
    </row>
    <row r="153" spans="1:255">
      <c r="A153" s="2209" t="s">
        <v>1402</v>
      </c>
      <c r="B153" s="1571"/>
      <c r="C153" s="1571"/>
      <c r="D153" s="1571"/>
      <c r="E153" s="1935"/>
      <c r="F153" s="1570"/>
      <c r="G153" s="1571"/>
      <c r="H153" s="1571"/>
      <c r="I153" s="1571"/>
      <c r="J153" s="1571"/>
      <c r="K153" s="1906"/>
      <c r="L153" s="1906"/>
      <c r="M153" s="1946" t="s">
        <v>1402</v>
      </c>
      <c r="N153" s="1570"/>
      <c r="O153" s="1906"/>
      <c r="P153" s="1906"/>
      <c r="Q153" s="1906"/>
      <c r="R153" s="1906">
        <f t="shared" si="2"/>
        <v>0</v>
      </c>
      <c r="S153" s="1946" t="s">
        <v>1402</v>
      </c>
      <c r="T153" s="1589"/>
      <c r="U153" s="1589"/>
      <c r="V153" s="1589"/>
      <c r="W153" s="1589"/>
      <c r="X153" s="1589"/>
      <c r="Y153" s="1589"/>
      <c r="Z153" s="1589"/>
      <c r="AA153" s="1589"/>
      <c r="AB153" s="1589"/>
      <c r="AC153" s="1589"/>
      <c r="AD153" s="1589"/>
      <c r="AE153" s="1589"/>
      <c r="AF153" s="1589"/>
      <c r="AG153" s="1589"/>
      <c r="AH153" s="1589"/>
      <c r="AI153" s="1589"/>
      <c r="AJ153" s="1589"/>
      <c r="AK153" s="1589"/>
      <c r="AL153" s="1589"/>
      <c r="AM153" s="1589"/>
      <c r="AN153" s="1589"/>
      <c r="AO153" s="1589"/>
      <c r="AP153" s="1589"/>
      <c r="AQ153" s="1589"/>
      <c r="AR153" s="1589"/>
      <c r="AS153" s="1589"/>
      <c r="AT153" s="1589"/>
      <c r="AU153" s="1589"/>
      <c r="AV153" s="1589"/>
      <c r="AW153" s="1589"/>
      <c r="AX153" s="1589"/>
      <c r="AY153" s="1589"/>
      <c r="AZ153" s="1589"/>
      <c r="BA153" s="1589"/>
      <c r="BB153" s="1589"/>
      <c r="BC153" s="1589"/>
      <c r="BD153" s="1589"/>
      <c r="BE153" s="1589"/>
      <c r="BF153" s="1589"/>
      <c r="BG153" s="1589"/>
      <c r="BH153" s="1589"/>
      <c r="BI153" s="1589"/>
      <c r="BJ153" s="1589"/>
      <c r="BK153" s="1589"/>
      <c r="BL153" s="1589"/>
      <c r="BM153" s="1589"/>
      <c r="BN153" s="1589"/>
      <c r="BO153" s="1589"/>
      <c r="BP153" s="1589"/>
      <c r="BQ153" s="1589"/>
      <c r="BR153" s="1589"/>
      <c r="BS153" s="1589"/>
      <c r="BT153" s="1589"/>
      <c r="BU153" s="1589"/>
      <c r="BV153" s="1589"/>
      <c r="BW153" s="1589"/>
      <c r="BX153" s="1589"/>
      <c r="BY153" s="1589"/>
      <c r="BZ153" s="1589"/>
      <c r="CA153" s="1589"/>
      <c r="CB153" s="1589"/>
      <c r="CC153" s="1589"/>
      <c r="CD153" s="1589"/>
      <c r="CE153" s="1589"/>
      <c r="CF153" s="1589"/>
      <c r="CG153" s="1589"/>
      <c r="CH153" s="1589"/>
      <c r="CI153" s="1589"/>
      <c r="CJ153" s="1589"/>
      <c r="CK153" s="1589"/>
      <c r="CL153" s="1589"/>
      <c r="CM153" s="1589"/>
      <c r="CN153" s="1589"/>
      <c r="CO153" s="1589"/>
      <c r="CP153" s="1589"/>
      <c r="CQ153" s="1589"/>
      <c r="CR153" s="1589"/>
      <c r="CS153" s="1589"/>
      <c r="CT153" s="1589"/>
      <c r="CU153" s="1589"/>
      <c r="CV153" s="1589"/>
      <c r="CW153" s="1589"/>
      <c r="CX153" s="1589"/>
      <c r="CY153" s="1589"/>
      <c r="CZ153" s="1589"/>
      <c r="DA153" s="1589"/>
      <c r="DB153" s="1589"/>
      <c r="DC153" s="1589"/>
      <c r="DD153" s="1589"/>
      <c r="DE153" s="1589"/>
      <c r="DF153" s="1589"/>
      <c r="DG153" s="1589"/>
      <c r="DH153" s="1589"/>
      <c r="DI153" s="1589"/>
      <c r="DJ153" s="1589"/>
      <c r="DK153" s="1589"/>
      <c r="DL153" s="1589"/>
      <c r="DM153" s="1589"/>
      <c r="DN153" s="1589"/>
      <c r="DO153" s="1589"/>
      <c r="DP153" s="1589"/>
      <c r="DQ153" s="1589"/>
      <c r="DR153" s="1589"/>
      <c r="DS153" s="1589"/>
      <c r="DT153" s="1589"/>
      <c r="DU153" s="1589"/>
      <c r="DV153" s="1589"/>
      <c r="DW153" s="1589"/>
      <c r="DX153" s="1589"/>
      <c r="DY153" s="1589"/>
      <c r="DZ153" s="1589"/>
      <c r="EA153" s="1589"/>
      <c r="EB153" s="1589"/>
      <c r="EC153" s="1589"/>
      <c r="ED153" s="1589"/>
      <c r="EE153" s="1589"/>
      <c r="EF153" s="1589"/>
      <c r="EG153" s="1589"/>
      <c r="EH153" s="1589"/>
      <c r="EI153" s="1589"/>
      <c r="EJ153" s="1589"/>
      <c r="EK153" s="1589"/>
      <c r="EL153" s="1589"/>
      <c r="EM153" s="1589"/>
      <c r="EN153" s="1589"/>
      <c r="EO153" s="1589"/>
      <c r="EP153" s="1589"/>
      <c r="EQ153" s="1589"/>
      <c r="ER153" s="1589"/>
      <c r="ES153" s="1589"/>
      <c r="ET153" s="1589"/>
      <c r="EU153" s="1589"/>
      <c r="EV153" s="1589"/>
      <c r="EW153" s="1589"/>
      <c r="EX153" s="1589"/>
      <c r="EY153" s="1589"/>
      <c r="EZ153" s="1589"/>
      <c r="FA153" s="1589"/>
      <c r="FB153" s="1589"/>
      <c r="FC153" s="1589"/>
      <c r="FD153" s="1589"/>
      <c r="FE153" s="1589"/>
      <c r="FF153" s="1589"/>
      <c r="FG153" s="1589"/>
      <c r="FH153" s="1589"/>
      <c r="FI153" s="1589"/>
      <c r="FJ153" s="1589"/>
      <c r="FK153" s="1589"/>
      <c r="FL153" s="1589"/>
      <c r="FM153" s="1589"/>
      <c r="FN153" s="1589"/>
      <c r="FO153" s="1589"/>
      <c r="FP153" s="1589"/>
      <c r="FQ153" s="1589"/>
      <c r="FR153" s="1589"/>
      <c r="FS153" s="1589"/>
      <c r="FT153" s="1589"/>
      <c r="FU153" s="1589"/>
      <c r="FV153" s="1589"/>
      <c r="FW153" s="1589"/>
      <c r="FX153" s="1589"/>
      <c r="FY153" s="1589"/>
      <c r="FZ153" s="1589"/>
      <c r="GA153" s="1589"/>
      <c r="GB153" s="1589"/>
      <c r="GC153" s="1589"/>
      <c r="GD153" s="1589"/>
      <c r="GE153" s="1589"/>
      <c r="GF153" s="1589"/>
      <c r="GG153" s="1589"/>
      <c r="GH153" s="1589"/>
      <c r="GI153" s="1589"/>
      <c r="GJ153" s="1589"/>
      <c r="GK153" s="1589"/>
      <c r="GL153" s="1589"/>
      <c r="GM153" s="1589"/>
      <c r="GN153" s="1589"/>
      <c r="GO153" s="1589"/>
      <c r="GP153" s="1589"/>
      <c r="GQ153" s="1589"/>
      <c r="GR153" s="1589"/>
      <c r="GS153" s="1589"/>
      <c r="GT153" s="1589"/>
      <c r="GU153" s="1589"/>
      <c r="GV153" s="1589"/>
      <c r="GW153" s="1589"/>
      <c r="GX153" s="1589"/>
      <c r="GY153" s="1589"/>
      <c r="GZ153" s="1589"/>
      <c r="HA153" s="1589"/>
      <c r="HB153" s="1589"/>
      <c r="HC153" s="1589"/>
      <c r="HD153" s="1589"/>
      <c r="HE153" s="1589"/>
      <c r="HF153" s="1589"/>
      <c r="HG153" s="1589"/>
      <c r="HH153" s="1589"/>
      <c r="HI153" s="1589"/>
      <c r="HJ153" s="1589"/>
      <c r="HK153" s="1589"/>
      <c r="HL153" s="1589"/>
      <c r="HM153" s="1589"/>
      <c r="HN153" s="1589"/>
      <c r="HO153" s="1589"/>
      <c r="HP153" s="1589"/>
      <c r="HQ153" s="1589"/>
      <c r="HR153" s="1589"/>
      <c r="HS153" s="1589"/>
      <c r="HT153" s="1589"/>
      <c r="HU153" s="1589"/>
      <c r="HV153" s="1589"/>
      <c r="HW153" s="1589"/>
      <c r="HX153" s="1589"/>
      <c r="HY153" s="1589"/>
      <c r="HZ153" s="1589"/>
      <c r="IA153" s="1589"/>
      <c r="IB153" s="1589"/>
      <c r="IC153" s="1589"/>
      <c r="ID153" s="1589"/>
      <c r="IE153" s="1589"/>
      <c r="IF153" s="1589"/>
      <c r="IG153" s="1589"/>
      <c r="IH153" s="1589"/>
      <c r="II153" s="1589"/>
      <c r="IJ153" s="1589"/>
      <c r="IK153" s="1589"/>
      <c r="IL153" s="1589"/>
      <c r="IM153" s="1589"/>
      <c r="IN153" s="1589"/>
      <c r="IO153" s="1589"/>
      <c r="IP153" s="1589"/>
      <c r="IQ153" s="1589"/>
      <c r="IR153" s="1589"/>
      <c r="IS153" s="1589"/>
      <c r="IT153" s="1589"/>
      <c r="IU153" s="1589"/>
    </row>
    <row r="154" spans="1:255">
      <c r="A154" s="2209" t="s">
        <v>1403</v>
      </c>
      <c r="B154" s="1571"/>
      <c r="C154" s="1571"/>
      <c r="D154" s="1571"/>
      <c r="E154" s="1935"/>
      <c r="F154" s="1570"/>
      <c r="G154" s="1571"/>
      <c r="H154" s="1571"/>
      <c r="I154" s="1571"/>
      <c r="J154" s="1571"/>
      <c r="K154" s="1906"/>
      <c r="L154" s="1906"/>
      <c r="M154" s="1946" t="s">
        <v>1403</v>
      </c>
      <c r="N154" s="1570"/>
      <c r="O154" s="1906"/>
      <c r="P154" s="1906"/>
      <c r="Q154" s="1906"/>
      <c r="R154" s="1906">
        <f t="shared" si="2"/>
        <v>0</v>
      </c>
      <c r="S154" s="1946" t="s">
        <v>1403</v>
      </c>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c r="CD154" s="1589"/>
      <c r="CE154" s="1589"/>
      <c r="CF154" s="1589"/>
      <c r="CG154" s="1589"/>
      <c r="CH154" s="1589"/>
      <c r="CI154" s="1589"/>
      <c r="CJ154" s="1589"/>
      <c r="CK154" s="1589"/>
      <c r="CL154" s="1589"/>
      <c r="CM154" s="1589"/>
      <c r="CN154" s="1589"/>
      <c r="CO154" s="1589"/>
      <c r="CP154" s="1589"/>
      <c r="CQ154" s="1589"/>
      <c r="CR154" s="1589"/>
      <c r="CS154" s="1589"/>
      <c r="CT154" s="1589"/>
      <c r="CU154" s="1589"/>
      <c r="CV154" s="1589"/>
      <c r="CW154" s="1589"/>
      <c r="CX154" s="1589"/>
      <c r="CY154" s="1589"/>
      <c r="CZ154" s="1589"/>
      <c r="DA154" s="1589"/>
      <c r="DB154" s="1589"/>
      <c r="DC154" s="1589"/>
      <c r="DD154" s="1589"/>
      <c r="DE154" s="1589"/>
      <c r="DF154" s="1589"/>
      <c r="DG154" s="1589"/>
      <c r="DH154" s="1589"/>
      <c r="DI154" s="1589"/>
      <c r="DJ154" s="1589"/>
      <c r="DK154" s="1589"/>
      <c r="DL154" s="1589"/>
      <c r="DM154" s="1589"/>
      <c r="DN154" s="1589"/>
      <c r="DO154" s="1589"/>
      <c r="DP154" s="1589"/>
      <c r="DQ154" s="1589"/>
      <c r="DR154" s="1589"/>
      <c r="DS154" s="1589"/>
      <c r="DT154" s="1589"/>
      <c r="DU154" s="1589"/>
      <c r="DV154" s="1589"/>
      <c r="DW154" s="1589"/>
      <c r="DX154" s="1589"/>
      <c r="DY154" s="1589"/>
      <c r="DZ154" s="1589"/>
      <c r="EA154" s="1589"/>
      <c r="EB154" s="1589"/>
      <c r="EC154" s="1589"/>
      <c r="ED154" s="1589"/>
      <c r="EE154" s="1589"/>
      <c r="EF154" s="1589"/>
      <c r="EG154" s="1589"/>
      <c r="EH154" s="1589"/>
      <c r="EI154" s="1589"/>
      <c r="EJ154" s="1589"/>
      <c r="EK154" s="1589"/>
      <c r="EL154" s="1589"/>
      <c r="EM154" s="1589"/>
      <c r="EN154" s="1589"/>
      <c r="EO154" s="1589"/>
      <c r="EP154" s="1589"/>
      <c r="EQ154" s="1589"/>
      <c r="ER154" s="1589"/>
      <c r="ES154" s="1589"/>
      <c r="ET154" s="1589"/>
      <c r="EU154" s="1589"/>
      <c r="EV154" s="1589"/>
      <c r="EW154" s="1589"/>
      <c r="EX154" s="1589"/>
      <c r="EY154" s="1589"/>
      <c r="EZ154" s="1589"/>
      <c r="FA154" s="1589"/>
      <c r="FB154" s="1589"/>
      <c r="FC154" s="1589"/>
      <c r="FD154" s="1589"/>
      <c r="FE154" s="1589"/>
      <c r="FF154" s="1589"/>
      <c r="FG154" s="1589"/>
      <c r="FH154" s="1589"/>
      <c r="FI154" s="1589"/>
      <c r="FJ154" s="1589"/>
      <c r="FK154" s="1589"/>
      <c r="FL154" s="1589"/>
      <c r="FM154" s="1589"/>
      <c r="FN154" s="1589"/>
      <c r="FO154" s="1589"/>
      <c r="FP154" s="1589"/>
      <c r="FQ154" s="1589"/>
      <c r="FR154" s="1589"/>
      <c r="FS154" s="1589"/>
      <c r="FT154" s="1589"/>
      <c r="FU154" s="1589"/>
      <c r="FV154" s="1589"/>
      <c r="FW154" s="1589"/>
      <c r="FX154" s="1589"/>
      <c r="FY154" s="1589"/>
      <c r="FZ154" s="1589"/>
      <c r="GA154" s="1589"/>
      <c r="GB154" s="1589"/>
      <c r="GC154" s="1589"/>
      <c r="GD154" s="1589"/>
      <c r="GE154" s="1589"/>
      <c r="GF154" s="1589"/>
      <c r="GG154" s="1589"/>
      <c r="GH154" s="1589"/>
      <c r="GI154" s="1589"/>
      <c r="GJ154" s="1589"/>
      <c r="GK154" s="1589"/>
      <c r="GL154" s="1589"/>
      <c r="GM154" s="1589"/>
      <c r="GN154" s="1589"/>
      <c r="GO154" s="1589"/>
      <c r="GP154" s="1589"/>
      <c r="GQ154" s="1589"/>
      <c r="GR154" s="1589"/>
      <c r="GS154" s="1589"/>
      <c r="GT154" s="1589"/>
      <c r="GU154" s="1589"/>
      <c r="GV154" s="1589"/>
      <c r="GW154" s="1589"/>
      <c r="GX154" s="1589"/>
      <c r="GY154" s="1589"/>
      <c r="GZ154" s="1589"/>
      <c r="HA154" s="1589"/>
      <c r="HB154" s="1589"/>
      <c r="HC154" s="1589"/>
      <c r="HD154" s="1589"/>
      <c r="HE154" s="1589"/>
      <c r="HF154" s="1589"/>
      <c r="HG154" s="1589"/>
      <c r="HH154" s="1589"/>
      <c r="HI154" s="1589"/>
      <c r="HJ154" s="1589"/>
      <c r="HK154" s="1589"/>
      <c r="HL154" s="1589"/>
      <c r="HM154" s="1589"/>
      <c r="HN154" s="1589"/>
      <c r="HO154" s="1589"/>
      <c r="HP154" s="1589"/>
      <c r="HQ154" s="1589"/>
      <c r="HR154" s="1589"/>
      <c r="HS154" s="1589"/>
      <c r="HT154" s="1589"/>
      <c r="HU154" s="1589"/>
      <c r="HV154" s="1589"/>
      <c r="HW154" s="1589"/>
      <c r="HX154" s="1589"/>
      <c r="HY154" s="1589"/>
      <c r="HZ154" s="1589"/>
      <c r="IA154" s="1589"/>
      <c r="IB154" s="1589"/>
      <c r="IC154" s="1589"/>
      <c r="ID154" s="1589"/>
      <c r="IE154" s="1589"/>
      <c r="IF154" s="1589"/>
      <c r="IG154" s="1589"/>
      <c r="IH154" s="1589"/>
      <c r="II154" s="1589"/>
      <c r="IJ154" s="1589"/>
      <c r="IK154" s="1589"/>
      <c r="IL154" s="1589"/>
      <c r="IM154" s="1589"/>
      <c r="IN154" s="1589"/>
      <c r="IO154" s="1589"/>
      <c r="IP154" s="1589"/>
      <c r="IQ154" s="1589"/>
      <c r="IR154" s="1589"/>
      <c r="IS154" s="1589"/>
      <c r="IT154" s="1589"/>
      <c r="IU154" s="1589"/>
    </row>
    <row r="155" spans="1:255">
      <c r="A155" s="2209" t="s">
        <v>1404</v>
      </c>
      <c r="B155" s="1571"/>
      <c r="C155" s="1571"/>
      <c r="D155" s="1571"/>
      <c r="E155" s="1935"/>
      <c r="F155" s="1570"/>
      <c r="G155" s="1571"/>
      <c r="H155" s="1571"/>
      <c r="I155" s="1571"/>
      <c r="J155" s="1571"/>
      <c r="K155" s="1906"/>
      <c r="L155" s="1906"/>
      <c r="M155" s="1946" t="s">
        <v>1404</v>
      </c>
      <c r="N155" s="1570"/>
      <c r="O155" s="1906"/>
      <c r="P155" s="1906"/>
      <c r="Q155" s="1906"/>
      <c r="R155" s="1906">
        <f t="shared" si="2"/>
        <v>0</v>
      </c>
      <c r="S155" s="1946" t="s">
        <v>1404</v>
      </c>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c r="CD155" s="1589"/>
      <c r="CE155" s="1589"/>
      <c r="CF155" s="1589"/>
      <c r="CG155" s="1589"/>
      <c r="CH155" s="1589"/>
      <c r="CI155" s="1589"/>
      <c r="CJ155" s="1589"/>
      <c r="CK155" s="1589"/>
      <c r="CL155" s="1589"/>
      <c r="CM155" s="1589"/>
      <c r="CN155" s="1589"/>
      <c r="CO155" s="1589"/>
      <c r="CP155" s="1589"/>
      <c r="CQ155" s="1589"/>
      <c r="CR155" s="1589"/>
      <c r="CS155" s="1589"/>
      <c r="CT155" s="1589"/>
      <c r="CU155" s="1589"/>
      <c r="CV155" s="1589"/>
      <c r="CW155" s="1589"/>
      <c r="CX155" s="1589"/>
      <c r="CY155" s="1589"/>
      <c r="CZ155" s="1589"/>
      <c r="DA155" s="1589"/>
      <c r="DB155" s="1589"/>
      <c r="DC155" s="1589"/>
      <c r="DD155" s="1589"/>
      <c r="DE155" s="1589"/>
      <c r="DF155" s="1589"/>
      <c r="DG155" s="1589"/>
      <c r="DH155" s="1589"/>
      <c r="DI155" s="1589"/>
      <c r="DJ155" s="1589"/>
      <c r="DK155" s="1589"/>
      <c r="DL155" s="1589"/>
      <c r="DM155" s="1589"/>
      <c r="DN155" s="1589"/>
      <c r="DO155" s="1589"/>
      <c r="DP155" s="1589"/>
      <c r="DQ155" s="1589"/>
      <c r="DR155" s="1589"/>
      <c r="DS155" s="1589"/>
      <c r="DT155" s="1589"/>
      <c r="DU155" s="1589"/>
      <c r="DV155" s="1589"/>
      <c r="DW155" s="1589"/>
      <c r="DX155" s="1589"/>
      <c r="DY155" s="1589"/>
      <c r="DZ155" s="1589"/>
      <c r="EA155" s="1589"/>
      <c r="EB155" s="1589"/>
      <c r="EC155" s="1589"/>
      <c r="ED155" s="1589"/>
      <c r="EE155" s="1589"/>
      <c r="EF155" s="1589"/>
      <c r="EG155" s="1589"/>
      <c r="EH155" s="1589"/>
      <c r="EI155" s="1589"/>
      <c r="EJ155" s="1589"/>
      <c r="EK155" s="1589"/>
      <c r="EL155" s="1589"/>
      <c r="EM155" s="1589"/>
      <c r="EN155" s="1589"/>
      <c r="EO155" s="1589"/>
      <c r="EP155" s="1589"/>
      <c r="EQ155" s="1589"/>
      <c r="ER155" s="1589"/>
      <c r="ES155" s="1589"/>
      <c r="ET155" s="1589"/>
      <c r="EU155" s="1589"/>
      <c r="EV155" s="1589"/>
      <c r="EW155" s="1589"/>
      <c r="EX155" s="1589"/>
      <c r="EY155" s="1589"/>
      <c r="EZ155" s="1589"/>
      <c r="FA155" s="1589"/>
      <c r="FB155" s="1589"/>
      <c r="FC155" s="1589"/>
      <c r="FD155" s="1589"/>
      <c r="FE155" s="1589"/>
      <c r="FF155" s="1589"/>
      <c r="FG155" s="1589"/>
      <c r="FH155" s="1589"/>
      <c r="FI155" s="1589"/>
      <c r="FJ155" s="1589"/>
      <c r="FK155" s="1589"/>
      <c r="FL155" s="1589"/>
      <c r="FM155" s="1589"/>
      <c r="FN155" s="1589"/>
      <c r="FO155" s="1589"/>
      <c r="FP155" s="1589"/>
      <c r="FQ155" s="1589"/>
      <c r="FR155" s="1589"/>
      <c r="FS155" s="1589"/>
      <c r="FT155" s="1589"/>
      <c r="FU155" s="1589"/>
      <c r="FV155" s="1589"/>
      <c r="FW155" s="1589"/>
      <c r="FX155" s="1589"/>
      <c r="FY155" s="1589"/>
      <c r="FZ155" s="1589"/>
      <c r="GA155" s="1589"/>
      <c r="GB155" s="1589"/>
      <c r="GC155" s="1589"/>
      <c r="GD155" s="1589"/>
      <c r="GE155" s="1589"/>
      <c r="GF155" s="1589"/>
      <c r="GG155" s="1589"/>
      <c r="GH155" s="1589"/>
      <c r="GI155" s="1589"/>
      <c r="GJ155" s="1589"/>
      <c r="GK155" s="1589"/>
      <c r="GL155" s="1589"/>
      <c r="GM155" s="1589"/>
      <c r="GN155" s="1589"/>
      <c r="GO155" s="1589"/>
      <c r="GP155" s="1589"/>
      <c r="GQ155" s="1589"/>
      <c r="GR155" s="1589"/>
      <c r="GS155" s="1589"/>
      <c r="GT155" s="1589"/>
      <c r="GU155" s="1589"/>
      <c r="GV155" s="1589"/>
      <c r="GW155" s="1589"/>
      <c r="GX155" s="1589"/>
      <c r="GY155" s="1589"/>
      <c r="GZ155" s="1589"/>
      <c r="HA155" s="1589"/>
      <c r="HB155" s="1589"/>
      <c r="HC155" s="1589"/>
      <c r="HD155" s="1589"/>
      <c r="HE155" s="1589"/>
      <c r="HF155" s="1589"/>
      <c r="HG155" s="1589"/>
      <c r="HH155" s="1589"/>
      <c r="HI155" s="1589"/>
      <c r="HJ155" s="1589"/>
      <c r="HK155" s="1589"/>
      <c r="HL155" s="1589"/>
      <c r="HM155" s="1589"/>
      <c r="HN155" s="1589"/>
      <c r="HO155" s="1589"/>
      <c r="HP155" s="1589"/>
      <c r="HQ155" s="1589"/>
      <c r="HR155" s="1589"/>
      <c r="HS155" s="1589"/>
      <c r="HT155" s="1589"/>
      <c r="HU155" s="1589"/>
      <c r="HV155" s="1589"/>
      <c r="HW155" s="1589"/>
      <c r="HX155" s="1589"/>
      <c r="HY155" s="1589"/>
      <c r="HZ155" s="1589"/>
      <c r="IA155" s="1589"/>
      <c r="IB155" s="1589"/>
      <c r="IC155" s="1589"/>
      <c r="ID155" s="1589"/>
      <c r="IE155" s="1589"/>
      <c r="IF155" s="1589"/>
      <c r="IG155" s="1589"/>
      <c r="IH155" s="1589"/>
      <c r="II155" s="1589"/>
      <c r="IJ155" s="1589"/>
      <c r="IK155" s="1589"/>
      <c r="IL155" s="1589"/>
      <c r="IM155" s="1589"/>
      <c r="IN155" s="1589"/>
      <c r="IO155" s="1589"/>
      <c r="IP155" s="1589"/>
      <c r="IQ155" s="1589"/>
      <c r="IR155" s="1589"/>
      <c r="IS155" s="1589"/>
      <c r="IT155" s="1589"/>
      <c r="IU155" s="1589"/>
    </row>
    <row r="156" spans="1:255">
      <c r="A156" s="2209" t="s">
        <v>1405</v>
      </c>
      <c r="B156" s="1571"/>
      <c r="C156" s="1571"/>
      <c r="D156" s="1571"/>
      <c r="E156" s="1935"/>
      <c r="F156" s="1570"/>
      <c r="G156" s="1571"/>
      <c r="H156" s="1571"/>
      <c r="I156" s="1571"/>
      <c r="J156" s="1571"/>
      <c r="K156" s="1906"/>
      <c r="L156" s="1906"/>
      <c r="M156" s="1946" t="s">
        <v>1405</v>
      </c>
      <c r="N156" s="1570"/>
      <c r="O156" s="1906"/>
      <c r="P156" s="1906"/>
      <c r="Q156" s="1906"/>
      <c r="R156" s="1906">
        <f t="shared" si="2"/>
        <v>0</v>
      </c>
      <c r="S156" s="1946" t="s">
        <v>1405</v>
      </c>
      <c r="T156" s="1589"/>
      <c r="U156" s="1589"/>
      <c r="V156" s="1589"/>
      <c r="W156" s="1589"/>
      <c r="X156" s="1589"/>
      <c r="Y156" s="1589"/>
      <c r="Z156" s="1589"/>
      <c r="AA156" s="1589"/>
      <c r="AB156" s="1589"/>
      <c r="AC156" s="1589"/>
      <c r="AD156" s="1589"/>
      <c r="AE156" s="1589"/>
      <c r="AF156" s="1589"/>
      <c r="AG156" s="1589"/>
      <c r="AH156" s="1589"/>
      <c r="AI156" s="1589"/>
      <c r="AJ156" s="1589"/>
      <c r="AK156" s="1589"/>
      <c r="AL156" s="1589"/>
      <c r="AM156" s="1589"/>
      <c r="AN156" s="1589"/>
      <c r="AO156" s="1589"/>
      <c r="AP156" s="1589"/>
      <c r="AQ156" s="1589"/>
      <c r="AR156" s="1589"/>
      <c r="AS156" s="1589"/>
      <c r="AT156" s="1589"/>
      <c r="AU156" s="1589"/>
      <c r="AV156" s="1589"/>
      <c r="AW156" s="1589"/>
      <c r="AX156" s="1589"/>
      <c r="AY156" s="1589"/>
      <c r="AZ156" s="1589"/>
      <c r="BA156" s="1589"/>
      <c r="BB156" s="1589"/>
      <c r="BC156" s="1589"/>
      <c r="BD156" s="1589"/>
      <c r="BE156" s="1589"/>
      <c r="BF156" s="1589"/>
      <c r="BG156" s="1589"/>
      <c r="BH156" s="1589"/>
      <c r="BI156" s="1589"/>
      <c r="BJ156" s="1589"/>
      <c r="BK156" s="1589"/>
      <c r="BL156" s="1589"/>
      <c r="BM156" s="1589"/>
      <c r="BN156" s="1589"/>
      <c r="BO156" s="1589"/>
      <c r="BP156" s="1589"/>
      <c r="BQ156" s="1589"/>
      <c r="BR156" s="1589"/>
      <c r="BS156" s="1589"/>
      <c r="BT156" s="1589"/>
      <c r="BU156" s="1589"/>
      <c r="BV156" s="1589"/>
      <c r="BW156" s="1589"/>
      <c r="BX156" s="1589"/>
      <c r="BY156" s="1589"/>
      <c r="BZ156" s="1589"/>
      <c r="CA156" s="1589"/>
      <c r="CB156" s="1589"/>
      <c r="CC156" s="1589"/>
      <c r="CD156" s="1589"/>
      <c r="CE156" s="1589"/>
      <c r="CF156" s="1589"/>
      <c r="CG156" s="1589"/>
      <c r="CH156" s="1589"/>
      <c r="CI156" s="1589"/>
      <c r="CJ156" s="1589"/>
      <c r="CK156" s="1589"/>
      <c r="CL156" s="1589"/>
      <c r="CM156" s="1589"/>
      <c r="CN156" s="1589"/>
      <c r="CO156" s="1589"/>
      <c r="CP156" s="1589"/>
      <c r="CQ156" s="1589"/>
      <c r="CR156" s="1589"/>
      <c r="CS156" s="1589"/>
      <c r="CT156" s="1589"/>
      <c r="CU156" s="1589"/>
      <c r="CV156" s="1589"/>
      <c r="CW156" s="1589"/>
      <c r="CX156" s="1589"/>
      <c r="CY156" s="1589"/>
      <c r="CZ156" s="1589"/>
      <c r="DA156" s="1589"/>
      <c r="DB156" s="1589"/>
      <c r="DC156" s="1589"/>
      <c r="DD156" s="1589"/>
      <c r="DE156" s="1589"/>
      <c r="DF156" s="1589"/>
      <c r="DG156" s="1589"/>
      <c r="DH156" s="1589"/>
      <c r="DI156" s="1589"/>
      <c r="DJ156" s="1589"/>
      <c r="DK156" s="1589"/>
      <c r="DL156" s="1589"/>
      <c r="DM156" s="1589"/>
      <c r="DN156" s="1589"/>
      <c r="DO156" s="1589"/>
      <c r="DP156" s="1589"/>
      <c r="DQ156" s="1589"/>
      <c r="DR156" s="1589"/>
      <c r="DS156" s="1589"/>
      <c r="DT156" s="1589"/>
      <c r="DU156" s="1589"/>
      <c r="DV156" s="1589"/>
      <c r="DW156" s="1589"/>
      <c r="DX156" s="1589"/>
      <c r="DY156" s="1589"/>
      <c r="DZ156" s="1589"/>
      <c r="EA156" s="1589"/>
      <c r="EB156" s="1589"/>
      <c r="EC156" s="1589"/>
      <c r="ED156" s="1589"/>
      <c r="EE156" s="1589"/>
      <c r="EF156" s="1589"/>
      <c r="EG156" s="1589"/>
      <c r="EH156" s="1589"/>
      <c r="EI156" s="1589"/>
      <c r="EJ156" s="1589"/>
      <c r="EK156" s="1589"/>
      <c r="EL156" s="1589"/>
      <c r="EM156" s="1589"/>
      <c r="EN156" s="1589"/>
      <c r="EO156" s="1589"/>
      <c r="EP156" s="1589"/>
      <c r="EQ156" s="1589"/>
      <c r="ER156" s="1589"/>
      <c r="ES156" s="1589"/>
      <c r="ET156" s="1589"/>
      <c r="EU156" s="1589"/>
      <c r="EV156" s="1589"/>
      <c r="EW156" s="1589"/>
      <c r="EX156" s="1589"/>
      <c r="EY156" s="1589"/>
      <c r="EZ156" s="1589"/>
      <c r="FA156" s="1589"/>
      <c r="FB156" s="1589"/>
      <c r="FC156" s="1589"/>
      <c r="FD156" s="1589"/>
      <c r="FE156" s="1589"/>
      <c r="FF156" s="1589"/>
      <c r="FG156" s="1589"/>
      <c r="FH156" s="1589"/>
      <c r="FI156" s="1589"/>
      <c r="FJ156" s="1589"/>
      <c r="FK156" s="1589"/>
      <c r="FL156" s="1589"/>
      <c r="FM156" s="1589"/>
      <c r="FN156" s="1589"/>
      <c r="FO156" s="1589"/>
      <c r="FP156" s="1589"/>
      <c r="FQ156" s="1589"/>
      <c r="FR156" s="1589"/>
      <c r="FS156" s="1589"/>
      <c r="FT156" s="1589"/>
      <c r="FU156" s="1589"/>
      <c r="FV156" s="1589"/>
      <c r="FW156" s="1589"/>
      <c r="FX156" s="1589"/>
      <c r="FY156" s="1589"/>
      <c r="FZ156" s="1589"/>
      <c r="GA156" s="1589"/>
      <c r="GB156" s="1589"/>
      <c r="GC156" s="1589"/>
      <c r="GD156" s="1589"/>
      <c r="GE156" s="1589"/>
      <c r="GF156" s="1589"/>
      <c r="GG156" s="1589"/>
      <c r="GH156" s="1589"/>
      <c r="GI156" s="1589"/>
      <c r="GJ156" s="1589"/>
      <c r="GK156" s="1589"/>
      <c r="GL156" s="1589"/>
      <c r="GM156" s="1589"/>
      <c r="GN156" s="1589"/>
      <c r="GO156" s="1589"/>
      <c r="GP156" s="1589"/>
      <c r="GQ156" s="1589"/>
      <c r="GR156" s="1589"/>
      <c r="GS156" s="1589"/>
      <c r="GT156" s="1589"/>
      <c r="GU156" s="1589"/>
      <c r="GV156" s="1589"/>
      <c r="GW156" s="1589"/>
      <c r="GX156" s="1589"/>
      <c r="GY156" s="1589"/>
      <c r="GZ156" s="1589"/>
      <c r="HA156" s="1589"/>
      <c r="HB156" s="1589"/>
      <c r="HC156" s="1589"/>
      <c r="HD156" s="1589"/>
      <c r="HE156" s="1589"/>
      <c r="HF156" s="1589"/>
      <c r="HG156" s="1589"/>
      <c r="HH156" s="1589"/>
      <c r="HI156" s="1589"/>
      <c r="HJ156" s="1589"/>
      <c r="HK156" s="1589"/>
      <c r="HL156" s="1589"/>
      <c r="HM156" s="1589"/>
      <c r="HN156" s="1589"/>
      <c r="HO156" s="1589"/>
      <c r="HP156" s="1589"/>
      <c r="HQ156" s="1589"/>
      <c r="HR156" s="1589"/>
      <c r="HS156" s="1589"/>
      <c r="HT156" s="1589"/>
      <c r="HU156" s="1589"/>
      <c r="HV156" s="1589"/>
      <c r="HW156" s="1589"/>
      <c r="HX156" s="1589"/>
      <c r="HY156" s="1589"/>
      <c r="HZ156" s="1589"/>
      <c r="IA156" s="1589"/>
      <c r="IB156" s="1589"/>
      <c r="IC156" s="1589"/>
      <c r="ID156" s="1589"/>
      <c r="IE156" s="1589"/>
      <c r="IF156" s="1589"/>
      <c r="IG156" s="1589"/>
      <c r="IH156" s="1589"/>
      <c r="II156" s="1589"/>
      <c r="IJ156" s="1589"/>
      <c r="IK156" s="1589"/>
      <c r="IL156" s="1589"/>
      <c r="IM156" s="1589"/>
      <c r="IN156" s="1589"/>
      <c r="IO156" s="1589"/>
      <c r="IP156" s="1589"/>
      <c r="IQ156" s="1589"/>
      <c r="IR156" s="1589"/>
      <c r="IS156" s="1589"/>
      <c r="IT156" s="1589"/>
      <c r="IU156" s="1589"/>
    </row>
    <row r="157" spans="1:255">
      <c r="A157" s="2209" t="s">
        <v>1406</v>
      </c>
      <c r="B157" s="1571"/>
      <c r="C157" s="1571"/>
      <c r="D157" s="1571"/>
      <c r="E157" s="1935"/>
      <c r="F157" s="1570"/>
      <c r="G157" s="1571"/>
      <c r="H157" s="1571"/>
      <c r="I157" s="1571"/>
      <c r="J157" s="1571"/>
      <c r="K157" s="1906"/>
      <c r="L157" s="1906"/>
      <c r="M157" s="1946" t="s">
        <v>1406</v>
      </c>
      <c r="N157" s="1570"/>
      <c r="O157" s="1906"/>
      <c r="P157" s="1906"/>
      <c r="Q157" s="1906"/>
      <c r="R157" s="1906">
        <f t="shared" si="2"/>
        <v>0</v>
      </c>
      <c r="S157" s="1946" t="s">
        <v>1406</v>
      </c>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c r="CD157" s="1589"/>
      <c r="CE157" s="1589"/>
      <c r="CF157" s="1589"/>
      <c r="CG157" s="1589"/>
      <c r="CH157" s="1589"/>
      <c r="CI157" s="1589"/>
      <c r="CJ157" s="1589"/>
      <c r="CK157" s="1589"/>
      <c r="CL157" s="1589"/>
      <c r="CM157" s="1589"/>
      <c r="CN157" s="1589"/>
      <c r="CO157" s="1589"/>
      <c r="CP157" s="1589"/>
      <c r="CQ157" s="1589"/>
      <c r="CR157" s="1589"/>
      <c r="CS157" s="1589"/>
      <c r="CT157" s="1589"/>
      <c r="CU157" s="1589"/>
      <c r="CV157" s="1589"/>
      <c r="CW157" s="1589"/>
      <c r="CX157" s="1589"/>
      <c r="CY157" s="1589"/>
      <c r="CZ157" s="1589"/>
      <c r="DA157" s="1589"/>
      <c r="DB157" s="1589"/>
      <c r="DC157" s="1589"/>
      <c r="DD157" s="1589"/>
      <c r="DE157" s="1589"/>
      <c r="DF157" s="1589"/>
      <c r="DG157" s="1589"/>
      <c r="DH157" s="1589"/>
      <c r="DI157" s="1589"/>
      <c r="DJ157" s="1589"/>
      <c r="DK157" s="1589"/>
      <c r="DL157" s="1589"/>
      <c r="DM157" s="1589"/>
      <c r="DN157" s="1589"/>
      <c r="DO157" s="1589"/>
      <c r="DP157" s="1589"/>
      <c r="DQ157" s="1589"/>
      <c r="DR157" s="1589"/>
      <c r="DS157" s="1589"/>
      <c r="DT157" s="1589"/>
      <c r="DU157" s="1589"/>
      <c r="DV157" s="1589"/>
      <c r="DW157" s="1589"/>
      <c r="DX157" s="1589"/>
      <c r="DY157" s="1589"/>
      <c r="DZ157" s="1589"/>
      <c r="EA157" s="1589"/>
      <c r="EB157" s="1589"/>
      <c r="EC157" s="1589"/>
      <c r="ED157" s="1589"/>
      <c r="EE157" s="1589"/>
      <c r="EF157" s="1589"/>
      <c r="EG157" s="1589"/>
      <c r="EH157" s="1589"/>
      <c r="EI157" s="1589"/>
      <c r="EJ157" s="1589"/>
      <c r="EK157" s="1589"/>
      <c r="EL157" s="1589"/>
      <c r="EM157" s="1589"/>
      <c r="EN157" s="1589"/>
      <c r="EO157" s="1589"/>
      <c r="EP157" s="1589"/>
      <c r="EQ157" s="1589"/>
      <c r="ER157" s="1589"/>
      <c r="ES157" s="1589"/>
      <c r="ET157" s="1589"/>
      <c r="EU157" s="1589"/>
      <c r="EV157" s="1589"/>
      <c r="EW157" s="1589"/>
      <c r="EX157" s="1589"/>
      <c r="EY157" s="1589"/>
      <c r="EZ157" s="1589"/>
      <c r="FA157" s="1589"/>
      <c r="FB157" s="1589"/>
      <c r="FC157" s="1589"/>
      <c r="FD157" s="1589"/>
      <c r="FE157" s="1589"/>
      <c r="FF157" s="1589"/>
      <c r="FG157" s="1589"/>
      <c r="FH157" s="1589"/>
      <c r="FI157" s="1589"/>
      <c r="FJ157" s="1589"/>
      <c r="FK157" s="1589"/>
      <c r="FL157" s="1589"/>
      <c r="FM157" s="1589"/>
      <c r="FN157" s="1589"/>
      <c r="FO157" s="1589"/>
      <c r="FP157" s="1589"/>
      <c r="FQ157" s="1589"/>
      <c r="FR157" s="1589"/>
      <c r="FS157" s="1589"/>
      <c r="FT157" s="1589"/>
      <c r="FU157" s="1589"/>
      <c r="FV157" s="1589"/>
      <c r="FW157" s="1589"/>
      <c r="FX157" s="1589"/>
      <c r="FY157" s="1589"/>
      <c r="FZ157" s="1589"/>
      <c r="GA157" s="1589"/>
      <c r="GB157" s="1589"/>
      <c r="GC157" s="1589"/>
      <c r="GD157" s="1589"/>
      <c r="GE157" s="1589"/>
      <c r="GF157" s="1589"/>
      <c r="GG157" s="1589"/>
      <c r="GH157" s="1589"/>
      <c r="GI157" s="1589"/>
      <c r="GJ157" s="1589"/>
      <c r="GK157" s="1589"/>
      <c r="GL157" s="1589"/>
      <c r="GM157" s="1589"/>
      <c r="GN157" s="1589"/>
      <c r="GO157" s="1589"/>
      <c r="GP157" s="1589"/>
      <c r="GQ157" s="1589"/>
      <c r="GR157" s="1589"/>
      <c r="GS157" s="1589"/>
      <c r="GT157" s="1589"/>
      <c r="GU157" s="1589"/>
      <c r="GV157" s="1589"/>
      <c r="GW157" s="1589"/>
      <c r="GX157" s="1589"/>
      <c r="GY157" s="1589"/>
      <c r="GZ157" s="1589"/>
      <c r="HA157" s="1589"/>
      <c r="HB157" s="1589"/>
      <c r="HC157" s="1589"/>
      <c r="HD157" s="1589"/>
      <c r="HE157" s="1589"/>
      <c r="HF157" s="1589"/>
      <c r="HG157" s="1589"/>
      <c r="HH157" s="1589"/>
      <c r="HI157" s="1589"/>
      <c r="HJ157" s="1589"/>
      <c r="HK157" s="1589"/>
      <c r="HL157" s="1589"/>
      <c r="HM157" s="1589"/>
      <c r="HN157" s="1589"/>
      <c r="HO157" s="1589"/>
      <c r="HP157" s="1589"/>
      <c r="HQ157" s="1589"/>
      <c r="HR157" s="1589"/>
      <c r="HS157" s="1589"/>
      <c r="HT157" s="1589"/>
      <c r="HU157" s="1589"/>
      <c r="HV157" s="1589"/>
      <c r="HW157" s="1589"/>
      <c r="HX157" s="1589"/>
      <c r="HY157" s="1589"/>
      <c r="HZ157" s="1589"/>
      <c r="IA157" s="1589"/>
      <c r="IB157" s="1589"/>
      <c r="IC157" s="1589"/>
      <c r="ID157" s="1589"/>
      <c r="IE157" s="1589"/>
      <c r="IF157" s="1589"/>
      <c r="IG157" s="1589"/>
      <c r="IH157" s="1589"/>
      <c r="II157" s="1589"/>
      <c r="IJ157" s="1589"/>
      <c r="IK157" s="1589"/>
      <c r="IL157" s="1589"/>
      <c r="IM157" s="1589"/>
      <c r="IN157" s="1589"/>
      <c r="IO157" s="1589"/>
      <c r="IP157" s="1589"/>
      <c r="IQ157" s="1589"/>
      <c r="IR157" s="1589"/>
      <c r="IS157" s="1589"/>
      <c r="IT157" s="1589"/>
      <c r="IU157" s="1589"/>
    </row>
    <row r="158" spans="1:255">
      <c r="A158" s="2209" t="s">
        <v>1407</v>
      </c>
      <c r="B158" s="1571"/>
      <c r="C158" s="1571"/>
      <c r="D158" s="1571"/>
      <c r="E158" s="1935"/>
      <c r="F158" s="1570"/>
      <c r="G158" s="1571"/>
      <c r="H158" s="1571"/>
      <c r="I158" s="1571"/>
      <c r="J158" s="1571"/>
      <c r="K158" s="1906"/>
      <c r="L158" s="1906"/>
      <c r="M158" s="1946" t="s">
        <v>1407</v>
      </c>
      <c r="N158" s="1570"/>
      <c r="O158" s="1906"/>
      <c r="P158" s="1906"/>
      <c r="Q158" s="1906"/>
      <c r="R158" s="1906">
        <f t="shared" si="2"/>
        <v>0</v>
      </c>
      <c r="S158" s="1946" t="s">
        <v>1407</v>
      </c>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c r="CD158" s="1589"/>
      <c r="CE158" s="1589"/>
      <c r="CF158" s="1589"/>
      <c r="CG158" s="1589"/>
      <c r="CH158" s="1589"/>
      <c r="CI158" s="1589"/>
      <c r="CJ158" s="1589"/>
      <c r="CK158" s="1589"/>
      <c r="CL158" s="1589"/>
      <c r="CM158" s="1589"/>
      <c r="CN158" s="1589"/>
      <c r="CO158" s="1589"/>
      <c r="CP158" s="1589"/>
      <c r="CQ158" s="1589"/>
      <c r="CR158" s="1589"/>
      <c r="CS158" s="1589"/>
      <c r="CT158" s="1589"/>
      <c r="CU158" s="1589"/>
      <c r="CV158" s="1589"/>
      <c r="CW158" s="1589"/>
      <c r="CX158" s="1589"/>
      <c r="CY158" s="1589"/>
      <c r="CZ158" s="1589"/>
      <c r="DA158" s="1589"/>
      <c r="DB158" s="1589"/>
      <c r="DC158" s="1589"/>
      <c r="DD158" s="1589"/>
      <c r="DE158" s="1589"/>
      <c r="DF158" s="1589"/>
      <c r="DG158" s="1589"/>
      <c r="DH158" s="1589"/>
      <c r="DI158" s="1589"/>
      <c r="DJ158" s="1589"/>
      <c r="DK158" s="1589"/>
      <c r="DL158" s="1589"/>
      <c r="DM158" s="1589"/>
      <c r="DN158" s="1589"/>
      <c r="DO158" s="1589"/>
      <c r="DP158" s="1589"/>
      <c r="DQ158" s="1589"/>
      <c r="DR158" s="1589"/>
      <c r="DS158" s="1589"/>
      <c r="DT158" s="1589"/>
      <c r="DU158" s="1589"/>
      <c r="DV158" s="1589"/>
      <c r="DW158" s="1589"/>
      <c r="DX158" s="1589"/>
      <c r="DY158" s="1589"/>
      <c r="DZ158" s="1589"/>
      <c r="EA158" s="1589"/>
      <c r="EB158" s="1589"/>
      <c r="EC158" s="1589"/>
      <c r="ED158" s="1589"/>
      <c r="EE158" s="1589"/>
      <c r="EF158" s="1589"/>
      <c r="EG158" s="1589"/>
      <c r="EH158" s="1589"/>
      <c r="EI158" s="1589"/>
      <c r="EJ158" s="1589"/>
      <c r="EK158" s="1589"/>
      <c r="EL158" s="1589"/>
      <c r="EM158" s="1589"/>
      <c r="EN158" s="1589"/>
      <c r="EO158" s="1589"/>
      <c r="EP158" s="1589"/>
      <c r="EQ158" s="1589"/>
      <c r="ER158" s="1589"/>
      <c r="ES158" s="1589"/>
      <c r="ET158" s="1589"/>
      <c r="EU158" s="1589"/>
      <c r="EV158" s="1589"/>
      <c r="EW158" s="1589"/>
      <c r="EX158" s="1589"/>
      <c r="EY158" s="1589"/>
      <c r="EZ158" s="1589"/>
      <c r="FA158" s="1589"/>
      <c r="FB158" s="1589"/>
      <c r="FC158" s="1589"/>
      <c r="FD158" s="1589"/>
      <c r="FE158" s="1589"/>
      <c r="FF158" s="1589"/>
      <c r="FG158" s="1589"/>
      <c r="FH158" s="1589"/>
      <c r="FI158" s="1589"/>
      <c r="FJ158" s="1589"/>
      <c r="FK158" s="1589"/>
      <c r="FL158" s="1589"/>
      <c r="FM158" s="1589"/>
      <c r="FN158" s="1589"/>
      <c r="FO158" s="1589"/>
      <c r="FP158" s="1589"/>
      <c r="FQ158" s="1589"/>
      <c r="FR158" s="1589"/>
      <c r="FS158" s="1589"/>
      <c r="FT158" s="1589"/>
      <c r="FU158" s="1589"/>
      <c r="FV158" s="1589"/>
      <c r="FW158" s="1589"/>
      <c r="FX158" s="1589"/>
      <c r="FY158" s="1589"/>
      <c r="FZ158" s="1589"/>
      <c r="GA158" s="1589"/>
      <c r="GB158" s="1589"/>
      <c r="GC158" s="1589"/>
      <c r="GD158" s="1589"/>
      <c r="GE158" s="1589"/>
      <c r="GF158" s="1589"/>
      <c r="GG158" s="1589"/>
      <c r="GH158" s="1589"/>
      <c r="GI158" s="1589"/>
      <c r="GJ158" s="1589"/>
      <c r="GK158" s="1589"/>
      <c r="GL158" s="1589"/>
      <c r="GM158" s="1589"/>
      <c r="GN158" s="1589"/>
      <c r="GO158" s="1589"/>
      <c r="GP158" s="1589"/>
      <c r="GQ158" s="1589"/>
      <c r="GR158" s="1589"/>
      <c r="GS158" s="1589"/>
      <c r="GT158" s="1589"/>
      <c r="GU158" s="1589"/>
      <c r="GV158" s="1589"/>
      <c r="GW158" s="1589"/>
      <c r="GX158" s="1589"/>
      <c r="GY158" s="1589"/>
      <c r="GZ158" s="1589"/>
      <c r="HA158" s="1589"/>
      <c r="HB158" s="1589"/>
      <c r="HC158" s="1589"/>
      <c r="HD158" s="1589"/>
      <c r="HE158" s="1589"/>
      <c r="HF158" s="1589"/>
      <c r="HG158" s="1589"/>
      <c r="HH158" s="1589"/>
      <c r="HI158" s="1589"/>
      <c r="HJ158" s="1589"/>
      <c r="HK158" s="1589"/>
      <c r="HL158" s="1589"/>
      <c r="HM158" s="1589"/>
      <c r="HN158" s="1589"/>
      <c r="HO158" s="1589"/>
      <c r="HP158" s="1589"/>
      <c r="HQ158" s="1589"/>
      <c r="HR158" s="1589"/>
      <c r="HS158" s="1589"/>
      <c r="HT158" s="1589"/>
      <c r="HU158" s="1589"/>
      <c r="HV158" s="1589"/>
      <c r="HW158" s="1589"/>
      <c r="HX158" s="1589"/>
      <c r="HY158" s="1589"/>
      <c r="HZ158" s="1589"/>
      <c r="IA158" s="1589"/>
      <c r="IB158" s="1589"/>
      <c r="IC158" s="1589"/>
      <c r="ID158" s="1589"/>
      <c r="IE158" s="1589"/>
      <c r="IF158" s="1589"/>
      <c r="IG158" s="1589"/>
      <c r="IH158" s="1589"/>
      <c r="II158" s="1589"/>
      <c r="IJ158" s="1589"/>
      <c r="IK158" s="1589"/>
      <c r="IL158" s="1589"/>
      <c r="IM158" s="1589"/>
      <c r="IN158" s="1589"/>
      <c r="IO158" s="1589"/>
      <c r="IP158" s="1589"/>
      <c r="IQ158" s="1589"/>
      <c r="IR158" s="1589"/>
      <c r="IS158" s="1589"/>
      <c r="IT158" s="1589"/>
      <c r="IU158" s="1589"/>
    </row>
    <row r="159" spans="1:255">
      <c r="A159" s="2209" t="s">
        <v>1746</v>
      </c>
      <c r="B159" s="1571"/>
      <c r="C159" s="1571"/>
      <c r="D159" s="1571"/>
      <c r="E159" s="1935"/>
      <c r="F159" s="1570"/>
      <c r="G159" s="1571"/>
      <c r="H159" s="1571"/>
      <c r="I159" s="1571"/>
      <c r="J159" s="1571"/>
      <c r="K159" s="1906"/>
      <c r="L159" s="1906"/>
      <c r="M159" s="1946" t="s">
        <v>1746</v>
      </c>
      <c r="N159" s="1570"/>
      <c r="O159" s="1906"/>
      <c r="P159" s="1906"/>
      <c r="Q159" s="1906"/>
      <c r="R159" s="1906">
        <f t="shared" si="2"/>
        <v>0</v>
      </c>
      <c r="S159" s="1946" t="s">
        <v>1746</v>
      </c>
      <c r="T159" s="1589"/>
      <c r="U159" s="1589"/>
      <c r="V159" s="1589"/>
      <c r="W159" s="1589"/>
      <c r="X159" s="1589"/>
      <c r="Y159" s="1589"/>
      <c r="Z159" s="1589"/>
      <c r="AA159" s="1589"/>
      <c r="AB159" s="1589"/>
      <c r="AC159" s="1589"/>
      <c r="AD159" s="1589"/>
      <c r="AE159" s="1589"/>
      <c r="AF159" s="1589"/>
      <c r="AG159" s="1589"/>
      <c r="AH159" s="1589"/>
      <c r="AI159" s="1589"/>
      <c r="AJ159" s="1589"/>
      <c r="AK159" s="1589"/>
      <c r="AL159" s="1589"/>
      <c r="AM159" s="1589"/>
      <c r="AN159" s="1589"/>
      <c r="AO159" s="1589"/>
      <c r="AP159" s="1589"/>
      <c r="AQ159" s="1589"/>
      <c r="AR159" s="1589"/>
      <c r="AS159" s="1589"/>
      <c r="AT159" s="1589"/>
      <c r="AU159" s="1589"/>
      <c r="AV159" s="1589"/>
      <c r="AW159" s="1589"/>
      <c r="AX159" s="1589"/>
      <c r="AY159" s="1589"/>
      <c r="AZ159" s="1589"/>
      <c r="BA159" s="1589"/>
      <c r="BB159" s="1589"/>
      <c r="BC159" s="1589"/>
      <c r="BD159" s="1589"/>
      <c r="BE159" s="1589"/>
      <c r="BF159" s="1589"/>
      <c r="BG159" s="1589"/>
      <c r="BH159" s="1589"/>
      <c r="BI159" s="1589"/>
      <c r="BJ159" s="1589"/>
      <c r="BK159" s="1589"/>
      <c r="BL159" s="1589"/>
      <c r="BM159" s="1589"/>
      <c r="BN159" s="1589"/>
      <c r="BO159" s="1589"/>
      <c r="BP159" s="1589"/>
      <c r="BQ159" s="1589"/>
      <c r="BR159" s="1589"/>
      <c r="BS159" s="1589"/>
      <c r="BT159" s="1589"/>
      <c r="BU159" s="1589"/>
      <c r="BV159" s="1589"/>
      <c r="BW159" s="1589"/>
      <c r="BX159" s="1589"/>
      <c r="BY159" s="1589"/>
      <c r="BZ159" s="1589"/>
      <c r="CA159" s="1589"/>
      <c r="CB159" s="1589"/>
      <c r="CC159" s="1589"/>
      <c r="CD159" s="1589"/>
      <c r="CE159" s="1589"/>
      <c r="CF159" s="1589"/>
      <c r="CG159" s="1589"/>
      <c r="CH159" s="1589"/>
      <c r="CI159" s="1589"/>
      <c r="CJ159" s="1589"/>
      <c r="CK159" s="1589"/>
      <c r="CL159" s="1589"/>
      <c r="CM159" s="1589"/>
      <c r="CN159" s="1589"/>
      <c r="CO159" s="1589"/>
      <c r="CP159" s="1589"/>
      <c r="CQ159" s="1589"/>
      <c r="CR159" s="1589"/>
      <c r="CS159" s="1589"/>
      <c r="CT159" s="1589"/>
      <c r="CU159" s="1589"/>
      <c r="CV159" s="1589"/>
      <c r="CW159" s="1589"/>
      <c r="CX159" s="1589"/>
      <c r="CY159" s="1589"/>
      <c r="CZ159" s="1589"/>
      <c r="DA159" s="1589"/>
      <c r="DB159" s="1589"/>
      <c r="DC159" s="1589"/>
      <c r="DD159" s="1589"/>
      <c r="DE159" s="1589"/>
      <c r="DF159" s="1589"/>
      <c r="DG159" s="1589"/>
      <c r="DH159" s="1589"/>
      <c r="DI159" s="1589"/>
      <c r="DJ159" s="1589"/>
      <c r="DK159" s="1589"/>
      <c r="DL159" s="1589"/>
      <c r="DM159" s="1589"/>
      <c r="DN159" s="1589"/>
      <c r="DO159" s="1589"/>
      <c r="DP159" s="1589"/>
      <c r="DQ159" s="1589"/>
      <c r="DR159" s="1589"/>
      <c r="DS159" s="1589"/>
      <c r="DT159" s="1589"/>
      <c r="DU159" s="1589"/>
      <c r="DV159" s="1589"/>
      <c r="DW159" s="1589"/>
      <c r="DX159" s="1589"/>
      <c r="DY159" s="1589"/>
      <c r="DZ159" s="1589"/>
      <c r="EA159" s="1589"/>
      <c r="EB159" s="1589"/>
      <c r="EC159" s="1589"/>
      <c r="ED159" s="1589"/>
      <c r="EE159" s="1589"/>
      <c r="EF159" s="1589"/>
      <c r="EG159" s="1589"/>
      <c r="EH159" s="1589"/>
      <c r="EI159" s="1589"/>
      <c r="EJ159" s="1589"/>
      <c r="EK159" s="1589"/>
      <c r="EL159" s="1589"/>
      <c r="EM159" s="1589"/>
      <c r="EN159" s="1589"/>
      <c r="EO159" s="1589"/>
      <c r="EP159" s="1589"/>
      <c r="EQ159" s="1589"/>
      <c r="ER159" s="1589"/>
      <c r="ES159" s="1589"/>
      <c r="ET159" s="1589"/>
      <c r="EU159" s="1589"/>
      <c r="EV159" s="1589"/>
      <c r="EW159" s="1589"/>
      <c r="EX159" s="1589"/>
      <c r="EY159" s="1589"/>
      <c r="EZ159" s="1589"/>
      <c r="FA159" s="1589"/>
      <c r="FB159" s="1589"/>
      <c r="FC159" s="1589"/>
      <c r="FD159" s="1589"/>
      <c r="FE159" s="1589"/>
      <c r="FF159" s="1589"/>
      <c r="FG159" s="1589"/>
      <c r="FH159" s="1589"/>
      <c r="FI159" s="1589"/>
      <c r="FJ159" s="1589"/>
      <c r="FK159" s="1589"/>
      <c r="FL159" s="1589"/>
      <c r="FM159" s="1589"/>
      <c r="FN159" s="1589"/>
      <c r="FO159" s="1589"/>
      <c r="FP159" s="1589"/>
      <c r="FQ159" s="1589"/>
      <c r="FR159" s="1589"/>
      <c r="FS159" s="1589"/>
      <c r="FT159" s="1589"/>
      <c r="FU159" s="1589"/>
      <c r="FV159" s="1589"/>
      <c r="FW159" s="1589"/>
      <c r="FX159" s="1589"/>
      <c r="FY159" s="1589"/>
      <c r="FZ159" s="1589"/>
      <c r="GA159" s="1589"/>
      <c r="GB159" s="1589"/>
      <c r="GC159" s="1589"/>
      <c r="GD159" s="1589"/>
      <c r="GE159" s="1589"/>
      <c r="GF159" s="1589"/>
      <c r="GG159" s="1589"/>
      <c r="GH159" s="1589"/>
      <c r="GI159" s="1589"/>
      <c r="GJ159" s="1589"/>
      <c r="GK159" s="1589"/>
      <c r="GL159" s="1589"/>
      <c r="GM159" s="1589"/>
      <c r="GN159" s="1589"/>
      <c r="GO159" s="1589"/>
      <c r="GP159" s="1589"/>
      <c r="GQ159" s="1589"/>
      <c r="GR159" s="1589"/>
      <c r="GS159" s="1589"/>
      <c r="GT159" s="1589"/>
      <c r="GU159" s="1589"/>
      <c r="GV159" s="1589"/>
      <c r="GW159" s="1589"/>
      <c r="GX159" s="1589"/>
      <c r="GY159" s="1589"/>
      <c r="GZ159" s="1589"/>
      <c r="HA159" s="1589"/>
      <c r="HB159" s="1589"/>
      <c r="HC159" s="1589"/>
      <c r="HD159" s="1589"/>
      <c r="HE159" s="1589"/>
      <c r="HF159" s="1589"/>
      <c r="HG159" s="1589"/>
      <c r="HH159" s="1589"/>
      <c r="HI159" s="1589"/>
      <c r="HJ159" s="1589"/>
      <c r="HK159" s="1589"/>
      <c r="HL159" s="1589"/>
      <c r="HM159" s="1589"/>
      <c r="HN159" s="1589"/>
      <c r="HO159" s="1589"/>
      <c r="HP159" s="1589"/>
      <c r="HQ159" s="1589"/>
      <c r="HR159" s="1589"/>
      <c r="HS159" s="1589"/>
      <c r="HT159" s="1589"/>
      <c r="HU159" s="1589"/>
      <c r="HV159" s="1589"/>
      <c r="HW159" s="1589"/>
      <c r="HX159" s="1589"/>
      <c r="HY159" s="1589"/>
      <c r="HZ159" s="1589"/>
      <c r="IA159" s="1589"/>
      <c r="IB159" s="1589"/>
      <c r="IC159" s="1589"/>
      <c r="ID159" s="1589"/>
      <c r="IE159" s="1589"/>
      <c r="IF159" s="1589"/>
      <c r="IG159" s="1589"/>
      <c r="IH159" s="1589"/>
      <c r="II159" s="1589"/>
      <c r="IJ159" s="1589"/>
      <c r="IK159" s="1589"/>
      <c r="IL159" s="1589"/>
      <c r="IM159" s="1589"/>
      <c r="IN159" s="1589"/>
      <c r="IO159" s="1589"/>
      <c r="IP159" s="1589"/>
      <c r="IQ159" s="1589"/>
      <c r="IR159" s="1589"/>
      <c r="IS159" s="1589"/>
      <c r="IT159" s="1589"/>
      <c r="IU159" s="1589"/>
    </row>
    <row r="160" spans="1:255">
      <c r="A160" s="2209" t="s">
        <v>1747</v>
      </c>
      <c r="B160" s="1571"/>
      <c r="C160" s="1571"/>
      <c r="D160" s="1571"/>
      <c r="E160" s="1935"/>
      <c r="F160" s="1570"/>
      <c r="G160" s="1571"/>
      <c r="H160" s="1571"/>
      <c r="I160" s="1571"/>
      <c r="J160" s="1571"/>
      <c r="K160" s="1906"/>
      <c r="L160" s="1906"/>
      <c r="M160" s="1946" t="s">
        <v>1747</v>
      </c>
      <c r="N160" s="1570"/>
      <c r="O160" s="1906"/>
      <c r="P160" s="1906"/>
      <c r="Q160" s="1906"/>
      <c r="R160" s="1906">
        <f t="shared" si="2"/>
        <v>0</v>
      </c>
      <c r="S160" s="1946" t="s">
        <v>1747</v>
      </c>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c r="CD160" s="1589"/>
      <c r="CE160" s="1589"/>
      <c r="CF160" s="1589"/>
      <c r="CG160" s="1589"/>
      <c r="CH160" s="1589"/>
      <c r="CI160" s="1589"/>
      <c r="CJ160" s="1589"/>
      <c r="CK160" s="1589"/>
      <c r="CL160" s="1589"/>
      <c r="CM160" s="1589"/>
      <c r="CN160" s="1589"/>
      <c r="CO160" s="1589"/>
      <c r="CP160" s="1589"/>
      <c r="CQ160" s="1589"/>
      <c r="CR160" s="1589"/>
      <c r="CS160" s="1589"/>
      <c r="CT160" s="1589"/>
      <c r="CU160" s="1589"/>
      <c r="CV160" s="1589"/>
      <c r="CW160" s="1589"/>
      <c r="CX160" s="1589"/>
      <c r="CY160" s="1589"/>
      <c r="CZ160" s="1589"/>
      <c r="DA160" s="1589"/>
      <c r="DB160" s="1589"/>
      <c r="DC160" s="1589"/>
      <c r="DD160" s="1589"/>
      <c r="DE160" s="1589"/>
      <c r="DF160" s="1589"/>
      <c r="DG160" s="1589"/>
      <c r="DH160" s="1589"/>
      <c r="DI160" s="1589"/>
      <c r="DJ160" s="1589"/>
      <c r="DK160" s="1589"/>
      <c r="DL160" s="1589"/>
      <c r="DM160" s="1589"/>
      <c r="DN160" s="1589"/>
      <c r="DO160" s="1589"/>
      <c r="DP160" s="1589"/>
      <c r="DQ160" s="1589"/>
      <c r="DR160" s="1589"/>
      <c r="DS160" s="1589"/>
      <c r="DT160" s="1589"/>
      <c r="DU160" s="1589"/>
      <c r="DV160" s="1589"/>
      <c r="DW160" s="1589"/>
      <c r="DX160" s="1589"/>
      <c r="DY160" s="1589"/>
      <c r="DZ160" s="1589"/>
      <c r="EA160" s="1589"/>
      <c r="EB160" s="1589"/>
      <c r="EC160" s="1589"/>
      <c r="ED160" s="1589"/>
      <c r="EE160" s="1589"/>
      <c r="EF160" s="1589"/>
      <c r="EG160" s="1589"/>
      <c r="EH160" s="1589"/>
      <c r="EI160" s="1589"/>
      <c r="EJ160" s="1589"/>
      <c r="EK160" s="1589"/>
      <c r="EL160" s="1589"/>
      <c r="EM160" s="1589"/>
      <c r="EN160" s="1589"/>
      <c r="EO160" s="1589"/>
      <c r="EP160" s="1589"/>
      <c r="EQ160" s="1589"/>
      <c r="ER160" s="1589"/>
      <c r="ES160" s="1589"/>
      <c r="ET160" s="1589"/>
      <c r="EU160" s="1589"/>
      <c r="EV160" s="1589"/>
      <c r="EW160" s="1589"/>
      <c r="EX160" s="1589"/>
      <c r="EY160" s="1589"/>
      <c r="EZ160" s="1589"/>
      <c r="FA160" s="1589"/>
      <c r="FB160" s="1589"/>
      <c r="FC160" s="1589"/>
      <c r="FD160" s="1589"/>
      <c r="FE160" s="1589"/>
      <c r="FF160" s="1589"/>
      <c r="FG160" s="1589"/>
      <c r="FH160" s="1589"/>
      <c r="FI160" s="1589"/>
      <c r="FJ160" s="1589"/>
      <c r="FK160" s="1589"/>
      <c r="FL160" s="1589"/>
      <c r="FM160" s="1589"/>
      <c r="FN160" s="1589"/>
      <c r="FO160" s="1589"/>
      <c r="FP160" s="1589"/>
      <c r="FQ160" s="1589"/>
      <c r="FR160" s="1589"/>
      <c r="FS160" s="1589"/>
      <c r="FT160" s="1589"/>
      <c r="FU160" s="1589"/>
      <c r="FV160" s="1589"/>
      <c r="FW160" s="1589"/>
      <c r="FX160" s="1589"/>
      <c r="FY160" s="1589"/>
      <c r="FZ160" s="1589"/>
      <c r="GA160" s="1589"/>
      <c r="GB160" s="1589"/>
      <c r="GC160" s="1589"/>
      <c r="GD160" s="1589"/>
      <c r="GE160" s="1589"/>
      <c r="GF160" s="1589"/>
      <c r="GG160" s="1589"/>
      <c r="GH160" s="1589"/>
      <c r="GI160" s="1589"/>
      <c r="GJ160" s="1589"/>
      <c r="GK160" s="1589"/>
      <c r="GL160" s="1589"/>
      <c r="GM160" s="1589"/>
      <c r="GN160" s="1589"/>
      <c r="GO160" s="1589"/>
      <c r="GP160" s="1589"/>
      <c r="GQ160" s="1589"/>
      <c r="GR160" s="1589"/>
      <c r="GS160" s="1589"/>
      <c r="GT160" s="1589"/>
      <c r="GU160" s="1589"/>
      <c r="GV160" s="1589"/>
      <c r="GW160" s="1589"/>
      <c r="GX160" s="1589"/>
      <c r="GY160" s="1589"/>
      <c r="GZ160" s="1589"/>
      <c r="HA160" s="1589"/>
      <c r="HB160" s="1589"/>
      <c r="HC160" s="1589"/>
      <c r="HD160" s="1589"/>
      <c r="HE160" s="1589"/>
      <c r="HF160" s="1589"/>
      <c r="HG160" s="1589"/>
      <c r="HH160" s="1589"/>
      <c r="HI160" s="1589"/>
      <c r="HJ160" s="1589"/>
      <c r="HK160" s="1589"/>
      <c r="HL160" s="1589"/>
      <c r="HM160" s="1589"/>
      <c r="HN160" s="1589"/>
      <c r="HO160" s="1589"/>
      <c r="HP160" s="1589"/>
      <c r="HQ160" s="1589"/>
      <c r="HR160" s="1589"/>
      <c r="HS160" s="1589"/>
      <c r="HT160" s="1589"/>
      <c r="HU160" s="1589"/>
      <c r="HV160" s="1589"/>
      <c r="HW160" s="1589"/>
      <c r="HX160" s="1589"/>
      <c r="HY160" s="1589"/>
      <c r="HZ160" s="1589"/>
      <c r="IA160" s="1589"/>
      <c r="IB160" s="1589"/>
      <c r="IC160" s="1589"/>
      <c r="ID160" s="1589"/>
      <c r="IE160" s="1589"/>
      <c r="IF160" s="1589"/>
      <c r="IG160" s="1589"/>
      <c r="IH160" s="1589"/>
      <c r="II160" s="1589"/>
      <c r="IJ160" s="1589"/>
      <c r="IK160" s="1589"/>
      <c r="IL160" s="1589"/>
      <c r="IM160" s="1589"/>
      <c r="IN160" s="1589"/>
      <c r="IO160" s="1589"/>
      <c r="IP160" s="1589"/>
      <c r="IQ160" s="1589"/>
      <c r="IR160" s="1589"/>
      <c r="IS160" s="1589"/>
      <c r="IT160" s="1589"/>
      <c r="IU160" s="1589"/>
    </row>
    <row r="161" spans="1:255">
      <c r="A161" s="2209">
        <v>12</v>
      </c>
      <c r="B161" s="1571"/>
      <c r="C161" s="1571"/>
      <c r="D161" s="1571"/>
      <c r="E161" s="1935"/>
      <c r="F161" s="1570"/>
      <c r="G161" s="1571"/>
      <c r="H161" s="1571"/>
      <c r="I161" s="1571"/>
      <c r="J161" s="1571"/>
      <c r="K161" s="1906"/>
      <c r="L161" s="1906"/>
      <c r="M161" s="1946">
        <v>12</v>
      </c>
      <c r="N161" s="1570"/>
      <c r="O161" s="1906"/>
      <c r="P161" s="1906"/>
      <c r="Q161" s="1906"/>
      <c r="R161" s="1906">
        <f t="shared" si="2"/>
        <v>0</v>
      </c>
      <c r="S161" s="1946">
        <v>12</v>
      </c>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c r="CD161" s="1589"/>
      <c r="CE161" s="1589"/>
      <c r="CF161" s="1589"/>
      <c r="CG161" s="1589"/>
      <c r="CH161" s="1589"/>
      <c r="CI161" s="1589"/>
      <c r="CJ161" s="1589"/>
      <c r="CK161" s="1589"/>
      <c r="CL161" s="1589"/>
      <c r="CM161" s="1589"/>
      <c r="CN161" s="1589"/>
      <c r="CO161" s="1589"/>
      <c r="CP161" s="1589"/>
      <c r="CQ161" s="1589"/>
      <c r="CR161" s="1589"/>
      <c r="CS161" s="1589"/>
      <c r="CT161" s="1589"/>
      <c r="CU161" s="1589"/>
      <c r="CV161" s="1589"/>
      <c r="CW161" s="1589"/>
      <c r="CX161" s="1589"/>
      <c r="CY161" s="1589"/>
      <c r="CZ161" s="1589"/>
      <c r="DA161" s="1589"/>
      <c r="DB161" s="1589"/>
      <c r="DC161" s="1589"/>
      <c r="DD161" s="1589"/>
      <c r="DE161" s="1589"/>
      <c r="DF161" s="1589"/>
      <c r="DG161" s="1589"/>
      <c r="DH161" s="1589"/>
      <c r="DI161" s="1589"/>
      <c r="DJ161" s="1589"/>
      <c r="DK161" s="1589"/>
      <c r="DL161" s="1589"/>
      <c r="DM161" s="1589"/>
      <c r="DN161" s="1589"/>
      <c r="DO161" s="1589"/>
      <c r="DP161" s="1589"/>
      <c r="DQ161" s="1589"/>
      <c r="DR161" s="1589"/>
      <c r="DS161" s="1589"/>
      <c r="DT161" s="1589"/>
      <c r="DU161" s="1589"/>
      <c r="DV161" s="1589"/>
      <c r="DW161" s="1589"/>
      <c r="DX161" s="1589"/>
      <c r="DY161" s="1589"/>
      <c r="DZ161" s="1589"/>
      <c r="EA161" s="1589"/>
      <c r="EB161" s="1589"/>
      <c r="EC161" s="1589"/>
      <c r="ED161" s="1589"/>
      <c r="EE161" s="1589"/>
      <c r="EF161" s="1589"/>
      <c r="EG161" s="1589"/>
      <c r="EH161" s="1589"/>
      <c r="EI161" s="1589"/>
      <c r="EJ161" s="1589"/>
      <c r="EK161" s="1589"/>
      <c r="EL161" s="1589"/>
      <c r="EM161" s="1589"/>
      <c r="EN161" s="1589"/>
      <c r="EO161" s="1589"/>
      <c r="EP161" s="1589"/>
      <c r="EQ161" s="1589"/>
      <c r="ER161" s="1589"/>
      <c r="ES161" s="1589"/>
      <c r="ET161" s="1589"/>
      <c r="EU161" s="1589"/>
      <c r="EV161" s="1589"/>
      <c r="EW161" s="1589"/>
      <c r="EX161" s="1589"/>
      <c r="EY161" s="1589"/>
      <c r="EZ161" s="1589"/>
      <c r="FA161" s="1589"/>
      <c r="FB161" s="1589"/>
      <c r="FC161" s="1589"/>
      <c r="FD161" s="1589"/>
      <c r="FE161" s="1589"/>
      <c r="FF161" s="1589"/>
      <c r="FG161" s="1589"/>
      <c r="FH161" s="1589"/>
      <c r="FI161" s="1589"/>
      <c r="FJ161" s="1589"/>
      <c r="FK161" s="1589"/>
      <c r="FL161" s="1589"/>
      <c r="FM161" s="1589"/>
      <c r="FN161" s="1589"/>
      <c r="FO161" s="1589"/>
      <c r="FP161" s="1589"/>
      <c r="FQ161" s="1589"/>
      <c r="FR161" s="1589"/>
      <c r="FS161" s="1589"/>
      <c r="FT161" s="1589"/>
      <c r="FU161" s="1589"/>
      <c r="FV161" s="1589"/>
      <c r="FW161" s="1589"/>
      <c r="FX161" s="1589"/>
      <c r="FY161" s="1589"/>
      <c r="FZ161" s="1589"/>
      <c r="GA161" s="1589"/>
      <c r="GB161" s="1589"/>
      <c r="GC161" s="1589"/>
      <c r="GD161" s="1589"/>
      <c r="GE161" s="1589"/>
      <c r="GF161" s="1589"/>
      <c r="GG161" s="1589"/>
      <c r="GH161" s="1589"/>
      <c r="GI161" s="1589"/>
      <c r="GJ161" s="1589"/>
      <c r="GK161" s="1589"/>
      <c r="GL161" s="1589"/>
      <c r="GM161" s="1589"/>
      <c r="GN161" s="1589"/>
      <c r="GO161" s="1589"/>
      <c r="GP161" s="1589"/>
      <c r="GQ161" s="1589"/>
      <c r="GR161" s="1589"/>
      <c r="GS161" s="1589"/>
      <c r="GT161" s="1589"/>
      <c r="GU161" s="1589"/>
      <c r="GV161" s="1589"/>
      <c r="GW161" s="1589"/>
      <c r="GX161" s="1589"/>
      <c r="GY161" s="1589"/>
      <c r="GZ161" s="1589"/>
      <c r="HA161" s="1589"/>
      <c r="HB161" s="1589"/>
      <c r="HC161" s="1589"/>
      <c r="HD161" s="1589"/>
      <c r="HE161" s="1589"/>
      <c r="HF161" s="1589"/>
      <c r="HG161" s="1589"/>
      <c r="HH161" s="1589"/>
      <c r="HI161" s="1589"/>
      <c r="HJ161" s="1589"/>
      <c r="HK161" s="1589"/>
      <c r="HL161" s="1589"/>
      <c r="HM161" s="1589"/>
      <c r="HN161" s="1589"/>
      <c r="HO161" s="1589"/>
      <c r="HP161" s="1589"/>
      <c r="HQ161" s="1589"/>
      <c r="HR161" s="1589"/>
      <c r="HS161" s="1589"/>
      <c r="HT161" s="1589"/>
      <c r="HU161" s="1589"/>
      <c r="HV161" s="1589"/>
      <c r="HW161" s="1589"/>
      <c r="HX161" s="1589"/>
      <c r="HY161" s="1589"/>
      <c r="HZ161" s="1589"/>
      <c r="IA161" s="1589"/>
      <c r="IB161" s="1589"/>
      <c r="IC161" s="1589"/>
      <c r="ID161" s="1589"/>
      <c r="IE161" s="1589"/>
      <c r="IF161" s="1589"/>
      <c r="IG161" s="1589"/>
      <c r="IH161" s="1589"/>
      <c r="II161" s="1589"/>
      <c r="IJ161" s="1589"/>
      <c r="IK161" s="1589"/>
      <c r="IL161" s="1589"/>
      <c r="IM161" s="1589"/>
      <c r="IN161" s="1589"/>
      <c r="IO161" s="1589"/>
      <c r="IP161" s="1589"/>
      <c r="IQ161" s="1589"/>
      <c r="IR161" s="1589"/>
      <c r="IS161" s="1589"/>
      <c r="IT161" s="1589"/>
      <c r="IU161" s="1589"/>
    </row>
    <row r="162" spans="1:255">
      <c r="A162" s="2209">
        <v>13</v>
      </c>
      <c r="B162" s="1571"/>
      <c r="C162" s="1571"/>
      <c r="D162" s="1571"/>
      <c r="E162" s="1935"/>
      <c r="F162" s="1570"/>
      <c r="G162" s="1571"/>
      <c r="H162" s="1571"/>
      <c r="I162" s="1571"/>
      <c r="J162" s="1571"/>
      <c r="K162" s="1906"/>
      <c r="L162" s="1906"/>
      <c r="M162" s="1946">
        <v>13</v>
      </c>
      <c r="N162" s="1570"/>
      <c r="O162" s="1906"/>
      <c r="P162" s="1906"/>
      <c r="Q162" s="1906"/>
      <c r="R162" s="1906">
        <f t="shared" si="2"/>
        <v>0</v>
      </c>
      <c r="S162" s="1946">
        <v>13</v>
      </c>
      <c r="T162" s="1589"/>
      <c r="U162" s="1589"/>
      <c r="V162" s="1589"/>
      <c r="W162" s="1589"/>
      <c r="X162" s="1589"/>
      <c r="Y162" s="1589"/>
      <c r="Z162" s="1589"/>
      <c r="AA162" s="1589"/>
      <c r="AB162" s="1589"/>
      <c r="AC162" s="1589"/>
      <c r="AD162" s="1589"/>
      <c r="AE162" s="1589"/>
      <c r="AF162" s="1589"/>
      <c r="AG162" s="1589"/>
      <c r="AH162" s="1589"/>
      <c r="AI162" s="1589"/>
      <c r="AJ162" s="1589"/>
      <c r="AK162" s="1589"/>
      <c r="AL162" s="1589"/>
      <c r="AM162" s="1589"/>
      <c r="AN162" s="1589"/>
      <c r="AO162" s="1589"/>
      <c r="AP162" s="1589"/>
      <c r="AQ162" s="1589"/>
      <c r="AR162" s="1589"/>
      <c r="AS162" s="1589"/>
      <c r="AT162" s="1589"/>
      <c r="AU162" s="1589"/>
      <c r="AV162" s="1589"/>
      <c r="AW162" s="1589"/>
      <c r="AX162" s="1589"/>
      <c r="AY162" s="1589"/>
      <c r="AZ162" s="1589"/>
      <c r="BA162" s="1589"/>
      <c r="BB162" s="1589"/>
      <c r="BC162" s="1589"/>
      <c r="BD162" s="1589"/>
      <c r="BE162" s="1589"/>
      <c r="BF162" s="1589"/>
      <c r="BG162" s="1589"/>
      <c r="BH162" s="1589"/>
      <c r="BI162" s="1589"/>
      <c r="BJ162" s="1589"/>
      <c r="BK162" s="1589"/>
      <c r="BL162" s="1589"/>
      <c r="BM162" s="1589"/>
      <c r="BN162" s="1589"/>
      <c r="BO162" s="1589"/>
      <c r="BP162" s="1589"/>
      <c r="BQ162" s="1589"/>
      <c r="BR162" s="1589"/>
      <c r="BS162" s="1589"/>
      <c r="BT162" s="1589"/>
      <c r="BU162" s="1589"/>
      <c r="BV162" s="1589"/>
      <c r="BW162" s="1589"/>
      <c r="BX162" s="1589"/>
      <c r="BY162" s="1589"/>
      <c r="BZ162" s="1589"/>
      <c r="CA162" s="1589"/>
      <c r="CB162" s="1589"/>
      <c r="CC162" s="1589"/>
      <c r="CD162" s="1589"/>
      <c r="CE162" s="1589"/>
      <c r="CF162" s="1589"/>
      <c r="CG162" s="1589"/>
      <c r="CH162" s="1589"/>
      <c r="CI162" s="1589"/>
      <c r="CJ162" s="1589"/>
      <c r="CK162" s="1589"/>
      <c r="CL162" s="1589"/>
      <c r="CM162" s="1589"/>
      <c r="CN162" s="1589"/>
      <c r="CO162" s="1589"/>
      <c r="CP162" s="1589"/>
      <c r="CQ162" s="1589"/>
      <c r="CR162" s="1589"/>
      <c r="CS162" s="1589"/>
      <c r="CT162" s="1589"/>
      <c r="CU162" s="1589"/>
      <c r="CV162" s="1589"/>
      <c r="CW162" s="1589"/>
      <c r="CX162" s="1589"/>
      <c r="CY162" s="1589"/>
      <c r="CZ162" s="1589"/>
      <c r="DA162" s="1589"/>
      <c r="DB162" s="1589"/>
      <c r="DC162" s="1589"/>
      <c r="DD162" s="1589"/>
      <c r="DE162" s="1589"/>
      <c r="DF162" s="1589"/>
      <c r="DG162" s="1589"/>
      <c r="DH162" s="1589"/>
      <c r="DI162" s="1589"/>
      <c r="DJ162" s="1589"/>
      <c r="DK162" s="1589"/>
      <c r="DL162" s="1589"/>
      <c r="DM162" s="1589"/>
      <c r="DN162" s="1589"/>
      <c r="DO162" s="1589"/>
      <c r="DP162" s="1589"/>
      <c r="DQ162" s="1589"/>
      <c r="DR162" s="1589"/>
      <c r="DS162" s="1589"/>
      <c r="DT162" s="1589"/>
      <c r="DU162" s="1589"/>
      <c r="DV162" s="1589"/>
      <c r="DW162" s="1589"/>
      <c r="DX162" s="1589"/>
      <c r="DY162" s="1589"/>
      <c r="DZ162" s="1589"/>
      <c r="EA162" s="1589"/>
      <c r="EB162" s="1589"/>
      <c r="EC162" s="1589"/>
      <c r="ED162" s="1589"/>
      <c r="EE162" s="1589"/>
      <c r="EF162" s="1589"/>
      <c r="EG162" s="1589"/>
      <c r="EH162" s="1589"/>
      <c r="EI162" s="1589"/>
      <c r="EJ162" s="1589"/>
      <c r="EK162" s="1589"/>
      <c r="EL162" s="1589"/>
      <c r="EM162" s="1589"/>
      <c r="EN162" s="1589"/>
      <c r="EO162" s="1589"/>
      <c r="EP162" s="1589"/>
      <c r="EQ162" s="1589"/>
      <c r="ER162" s="1589"/>
      <c r="ES162" s="1589"/>
      <c r="ET162" s="1589"/>
      <c r="EU162" s="1589"/>
      <c r="EV162" s="1589"/>
      <c r="EW162" s="1589"/>
      <c r="EX162" s="1589"/>
      <c r="EY162" s="1589"/>
      <c r="EZ162" s="1589"/>
      <c r="FA162" s="1589"/>
      <c r="FB162" s="1589"/>
      <c r="FC162" s="1589"/>
      <c r="FD162" s="1589"/>
      <c r="FE162" s="1589"/>
      <c r="FF162" s="1589"/>
      <c r="FG162" s="1589"/>
      <c r="FH162" s="1589"/>
      <c r="FI162" s="1589"/>
      <c r="FJ162" s="1589"/>
      <c r="FK162" s="1589"/>
      <c r="FL162" s="1589"/>
      <c r="FM162" s="1589"/>
      <c r="FN162" s="1589"/>
      <c r="FO162" s="1589"/>
      <c r="FP162" s="1589"/>
      <c r="FQ162" s="1589"/>
      <c r="FR162" s="1589"/>
      <c r="FS162" s="1589"/>
      <c r="FT162" s="1589"/>
      <c r="FU162" s="1589"/>
      <c r="FV162" s="1589"/>
      <c r="FW162" s="1589"/>
      <c r="FX162" s="1589"/>
      <c r="FY162" s="1589"/>
      <c r="FZ162" s="1589"/>
      <c r="GA162" s="1589"/>
      <c r="GB162" s="1589"/>
      <c r="GC162" s="1589"/>
      <c r="GD162" s="1589"/>
      <c r="GE162" s="1589"/>
      <c r="GF162" s="1589"/>
      <c r="GG162" s="1589"/>
      <c r="GH162" s="1589"/>
      <c r="GI162" s="1589"/>
      <c r="GJ162" s="1589"/>
      <c r="GK162" s="1589"/>
      <c r="GL162" s="1589"/>
      <c r="GM162" s="1589"/>
      <c r="GN162" s="1589"/>
      <c r="GO162" s="1589"/>
      <c r="GP162" s="1589"/>
      <c r="GQ162" s="1589"/>
      <c r="GR162" s="1589"/>
      <c r="GS162" s="1589"/>
      <c r="GT162" s="1589"/>
      <c r="GU162" s="1589"/>
      <c r="GV162" s="1589"/>
      <c r="GW162" s="1589"/>
      <c r="GX162" s="1589"/>
      <c r="GY162" s="1589"/>
      <c r="GZ162" s="1589"/>
      <c r="HA162" s="1589"/>
      <c r="HB162" s="1589"/>
      <c r="HC162" s="1589"/>
      <c r="HD162" s="1589"/>
      <c r="HE162" s="1589"/>
      <c r="HF162" s="1589"/>
      <c r="HG162" s="1589"/>
      <c r="HH162" s="1589"/>
      <c r="HI162" s="1589"/>
      <c r="HJ162" s="1589"/>
      <c r="HK162" s="1589"/>
      <c r="HL162" s="1589"/>
      <c r="HM162" s="1589"/>
      <c r="HN162" s="1589"/>
      <c r="HO162" s="1589"/>
      <c r="HP162" s="1589"/>
      <c r="HQ162" s="1589"/>
      <c r="HR162" s="1589"/>
      <c r="HS162" s="1589"/>
      <c r="HT162" s="1589"/>
      <c r="HU162" s="1589"/>
      <c r="HV162" s="1589"/>
      <c r="HW162" s="1589"/>
      <c r="HX162" s="1589"/>
      <c r="HY162" s="1589"/>
      <c r="HZ162" s="1589"/>
      <c r="IA162" s="1589"/>
      <c r="IB162" s="1589"/>
      <c r="IC162" s="1589"/>
      <c r="ID162" s="1589"/>
      <c r="IE162" s="1589"/>
      <c r="IF162" s="1589"/>
      <c r="IG162" s="1589"/>
      <c r="IH162" s="1589"/>
      <c r="II162" s="1589"/>
      <c r="IJ162" s="1589"/>
      <c r="IK162" s="1589"/>
      <c r="IL162" s="1589"/>
      <c r="IM162" s="1589"/>
      <c r="IN162" s="1589"/>
      <c r="IO162" s="1589"/>
      <c r="IP162" s="1589"/>
      <c r="IQ162" s="1589"/>
      <c r="IR162" s="1589"/>
      <c r="IS162" s="1589"/>
      <c r="IT162" s="1589"/>
      <c r="IU162" s="1589"/>
    </row>
    <row r="163" spans="1:255">
      <c r="A163" s="2209">
        <v>14</v>
      </c>
      <c r="B163" s="1571"/>
      <c r="C163" s="1571"/>
      <c r="D163" s="1571"/>
      <c r="E163" s="1935"/>
      <c r="F163" s="1570"/>
      <c r="G163" s="1571"/>
      <c r="H163" s="1571"/>
      <c r="I163" s="1571"/>
      <c r="J163" s="1571"/>
      <c r="K163" s="1906"/>
      <c r="L163" s="1906"/>
      <c r="M163" s="1946">
        <v>14</v>
      </c>
      <c r="N163" s="1570"/>
      <c r="O163" s="1906"/>
      <c r="P163" s="1906"/>
      <c r="Q163" s="1906"/>
      <c r="R163" s="1906">
        <f t="shared" si="2"/>
        <v>0</v>
      </c>
      <c r="S163" s="1946">
        <v>14</v>
      </c>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c r="CD163" s="1589"/>
      <c r="CE163" s="1589"/>
      <c r="CF163" s="1589"/>
      <c r="CG163" s="1589"/>
      <c r="CH163" s="1589"/>
      <c r="CI163" s="1589"/>
      <c r="CJ163" s="1589"/>
      <c r="CK163" s="1589"/>
      <c r="CL163" s="1589"/>
      <c r="CM163" s="1589"/>
      <c r="CN163" s="1589"/>
      <c r="CO163" s="1589"/>
      <c r="CP163" s="1589"/>
      <c r="CQ163" s="1589"/>
      <c r="CR163" s="1589"/>
      <c r="CS163" s="1589"/>
      <c r="CT163" s="1589"/>
      <c r="CU163" s="1589"/>
      <c r="CV163" s="1589"/>
      <c r="CW163" s="1589"/>
      <c r="CX163" s="1589"/>
      <c r="CY163" s="1589"/>
      <c r="CZ163" s="1589"/>
      <c r="DA163" s="1589"/>
      <c r="DB163" s="1589"/>
      <c r="DC163" s="1589"/>
      <c r="DD163" s="1589"/>
      <c r="DE163" s="1589"/>
      <c r="DF163" s="1589"/>
      <c r="DG163" s="1589"/>
      <c r="DH163" s="1589"/>
      <c r="DI163" s="1589"/>
      <c r="DJ163" s="1589"/>
      <c r="DK163" s="1589"/>
      <c r="DL163" s="1589"/>
      <c r="DM163" s="1589"/>
      <c r="DN163" s="1589"/>
      <c r="DO163" s="1589"/>
      <c r="DP163" s="1589"/>
      <c r="DQ163" s="1589"/>
      <c r="DR163" s="1589"/>
      <c r="DS163" s="1589"/>
      <c r="DT163" s="1589"/>
      <c r="DU163" s="1589"/>
      <c r="DV163" s="1589"/>
      <c r="DW163" s="1589"/>
      <c r="DX163" s="1589"/>
      <c r="DY163" s="1589"/>
      <c r="DZ163" s="1589"/>
      <c r="EA163" s="1589"/>
      <c r="EB163" s="1589"/>
      <c r="EC163" s="1589"/>
      <c r="ED163" s="1589"/>
      <c r="EE163" s="1589"/>
      <c r="EF163" s="1589"/>
      <c r="EG163" s="1589"/>
      <c r="EH163" s="1589"/>
      <c r="EI163" s="1589"/>
      <c r="EJ163" s="1589"/>
      <c r="EK163" s="1589"/>
      <c r="EL163" s="1589"/>
      <c r="EM163" s="1589"/>
      <c r="EN163" s="1589"/>
      <c r="EO163" s="1589"/>
      <c r="EP163" s="1589"/>
      <c r="EQ163" s="1589"/>
      <c r="ER163" s="1589"/>
      <c r="ES163" s="1589"/>
      <c r="ET163" s="1589"/>
      <c r="EU163" s="1589"/>
      <c r="EV163" s="1589"/>
      <c r="EW163" s="1589"/>
      <c r="EX163" s="1589"/>
      <c r="EY163" s="1589"/>
      <c r="EZ163" s="1589"/>
      <c r="FA163" s="1589"/>
      <c r="FB163" s="1589"/>
      <c r="FC163" s="1589"/>
      <c r="FD163" s="1589"/>
      <c r="FE163" s="1589"/>
      <c r="FF163" s="1589"/>
      <c r="FG163" s="1589"/>
      <c r="FH163" s="1589"/>
      <c r="FI163" s="1589"/>
      <c r="FJ163" s="1589"/>
      <c r="FK163" s="1589"/>
      <c r="FL163" s="1589"/>
      <c r="FM163" s="1589"/>
      <c r="FN163" s="1589"/>
      <c r="FO163" s="1589"/>
      <c r="FP163" s="1589"/>
      <c r="FQ163" s="1589"/>
      <c r="FR163" s="1589"/>
      <c r="FS163" s="1589"/>
      <c r="FT163" s="1589"/>
      <c r="FU163" s="1589"/>
      <c r="FV163" s="1589"/>
      <c r="FW163" s="1589"/>
      <c r="FX163" s="1589"/>
      <c r="FY163" s="1589"/>
      <c r="FZ163" s="1589"/>
      <c r="GA163" s="1589"/>
      <c r="GB163" s="1589"/>
      <c r="GC163" s="1589"/>
      <c r="GD163" s="1589"/>
      <c r="GE163" s="1589"/>
      <c r="GF163" s="1589"/>
      <c r="GG163" s="1589"/>
      <c r="GH163" s="1589"/>
      <c r="GI163" s="1589"/>
      <c r="GJ163" s="1589"/>
      <c r="GK163" s="1589"/>
      <c r="GL163" s="1589"/>
      <c r="GM163" s="1589"/>
      <c r="GN163" s="1589"/>
      <c r="GO163" s="1589"/>
      <c r="GP163" s="1589"/>
      <c r="GQ163" s="1589"/>
      <c r="GR163" s="1589"/>
      <c r="GS163" s="1589"/>
      <c r="GT163" s="1589"/>
      <c r="GU163" s="1589"/>
      <c r="GV163" s="1589"/>
      <c r="GW163" s="1589"/>
      <c r="GX163" s="1589"/>
      <c r="GY163" s="1589"/>
      <c r="GZ163" s="1589"/>
      <c r="HA163" s="1589"/>
      <c r="HB163" s="1589"/>
      <c r="HC163" s="1589"/>
      <c r="HD163" s="1589"/>
      <c r="HE163" s="1589"/>
      <c r="HF163" s="1589"/>
      <c r="HG163" s="1589"/>
      <c r="HH163" s="1589"/>
      <c r="HI163" s="1589"/>
      <c r="HJ163" s="1589"/>
      <c r="HK163" s="1589"/>
      <c r="HL163" s="1589"/>
      <c r="HM163" s="1589"/>
      <c r="HN163" s="1589"/>
      <c r="HO163" s="1589"/>
      <c r="HP163" s="1589"/>
      <c r="HQ163" s="1589"/>
      <c r="HR163" s="1589"/>
      <c r="HS163" s="1589"/>
      <c r="HT163" s="1589"/>
      <c r="HU163" s="1589"/>
      <c r="HV163" s="1589"/>
      <c r="HW163" s="1589"/>
      <c r="HX163" s="1589"/>
      <c r="HY163" s="1589"/>
      <c r="HZ163" s="1589"/>
      <c r="IA163" s="1589"/>
      <c r="IB163" s="1589"/>
      <c r="IC163" s="1589"/>
      <c r="ID163" s="1589"/>
      <c r="IE163" s="1589"/>
      <c r="IF163" s="1589"/>
      <c r="IG163" s="1589"/>
      <c r="IH163" s="1589"/>
      <c r="II163" s="1589"/>
      <c r="IJ163" s="1589"/>
      <c r="IK163" s="1589"/>
      <c r="IL163" s="1589"/>
      <c r="IM163" s="1589"/>
      <c r="IN163" s="1589"/>
      <c r="IO163" s="1589"/>
      <c r="IP163" s="1589"/>
      <c r="IQ163" s="1589"/>
      <c r="IR163" s="1589"/>
      <c r="IS163" s="1589"/>
      <c r="IT163" s="1589"/>
      <c r="IU163" s="1589"/>
    </row>
    <row r="164" spans="1:255">
      <c r="A164" s="2209">
        <v>15</v>
      </c>
      <c r="B164" s="1571"/>
      <c r="C164" s="1571"/>
      <c r="D164" s="1571"/>
      <c r="E164" s="1935"/>
      <c r="F164" s="1570"/>
      <c r="G164" s="1571"/>
      <c r="H164" s="1571"/>
      <c r="I164" s="1571"/>
      <c r="J164" s="1571"/>
      <c r="K164" s="1906"/>
      <c r="L164" s="1906"/>
      <c r="M164" s="1946">
        <v>15</v>
      </c>
      <c r="N164" s="1570"/>
      <c r="O164" s="1906"/>
      <c r="P164" s="1906"/>
      <c r="Q164" s="1906"/>
      <c r="R164" s="1906">
        <f t="shared" si="2"/>
        <v>0</v>
      </c>
      <c r="S164" s="1946">
        <v>15</v>
      </c>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c r="CD164" s="1589"/>
      <c r="CE164" s="1589"/>
      <c r="CF164" s="1589"/>
      <c r="CG164" s="1589"/>
      <c r="CH164" s="1589"/>
      <c r="CI164" s="1589"/>
      <c r="CJ164" s="1589"/>
      <c r="CK164" s="1589"/>
      <c r="CL164" s="1589"/>
      <c r="CM164" s="1589"/>
      <c r="CN164" s="1589"/>
      <c r="CO164" s="1589"/>
      <c r="CP164" s="1589"/>
      <c r="CQ164" s="1589"/>
      <c r="CR164" s="1589"/>
      <c r="CS164" s="1589"/>
      <c r="CT164" s="1589"/>
      <c r="CU164" s="1589"/>
      <c r="CV164" s="1589"/>
      <c r="CW164" s="1589"/>
      <c r="CX164" s="1589"/>
      <c r="CY164" s="1589"/>
      <c r="CZ164" s="1589"/>
      <c r="DA164" s="1589"/>
      <c r="DB164" s="1589"/>
      <c r="DC164" s="1589"/>
      <c r="DD164" s="1589"/>
      <c r="DE164" s="1589"/>
      <c r="DF164" s="1589"/>
      <c r="DG164" s="1589"/>
      <c r="DH164" s="1589"/>
      <c r="DI164" s="1589"/>
      <c r="DJ164" s="1589"/>
      <c r="DK164" s="1589"/>
      <c r="DL164" s="1589"/>
      <c r="DM164" s="1589"/>
      <c r="DN164" s="1589"/>
      <c r="DO164" s="1589"/>
      <c r="DP164" s="1589"/>
      <c r="DQ164" s="1589"/>
      <c r="DR164" s="1589"/>
      <c r="DS164" s="1589"/>
      <c r="DT164" s="1589"/>
      <c r="DU164" s="1589"/>
      <c r="DV164" s="1589"/>
      <c r="DW164" s="1589"/>
      <c r="DX164" s="1589"/>
      <c r="DY164" s="1589"/>
      <c r="DZ164" s="1589"/>
      <c r="EA164" s="1589"/>
      <c r="EB164" s="1589"/>
      <c r="EC164" s="1589"/>
      <c r="ED164" s="1589"/>
      <c r="EE164" s="1589"/>
      <c r="EF164" s="1589"/>
      <c r="EG164" s="1589"/>
      <c r="EH164" s="1589"/>
      <c r="EI164" s="1589"/>
      <c r="EJ164" s="1589"/>
      <c r="EK164" s="1589"/>
      <c r="EL164" s="1589"/>
      <c r="EM164" s="1589"/>
      <c r="EN164" s="1589"/>
      <c r="EO164" s="1589"/>
      <c r="EP164" s="1589"/>
      <c r="EQ164" s="1589"/>
      <c r="ER164" s="1589"/>
      <c r="ES164" s="1589"/>
      <c r="ET164" s="1589"/>
      <c r="EU164" s="1589"/>
      <c r="EV164" s="1589"/>
      <c r="EW164" s="1589"/>
      <c r="EX164" s="1589"/>
      <c r="EY164" s="1589"/>
      <c r="EZ164" s="1589"/>
      <c r="FA164" s="1589"/>
      <c r="FB164" s="1589"/>
      <c r="FC164" s="1589"/>
      <c r="FD164" s="1589"/>
      <c r="FE164" s="1589"/>
      <c r="FF164" s="1589"/>
      <c r="FG164" s="1589"/>
      <c r="FH164" s="1589"/>
      <c r="FI164" s="1589"/>
      <c r="FJ164" s="1589"/>
      <c r="FK164" s="1589"/>
      <c r="FL164" s="1589"/>
      <c r="FM164" s="1589"/>
      <c r="FN164" s="1589"/>
      <c r="FO164" s="1589"/>
      <c r="FP164" s="1589"/>
      <c r="FQ164" s="1589"/>
      <c r="FR164" s="1589"/>
      <c r="FS164" s="1589"/>
      <c r="FT164" s="1589"/>
      <c r="FU164" s="1589"/>
      <c r="FV164" s="1589"/>
      <c r="FW164" s="1589"/>
      <c r="FX164" s="1589"/>
      <c r="FY164" s="1589"/>
      <c r="FZ164" s="1589"/>
      <c r="GA164" s="1589"/>
      <c r="GB164" s="1589"/>
      <c r="GC164" s="1589"/>
      <c r="GD164" s="1589"/>
      <c r="GE164" s="1589"/>
      <c r="GF164" s="1589"/>
      <c r="GG164" s="1589"/>
      <c r="GH164" s="1589"/>
      <c r="GI164" s="1589"/>
      <c r="GJ164" s="1589"/>
      <c r="GK164" s="1589"/>
      <c r="GL164" s="1589"/>
      <c r="GM164" s="1589"/>
      <c r="GN164" s="1589"/>
      <c r="GO164" s="1589"/>
      <c r="GP164" s="1589"/>
      <c r="GQ164" s="1589"/>
      <c r="GR164" s="1589"/>
      <c r="GS164" s="1589"/>
      <c r="GT164" s="1589"/>
      <c r="GU164" s="1589"/>
      <c r="GV164" s="1589"/>
      <c r="GW164" s="1589"/>
      <c r="GX164" s="1589"/>
      <c r="GY164" s="1589"/>
      <c r="GZ164" s="1589"/>
      <c r="HA164" s="1589"/>
      <c r="HB164" s="1589"/>
      <c r="HC164" s="1589"/>
      <c r="HD164" s="1589"/>
      <c r="HE164" s="1589"/>
      <c r="HF164" s="1589"/>
      <c r="HG164" s="1589"/>
      <c r="HH164" s="1589"/>
      <c r="HI164" s="1589"/>
      <c r="HJ164" s="1589"/>
      <c r="HK164" s="1589"/>
      <c r="HL164" s="1589"/>
      <c r="HM164" s="1589"/>
      <c r="HN164" s="1589"/>
      <c r="HO164" s="1589"/>
      <c r="HP164" s="1589"/>
      <c r="HQ164" s="1589"/>
      <c r="HR164" s="1589"/>
      <c r="HS164" s="1589"/>
      <c r="HT164" s="1589"/>
      <c r="HU164" s="1589"/>
      <c r="HV164" s="1589"/>
      <c r="HW164" s="1589"/>
      <c r="HX164" s="1589"/>
      <c r="HY164" s="1589"/>
      <c r="HZ164" s="1589"/>
      <c r="IA164" s="1589"/>
      <c r="IB164" s="1589"/>
      <c r="IC164" s="1589"/>
      <c r="ID164" s="1589"/>
      <c r="IE164" s="1589"/>
      <c r="IF164" s="1589"/>
      <c r="IG164" s="1589"/>
      <c r="IH164" s="1589"/>
      <c r="II164" s="1589"/>
      <c r="IJ164" s="1589"/>
      <c r="IK164" s="1589"/>
      <c r="IL164" s="1589"/>
      <c r="IM164" s="1589"/>
      <c r="IN164" s="1589"/>
      <c r="IO164" s="1589"/>
      <c r="IP164" s="1589"/>
      <c r="IQ164" s="1589"/>
      <c r="IR164" s="1589"/>
      <c r="IS164" s="1589"/>
      <c r="IT164" s="1589"/>
      <c r="IU164" s="1589"/>
    </row>
    <row r="165" spans="1:255">
      <c r="A165" s="2209">
        <v>16</v>
      </c>
      <c r="B165" s="1571"/>
      <c r="C165" s="1571"/>
      <c r="D165" s="1571"/>
      <c r="E165" s="1935"/>
      <c r="F165" s="1570"/>
      <c r="G165" s="1571"/>
      <c r="H165" s="1571"/>
      <c r="I165" s="1571"/>
      <c r="J165" s="1571"/>
      <c r="K165" s="1906"/>
      <c r="L165" s="1906"/>
      <c r="M165" s="1946">
        <v>16</v>
      </c>
      <c r="N165" s="1570"/>
      <c r="O165" s="1906"/>
      <c r="P165" s="1906"/>
      <c r="Q165" s="1906"/>
      <c r="R165" s="1906">
        <f t="shared" si="2"/>
        <v>0</v>
      </c>
      <c r="S165" s="1946">
        <v>16</v>
      </c>
      <c r="T165" s="1589"/>
      <c r="U165" s="1589"/>
      <c r="V165" s="1589"/>
      <c r="W165" s="1589"/>
      <c r="X165" s="1589"/>
      <c r="Y165" s="1589"/>
      <c r="Z165" s="1589"/>
      <c r="AA165" s="1589"/>
      <c r="AB165" s="1589"/>
      <c r="AC165" s="1589"/>
      <c r="AD165" s="1589"/>
      <c r="AE165" s="1589"/>
      <c r="AF165" s="1589"/>
      <c r="AG165" s="1589"/>
      <c r="AH165" s="1589"/>
      <c r="AI165" s="1589"/>
      <c r="AJ165" s="1589"/>
      <c r="AK165" s="1589"/>
      <c r="AL165" s="1589"/>
      <c r="AM165" s="1589"/>
      <c r="AN165" s="1589"/>
      <c r="AO165" s="1589"/>
      <c r="AP165" s="1589"/>
      <c r="AQ165" s="1589"/>
      <c r="AR165" s="1589"/>
      <c r="AS165" s="1589"/>
      <c r="AT165" s="1589"/>
      <c r="AU165" s="1589"/>
      <c r="AV165" s="1589"/>
      <c r="AW165" s="1589"/>
      <c r="AX165" s="1589"/>
      <c r="AY165" s="1589"/>
      <c r="AZ165" s="1589"/>
      <c r="BA165" s="1589"/>
      <c r="BB165" s="1589"/>
      <c r="BC165" s="1589"/>
      <c r="BD165" s="1589"/>
      <c r="BE165" s="1589"/>
      <c r="BF165" s="1589"/>
      <c r="BG165" s="1589"/>
      <c r="BH165" s="1589"/>
      <c r="BI165" s="1589"/>
      <c r="BJ165" s="1589"/>
      <c r="BK165" s="1589"/>
      <c r="BL165" s="1589"/>
      <c r="BM165" s="1589"/>
      <c r="BN165" s="1589"/>
      <c r="BO165" s="1589"/>
      <c r="BP165" s="1589"/>
      <c r="BQ165" s="1589"/>
      <c r="BR165" s="1589"/>
      <c r="BS165" s="1589"/>
      <c r="BT165" s="1589"/>
      <c r="BU165" s="1589"/>
      <c r="BV165" s="1589"/>
      <c r="BW165" s="1589"/>
      <c r="BX165" s="1589"/>
      <c r="BY165" s="1589"/>
      <c r="BZ165" s="1589"/>
      <c r="CA165" s="1589"/>
      <c r="CB165" s="1589"/>
      <c r="CC165" s="1589"/>
      <c r="CD165" s="1589"/>
      <c r="CE165" s="1589"/>
      <c r="CF165" s="1589"/>
      <c r="CG165" s="1589"/>
      <c r="CH165" s="1589"/>
      <c r="CI165" s="1589"/>
      <c r="CJ165" s="1589"/>
      <c r="CK165" s="1589"/>
      <c r="CL165" s="1589"/>
      <c r="CM165" s="1589"/>
      <c r="CN165" s="1589"/>
      <c r="CO165" s="1589"/>
      <c r="CP165" s="1589"/>
      <c r="CQ165" s="1589"/>
      <c r="CR165" s="1589"/>
      <c r="CS165" s="1589"/>
      <c r="CT165" s="1589"/>
      <c r="CU165" s="1589"/>
      <c r="CV165" s="1589"/>
      <c r="CW165" s="1589"/>
      <c r="CX165" s="1589"/>
      <c r="CY165" s="1589"/>
      <c r="CZ165" s="1589"/>
      <c r="DA165" s="1589"/>
      <c r="DB165" s="1589"/>
      <c r="DC165" s="1589"/>
      <c r="DD165" s="1589"/>
      <c r="DE165" s="1589"/>
      <c r="DF165" s="1589"/>
      <c r="DG165" s="1589"/>
      <c r="DH165" s="1589"/>
      <c r="DI165" s="1589"/>
      <c r="DJ165" s="1589"/>
      <c r="DK165" s="1589"/>
      <c r="DL165" s="1589"/>
      <c r="DM165" s="1589"/>
      <c r="DN165" s="1589"/>
      <c r="DO165" s="1589"/>
      <c r="DP165" s="1589"/>
      <c r="DQ165" s="1589"/>
      <c r="DR165" s="1589"/>
      <c r="DS165" s="1589"/>
      <c r="DT165" s="1589"/>
      <c r="DU165" s="1589"/>
      <c r="DV165" s="1589"/>
      <c r="DW165" s="1589"/>
      <c r="DX165" s="1589"/>
      <c r="DY165" s="1589"/>
      <c r="DZ165" s="1589"/>
      <c r="EA165" s="1589"/>
      <c r="EB165" s="1589"/>
      <c r="EC165" s="1589"/>
      <c r="ED165" s="1589"/>
      <c r="EE165" s="1589"/>
      <c r="EF165" s="1589"/>
      <c r="EG165" s="1589"/>
      <c r="EH165" s="1589"/>
      <c r="EI165" s="1589"/>
      <c r="EJ165" s="1589"/>
      <c r="EK165" s="1589"/>
      <c r="EL165" s="1589"/>
      <c r="EM165" s="1589"/>
      <c r="EN165" s="1589"/>
      <c r="EO165" s="1589"/>
      <c r="EP165" s="1589"/>
      <c r="EQ165" s="1589"/>
      <c r="ER165" s="1589"/>
      <c r="ES165" s="1589"/>
      <c r="ET165" s="1589"/>
      <c r="EU165" s="1589"/>
      <c r="EV165" s="1589"/>
      <c r="EW165" s="1589"/>
      <c r="EX165" s="1589"/>
      <c r="EY165" s="1589"/>
      <c r="EZ165" s="1589"/>
      <c r="FA165" s="1589"/>
      <c r="FB165" s="1589"/>
      <c r="FC165" s="1589"/>
      <c r="FD165" s="1589"/>
      <c r="FE165" s="1589"/>
      <c r="FF165" s="1589"/>
      <c r="FG165" s="1589"/>
      <c r="FH165" s="1589"/>
      <c r="FI165" s="1589"/>
      <c r="FJ165" s="1589"/>
      <c r="FK165" s="1589"/>
      <c r="FL165" s="1589"/>
      <c r="FM165" s="1589"/>
      <c r="FN165" s="1589"/>
      <c r="FO165" s="1589"/>
      <c r="FP165" s="1589"/>
      <c r="FQ165" s="1589"/>
      <c r="FR165" s="1589"/>
      <c r="FS165" s="1589"/>
      <c r="FT165" s="1589"/>
      <c r="FU165" s="1589"/>
      <c r="FV165" s="1589"/>
      <c r="FW165" s="1589"/>
      <c r="FX165" s="1589"/>
      <c r="FY165" s="1589"/>
      <c r="FZ165" s="1589"/>
      <c r="GA165" s="1589"/>
      <c r="GB165" s="1589"/>
      <c r="GC165" s="1589"/>
      <c r="GD165" s="1589"/>
      <c r="GE165" s="1589"/>
      <c r="GF165" s="1589"/>
      <c r="GG165" s="1589"/>
      <c r="GH165" s="1589"/>
      <c r="GI165" s="1589"/>
      <c r="GJ165" s="1589"/>
      <c r="GK165" s="1589"/>
      <c r="GL165" s="1589"/>
      <c r="GM165" s="1589"/>
      <c r="GN165" s="1589"/>
      <c r="GO165" s="1589"/>
      <c r="GP165" s="1589"/>
      <c r="GQ165" s="1589"/>
      <c r="GR165" s="1589"/>
      <c r="GS165" s="1589"/>
      <c r="GT165" s="1589"/>
      <c r="GU165" s="1589"/>
      <c r="GV165" s="1589"/>
      <c r="GW165" s="1589"/>
      <c r="GX165" s="1589"/>
      <c r="GY165" s="1589"/>
      <c r="GZ165" s="1589"/>
      <c r="HA165" s="1589"/>
      <c r="HB165" s="1589"/>
      <c r="HC165" s="1589"/>
      <c r="HD165" s="1589"/>
      <c r="HE165" s="1589"/>
      <c r="HF165" s="1589"/>
      <c r="HG165" s="1589"/>
      <c r="HH165" s="1589"/>
      <c r="HI165" s="1589"/>
      <c r="HJ165" s="1589"/>
      <c r="HK165" s="1589"/>
      <c r="HL165" s="1589"/>
      <c r="HM165" s="1589"/>
      <c r="HN165" s="1589"/>
      <c r="HO165" s="1589"/>
      <c r="HP165" s="1589"/>
      <c r="HQ165" s="1589"/>
      <c r="HR165" s="1589"/>
      <c r="HS165" s="1589"/>
      <c r="HT165" s="1589"/>
      <c r="HU165" s="1589"/>
      <c r="HV165" s="1589"/>
      <c r="HW165" s="1589"/>
      <c r="HX165" s="1589"/>
      <c r="HY165" s="1589"/>
      <c r="HZ165" s="1589"/>
      <c r="IA165" s="1589"/>
      <c r="IB165" s="1589"/>
      <c r="IC165" s="1589"/>
      <c r="ID165" s="1589"/>
      <c r="IE165" s="1589"/>
      <c r="IF165" s="1589"/>
      <c r="IG165" s="1589"/>
      <c r="IH165" s="1589"/>
      <c r="II165" s="1589"/>
      <c r="IJ165" s="1589"/>
      <c r="IK165" s="1589"/>
      <c r="IL165" s="1589"/>
      <c r="IM165" s="1589"/>
      <c r="IN165" s="1589"/>
      <c r="IO165" s="1589"/>
      <c r="IP165" s="1589"/>
      <c r="IQ165" s="1589"/>
      <c r="IR165" s="1589"/>
      <c r="IS165" s="1589"/>
      <c r="IT165" s="1589"/>
      <c r="IU165" s="1589"/>
    </row>
    <row r="166" spans="1:255">
      <c r="A166" s="2209">
        <v>17</v>
      </c>
      <c r="B166" s="1571"/>
      <c r="C166" s="1571"/>
      <c r="D166" s="1571"/>
      <c r="E166" s="1935"/>
      <c r="F166" s="1570"/>
      <c r="G166" s="1571"/>
      <c r="H166" s="1571"/>
      <c r="I166" s="1571"/>
      <c r="J166" s="1571"/>
      <c r="K166" s="1906"/>
      <c r="L166" s="1906"/>
      <c r="M166" s="1946">
        <v>17</v>
      </c>
      <c r="N166" s="1570"/>
      <c r="O166" s="1906"/>
      <c r="P166" s="1906"/>
      <c r="Q166" s="1906"/>
      <c r="R166" s="1906">
        <f t="shared" si="2"/>
        <v>0</v>
      </c>
      <c r="S166" s="1946">
        <v>17</v>
      </c>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c r="CD166" s="1589"/>
      <c r="CE166" s="1589"/>
      <c r="CF166" s="1589"/>
      <c r="CG166" s="1589"/>
      <c r="CH166" s="1589"/>
      <c r="CI166" s="1589"/>
      <c r="CJ166" s="1589"/>
      <c r="CK166" s="1589"/>
      <c r="CL166" s="1589"/>
      <c r="CM166" s="1589"/>
      <c r="CN166" s="1589"/>
      <c r="CO166" s="1589"/>
      <c r="CP166" s="1589"/>
      <c r="CQ166" s="1589"/>
      <c r="CR166" s="1589"/>
      <c r="CS166" s="1589"/>
      <c r="CT166" s="1589"/>
      <c r="CU166" s="1589"/>
      <c r="CV166" s="1589"/>
      <c r="CW166" s="1589"/>
      <c r="CX166" s="1589"/>
      <c r="CY166" s="1589"/>
      <c r="CZ166" s="1589"/>
      <c r="DA166" s="1589"/>
      <c r="DB166" s="1589"/>
      <c r="DC166" s="1589"/>
      <c r="DD166" s="1589"/>
      <c r="DE166" s="1589"/>
      <c r="DF166" s="1589"/>
      <c r="DG166" s="1589"/>
      <c r="DH166" s="1589"/>
      <c r="DI166" s="1589"/>
      <c r="DJ166" s="1589"/>
      <c r="DK166" s="1589"/>
      <c r="DL166" s="1589"/>
      <c r="DM166" s="1589"/>
      <c r="DN166" s="1589"/>
      <c r="DO166" s="1589"/>
      <c r="DP166" s="1589"/>
      <c r="DQ166" s="1589"/>
      <c r="DR166" s="1589"/>
      <c r="DS166" s="1589"/>
      <c r="DT166" s="1589"/>
      <c r="DU166" s="1589"/>
      <c r="DV166" s="1589"/>
      <c r="DW166" s="1589"/>
      <c r="DX166" s="1589"/>
      <c r="DY166" s="1589"/>
      <c r="DZ166" s="1589"/>
      <c r="EA166" s="1589"/>
      <c r="EB166" s="1589"/>
      <c r="EC166" s="1589"/>
      <c r="ED166" s="1589"/>
      <c r="EE166" s="1589"/>
      <c r="EF166" s="1589"/>
      <c r="EG166" s="1589"/>
      <c r="EH166" s="1589"/>
      <c r="EI166" s="1589"/>
      <c r="EJ166" s="1589"/>
      <c r="EK166" s="1589"/>
      <c r="EL166" s="1589"/>
      <c r="EM166" s="1589"/>
      <c r="EN166" s="1589"/>
      <c r="EO166" s="1589"/>
      <c r="EP166" s="1589"/>
      <c r="EQ166" s="1589"/>
      <c r="ER166" s="1589"/>
      <c r="ES166" s="1589"/>
      <c r="ET166" s="1589"/>
      <c r="EU166" s="1589"/>
      <c r="EV166" s="1589"/>
      <c r="EW166" s="1589"/>
      <c r="EX166" s="1589"/>
      <c r="EY166" s="1589"/>
      <c r="EZ166" s="1589"/>
      <c r="FA166" s="1589"/>
      <c r="FB166" s="1589"/>
      <c r="FC166" s="1589"/>
      <c r="FD166" s="1589"/>
      <c r="FE166" s="1589"/>
      <c r="FF166" s="1589"/>
      <c r="FG166" s="1589"/>
      <c r="FH166" s="1589"/>
      <c r="FI166" s="1589"/>
      <c r="FJ166" s="1589"/>
      <c r="FK166" s="1589"/>
      <c r="FL166" s="1589"/>
      <c r="FM166" s="1589"/>
      <c r="FN166" s="1589"/>
      <c r="FO166" s="1589"/>
      <c r="FP166" s="1589"/>
      <c r="FQ166" s="1589"/>
      <c r="FR166" s="1589"/>
      <c r="FS166" s="1589"/>
      <c r="FT166" s="1589"/>
      <c r="FU166" s="1589"/>
      <c r="FV166" s="1589"/>
      <c r="FW166" s="1589"/>
      <c r="FX166" s="1589"/>
      <c r="FY166" s="1589"/>
      <c r="FZ166" s="1589"/>
      <c r="GA166" s="1589"/>
      <c r="GB166" s="1589"/>
      <c r="GC166" s="1589"/>
      <c r="GD166" s="1589"/>
      <c r="GE166" s="1589"/>
      <c r="GF166" s="1589"/>
      <c r="GG166" s="1589"/>
      <c r="GH166" s="1589"/>
      <c r="GI166" s="1589"/>
      <c r="GJ166" s="1589"/>
      <c r="GK166" s="1589"/>
      <c r="GL166" s="1589"/>
      <c r="GM166" s="1589"/>
      <c r="GN166" s="1589"/>
      <c r="GO166" s="1589"/>
      <c r="GP166" s="1589"/>
      <c r="GQ166" s="1589"/>
      <c r="GR166" s="1589"/>
      <c r="GS166" s="1589"/>
      <c r="GT166" s="1589"/>
      <c r="GU166" s="1589"/>
      <c r="GV166" s="1589"/>
      <c r="GW166" s="1589"/>
      <c r="GX166" s="1589"/>
      <c r="GY166" s="1589"/>
      <c r="GZ166" s="1589"/>
      <c r="HA166" s="1589"/>
      <c r="HB166" s="1589"/>
      <c r="HC166" s="1589"/>
      <c r="HD166" s="1589"/>
      <c r="HE166" s="1589"/>
      <c r="HF166" s="1589"/>
      <c r="HG166" s="1589"/>
      <c r="HH166" s="1589"/>
      <c r="HI166" s="1589"/>
      <c r="HJ166" s="1589"/>
      <c r="HK166" s="1589"/>
      <c r="HL166" s="1589"/>
      <c r="HM166" s="1589"/>
      <c r="HN166" s="1589"/>
      <c r="HO166" s="1589"/>
      <c r="HP166" s="1589"/>
      <c r="HQ166" s="1589"/>
      <c r="HR166" s="1589"/>
      <c r="HS166" s="1589"/>
      <c r="HT166" s="1589"/>
      <c r="HU166" s="1589"/>
      <c r="HV166" s="1589"/>
      <c r="HW166" s="1589"/>
      <c r="HX166" s="1589"/>
      <c r="HY166" s="1589"/>
      <c r="HZ166" s="1589"/>
      <c r="IA166" s="1589"/>
      <c r="IB166" s="1589"/>
      <c r="IC166" s="1589"/>
      <c r="ID166" s="1589"/>
      <c r="IE166" s="1589"/>
      <c r="IF166" s="1589"/>
      <c r="IG166" s="1589"/>
      <c r="IH166" s="1589"/>
      <c r="II166" s="1589"/>
      <c r="IJ166" s="1589"/>
      <c r="IK166" s="1589"/>
      <c r="IL166" s="1589"/>
      <c r="IM166" s="1589"/>
      <c r="IN166" s="1589"/>
      <c r="IO166" s="1589"/>
      <c r="IP166" s="1589"/>
      <c r="IQ166" s="1589"/>
      <c r="IR166" s="1589"/>
      <c r="IS166" s="1589"/>
      <c r="IT166" s="1589"/>
      <c r="IU166" s="1589"/>
    </row>
    <row r="167" spans="1:255">
      <c r="A167" s="2209">
        <v>18</v>
      </c>
      <c r="B167" s="1571"/>
      <c r="C167" s="1571"/>
      <c r="D167" s="1571"/>
      <c r="E167" s="1935"/>
      <c r="F167" s="1570"/>
      <c r="G167" s="1571"/>
      <c r="H167" s="1571"/>
      <c r="I167" s="1571"/>
      <c r="J167" s="1571"/>
      <c r="K167" s="1906"/>
      <c r="L167" s="1906"/>
      <c r="M167" s="1946">
        <v>18</v>
      </c>
      <c r="N167" s="1570"/>
      <c r="O167" s="1906"/>
      <c r="P167" s="1906"/>
      <c r="Q167" s="1906"/>
      <c r="R167" s="1906">
        <f t="shared" si="2"/>
        <v>0</v>
      </c>
      <c r="S167" s="1946">
        <v>18</v>
      </c>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c r="CD167" s="1589"/>
      <c r="CE167" s="1589"/>
      <c r="CF167" s="1589"/>
      <c r="CG167" s="1589"/>
      <c r="CH167" s="1589"/>
      <c r="CI167" s="1589"/>
      <c r="CJ167" s="1589"/>
      <c r="CK167" s="1589"/>
      <c r="CL167" s="1589"/>
      <c r="CM167" s="1589"/>
      <c r="CN167" s="1589"/>
      <c r="CO167" s="1589"/>
      <c r="CP167" s="1589"/>
      <c r="CQ167" s="1589"/>
      <c r="CR167" s="1589"/>
      <c r="CS167" s="1589"/>
      <c r="CT167" s="1589"/>
      <c r="CU167" s="1589"/>
      <c r="CV167" s="1589"/>
      <c r="CW167" s="1589"/>
      <c r="CX167" s="1589"/>
      <c r="CY167" s="1589"/>
      <c r="CZ167" s="1589"/>
      <c r="DA167" s="1589"/>
      <c r="DB167" s="1589"/>
      <c r="DC167" s="1589"/>
      <c r="DD167" s="1589"/>
      <c r="DE167" s="1589"/>
      <c r="DF167" s="1589"/>
      <c r="DG167" s="1589"/>
      <c r="DH167" s="1589"/>
      <c r="DI167" s="1589"/>
      <c r="DJ167" s="1589"/>
      <c r="DK167" s="1589"/>
      <c r="DL167" s="1589"/>
      <c r="DM167" s="1589"/>
      <c r="DN167" s="1589"/>
      <c r="DO167" s="1589"/>
      <c r="DP167" s="1589"/>
      <c r="DQ167" s="1589"/>
      <c r="DR167" s="1589"/>
      <c r="DS167" s="1589"/>
      <c r="DT167" s="1589"/>
      <c r="DU167" s="1589"/>
      <c r="DV167" s="1589"/>
      <c r="DW167" s="1589"/>
      <c r="DX167" s="1589"/>
      <c r="DY167" s="1589"/>
      <c r="DZ167" s="1589"/>
      <c r="EA167" s="1589"/>
      <c r="EB167" s="1589"/>
      <c r="EC167" s="1589"/>
      <c r="ED167" s="1589"/>
      <c r="EE167" s="1589"/>
      <c r="EF167" s="1589"/>
      <c r="EG167" s="1589"/>
      <c r="EH167" s="1589"/>
      <c r="EI167" s="1589"/>
      <c r="EJ167" s="1589"/>
      <c r="EK167" s="1589"/>
      <c r="EL167" s="1589"/>
      <c r="EM167" s="1589"/>
      <c r="EN167" s="1589"/>
      <c r="EO167" s="1589"/>
      <c r="EP167" s="1589"/>
      <c r="EQ167" s="1589"/>
      <c r="ER167" s="1589"/>
      <c r="ES167" s="1589"/>
      <c r="ET167" s="1589"/>
      <c r="EU167" s="1589"/>
      <c r="EV167" s="1589"/>
      <c r="EW167" s="1589"/>
      <c r="EX167" s="1589"/>
      <c r="EY167" s="1589"/>
      <c r="EZ167" s="1589"/>
      <c r="FA167" s="1589"/>
      <c r="FB167" s="1589"/>
      <c r="FC167" s="1589"/>
      <c r="FD167" s="1589"/>
      <c r="FE167" s="1589"/>
      <c r="FF167" s="1589"/>
      <c r="FG167" s="1589"/>
      <c r="FH167" s="1589"/>
      <c r="FI167" s="1589"/>
      <c r="FJ167" s="1589"/>
      <c r="FK167" s="1589"/>
      <c r="FL167" s="1589"/>
      <c r="FM167" s="1589"/>
      <c r="FN167" s="1589"/>
      <c r="FO167" s="1589"/>
      <c r="FP167" s="1589"/>
      <c r="FQ167" s="1589"/>
      <c r="FR167" s="1589"/>
      <c r="FS167" s="1589"/>
      <c r="FT167" s="1589"/>
      <c r="FU167" s="1589"/>
      <c r="FV167" s="1589"/>
      <c r="FW167" s="1589"/>
      <c r="FX167" s="1589"/>
      <c r="FY167" s="1589"/>
      <c r="FZ167" s="1589"/>
      <c r="GA167" s="1589"/>
      <c r="GB167" s="1589"/>
      <c r="GC167" s="1589"/>
      <c r="GD167" s="1589"/>
      <c r="GE167" s="1589"/>
      <c r="GF167" s="1589"/>
      <c r="GG167" s="1589"/>
      <c r="GH167" s="1589"/>
      <c r="GI167" s="1589"/>
      <c r="GJ167" s="1589"/>
      <c r="GK167" s="1589"/>
      <c r="GL167" s="1589"/>
      <c r="GM167" s="1589"/>
      <c r="GN167" s="1589"/>
      <c r="GO167" s="1589"/>
      <c r="GP167" s="1589"/>
      <c r="GQ167" s="1589"/>
      <c r="GR167" s="1589"/>
      <c r="GS167" s="1589"/>
      <c r="GT167" s="1589"/>
      <c r="GU167" s="1589"/>
      <c r="GV167" s="1589"/>
      <c r="GW167" s="1589"/>
      <c r="GX167" s="1589"/>
      <c r="GY167" s="1589"/>
      <c r="GZ167" s="1589"/>
      <c r="HA167" s="1589"/>
      <c r="HB167" s="1589"/>
      <c r="HC167" s="1589"/>
      <c r="HD167" s="1589"/>
      <c r="HE167" s="1589"/>
      <c r="HF167" s="1589"/>
      <c r="HG167" s="1589"/>
      <c r="HH167" s="1589"/>
      <c r="HI167" s="1589"/>
      <c r="HJ167" s="1589"/>
      <c r="HK167" s="1589"/>
      <c r="HL167" s="1589"/>
      <c r="HM167" s="1589"/>
      <c r="HN167" s="1589"/>
      <c r="HO167" s="1589"/>
      <c r="HP167" s="1589"/>
      <c r="HQ167" s="1589"/>
      <c r="HR167" s="1589"/>
      <c r="HS167" s="1589"/>
      <c r="HT167" s="1589"/>
      <c r="HU167" s="1589"/>
      <c r="HV167" s="1589"/>
      <c r="HW167" s="1589"/>
      <c r="HX167" s="1589"/>
      <c r="HY167" s="1589"/>
      <c r="HZ167" s="1589"/>
      <c r="IA167" s="1589"/>
      <c r="IB167" s="1589"/>
      <c r="IC167" s="1589"/>
      <c r="ID167" s="1589"/>
      <c r="IE167" s="1589"/>
      <c r="IF167" s="1589"/>
      <c r="IG167" s="1589"/>
      <c r="IH167" s="1589"/>
      <c r="II167" s="1589"/>
      <c r="IJ167" s="1589"/>
      <c r="IK167" s="1589"/>
      <c r="IL167" s="1589"/>
      <c r="IM167" s="1589"/>
      <c r="IN167" s="1589"/>
      <c r="IO167" s="1589"/>
      <c r="IP167" s="1589"/>
      <c r="IQ167" s="1589"/>
      <c r="IR167" s="1589"/>
      <c r="IS167" s="1589"/>
      <c r="IT167" s="1589"/>
      <c r="IU167" s="1589"/>
    </row>
    <row r="168" spans="1:255">
      <c r="A168" s="2209">
        <v>19</v>
      </c>
      <c r="B168" s="1571"/>
      <c r="C168" s="1571"/>
      <c r="D168" s="1571"/>
      <c r="E168" s="1935"/>
      <c r="F168" s="1570"/>
      <c r="G168" s="1571"/>
      <c r="H168" s="1571"/>
      <c r="I168" s="1571"/>
      <c r="J168" s="1571"/>
      <c r="K168" s="1906"/>
      <c r="L168" s="1906"/>
      <c r="M168" s="1946">
        <v>19</v>
      </c>
      <c r="N168" s="1570"/>
      <c r="O168" s="1906"/>
      <c r="P168" s="1906"/>
      <c r="Q168" s="1906"/>
      <c r="R168" s="1906">
        <f t="shared" si="2"/>
        <v>0</v>
      </c>
      <c r="S168" s="1946">
        <v>19</v>
      </c>
      <c r="T168" s="1589"/>
      <c r="U168" s="1589"/>
      <c r="V168" s="1589"/>
      <c r="W168" s="1589"/>
      <c r="X168" s="1589"/>
      <c r="Y168" s="1589"/>
      <c r="Z168" s="1589"/>
      <c r="AA168" s="1589"/>
      <c r="AB168" s="1589"/>
      <c r="AC168" s="1589"/>
      <c r="AD168" s="1589"/>
      <c r="AE168" s="1589"/>
      <c r="AF168" s="1589"/>
      <c r="AG168" s="1589"/>
      <c r="AH168" s="1589"/>
      <c r="AI168" s="1589"/>
      <c r="AJ168" s="1589"/>
      <c r="AK168" s="1589"/>
      <c r="AL168" s="1589"/>
      <c r="AM168" s="1589"/>
      <c r="AN168" s="1589"/>
      <c r="AO168" s="1589"/>
      <c r="AP168" s="1589"/>
      <c r="AQ168" s="1589"/>
      <c r="AR168" s="1589"/>
      <c r="AS168" s="1589"/>
      <c r="AT168" s="1589"/>
      <c r="AU168" s="1589"/>
      <c r="AV168" s="1589"/>
      <c r="AW168" s="1589"/>
      <c r="AX168" s="1589"/>
      <c r="AY168" s="1589"/>
      <c r="AZ168" s="1589"/>
      <c r="BA168" s="1589"/>
      <c r="BB168" s="1589"/>
      <c r="BC168" s="1589"/>
      <c r="BD168" s="1589"/>
      <c r="BE168" s="1589"/>
      <c r="BF168" s="1589"/>
      <c r="BG168" s="1589"/>
      <c r="BH168" s="1589"/>
      <c r="BI168" s="1589"/>
      <c r="BJ168" s="1589"/>
      <c r="BK168" s="1589"/>
      <c r="BL168" s="1589"/>
      <c r="BM168" s="1589"/>
      <c r="BN168" s="1589"/>
      <c r="BO168" s="1589"/>
      <c r="BP168" s="1589"/>
      <c r="BQ168" s="1589"/>
      <c r="BR168" s="1589"/>
      <c r="BS168" s="1589"/>
      <c r="BT168" s="1589"/>
      <c r="BU168" s="1589"/>
      <c r="BV168" s="1589"/>
      <c r="BW168" s="1589"/>
      <c r="BX168" s="1589"/>
      <c r="BY168" s="1589"/>
      <c r="BZ168" s="1589"/>
      <c r="CA168" s="1589"/>
      <c r="CB168" s="1589"/>
      <c r="CC168" s="1589"/>
      <c r="CD168" s="1589"/>
      <c r="CE168" s="1589"/>
      <c r="CF168" s="1589"/>
      <c r="CG168" s="1589"/>
      <c r="CH168" s="1589"/>
      <c r="CI168" s="1589"/>
      <c r="CJ168" s="1589"/>
      <c r="CK168" s="1589"/>
      <c r="CL168" s="1589"/>
      <c r="CM168" s="1589"/>
      <c r="CN168" s="1589"/>
      <c r="CO168" s="1589"/>
      <c r="CP168" s="1589"/>
      <c r="CQ168" s="1589"/>
      <c r="CR168" s="1589"/>
      <c r="CS168" s="1589"/>
      <c r="CT168" s="1589"/>
      <c r="CU168" s="1589"/>
      <c r="CV168" s="1589"/>
      <c r="CW168" s="1589"/>
      <c r="CX168" s="1589"/>
      <c r="CY168" s="1589"/>
      <c r="CZ168" s="1589"/>
      <c r="DA168" s="1589"/>
      <c r="DB168" s="1589"/>
      <c r="DC168" s="1589"/>
      <c r="DD168" s="1589"/>
      <c r="DE168" s="1589"/>
      <c r="DF168" s="1589"/>
      <c r="DG168" s="1589"/>
      <c r="DH168" s="1589"/>
      <c r="DI168" s="1589"/>
      <c r="DJ168" s="1589"/>
      <c r="DK168" s="1589"/>
      <c r="DL168" s="1589"/>
      <c r="DM168" s="1589"/>
      <c r="DN168" s="1589"/>
      <c r="DO168" s="1589"/>
      <c r="DP168" s="1589"/>
      <c r="DQ168" s="1589"/>
      <c r="DR168" s="1589"/>
      <c r="DS168" s="1589"/>
      <c r="DT168" s="1589"/>
      <c r="DU168" s="1589"/>
      <c r="DV168" s="1589"/>
      <c r="DW168" s="1589"/>
      <c r="DX168" s="1589"/>
      <c r="DY168" s="1589"/>
      <c r="DZ168" s="1589"/>
      <c r="EA168" s="1589"/>
      <c r="EB168" s="1589"/>
      <c r="EC168" s="1589"/>
      <c r="ED168" s="1589"/>
      <c r="EE168" s="1589"/>
      <c r="EF168" s="1589"/>
      <c r="EG168" s="1589"/>
      <c r="EH168" s="1589"/>
      <c r="EI168" s="1589"/>
      <c r="EJ168" s="1589"/>
      <c r="EK168" s="1589"/>
      <c r="EL168" s="1589"/>
      <c r="EM168" s="1589"/>
      <c r="EN168" s="1589"/>
      <c r="EO168" s="1589"/>
      <c r="EP168" s="1589"/>
      <c r="EQ168" s="1589"/>
      <c r="ER168" s="1589"/>
      <c r="ES168" s="1589"/>
      <c r="ET168" s="1589"/>
      <c r="EU168" s="1589"/>
      <c r="EV168" s="1589"/>
      <c r="EW168" s="1589"/>
      <c r="EX168" s="1589"/>
      <c r="EY168" s="1589"/>
      <c r="EZ168" s="1589"/>
      <c r="FA168" s="1589"/>
      <c r="FB168" s="1589"/>
      <c r="FC168" s="1589"/>
      <c r="FD168" s="1589"/>
      <c r="FE168" s="1589"/>
      <c r="FF168" s="1589"/>
      <c r="FG168" s="1589"/>
      <c r="FH168" s="1589"/>
      <c r="FI168" s="1589"/>
      <c r="FJ168" s="1589"/>
      <c r="FK168" s="1589"/>
      <c r="FL168" s="1589"/>
      <c r="FM168" s="1589"/>
      <c r="FN168" s="1589"/>
      <c r="FO168" s="1589"/>
      <c r="FP168" s="1589"/>
      <c r="FQ168" s="1589"/>
      <c r="FR168" s="1589"/>
      <c r="FS168" s="1589"/>
      <c r="FT168" s="1589"/>
      <c r="FU168" s="1589"/>
      <c r="FV168" s="1589"/>
      <c r="FW168" s="1589"/>
      <c r="FX168" s="1589"/>
      <c r="FY168" s="1589"/>
      <c r="FZ168" s="1589"/>
      <c r="GA168" s="1589"/>
      <c r="GB168" s="1589"/>
      <c r="GC168" s="1589"/>
      <c r="GD168" s="1589"/>
      <c r="GE168" s="1589"/>
      <c r="GF168" s="1589"/>
      <c r="GG168" s="1589"/>
      <c r="GH168" s="1589"/>
      <c r="GI168" s="1589"/>
      <c r="GJ168" s="1589"/>
      <c r="GK168" s="1589"/>
      <c r="GL168" s="1589"/>
      <c r="GM168" s="1589"/>
      <c r="GN168" s="1589"/>
      <c r="GO168" s="1589"/>
      <c r="GP168" s="1589"/>
      <c r="GQ168" s="1589"/>
      <c r="GR168" s="1589"/>
      <c r="GS168" s="1589"/>
      <c r="GT168" s="1589"/>
      <c r="GU168" s="1589"/>
      <c r="GV168" s="1589"/>
      <c r="GW168" s="1589"/>
      <c r="GX168" s="1589"/>
      <c r="GY168" s="1589"/>
      <c r="GZ168" s="1589"/>
      <c r="HA168" s="1589"/>
      <c r="HB168" s="1589"/>
      <c r="HC168" s="1589"/>
      <c r="HD168" s="1589"/>
      <c r="HE168" s="1589"/>
      <c r="HF168" s="1589"/>
      <c r="HG168" s="1589"/>
      <c r="HH168" s="1589"/>
      <c r="HI168" s="1589"/>
      <c r="HJ168" s="1589"/>
      <c r="HK168" s="1589"/>
      <c r="HL168" s="1589"/>
      <c r="HM168" s="1589"/>
      <c r="HN168" s="1589"/>
      <c r="HO168" s="1589"/>
      <c r="HP168" s="1589"/>
      <c r="HQ168" s="1589"/>
      <c r="HR168" s="1589"/>
      <c r="HS168" s="1589"/>
      <c r="HT168" s="1589"/>
      <c r="HU168" s="1589"/>
      <c r="HV168" s="1589"/>
      <c r="HW168" s="1589"/>
      <c r="HX168" s="1589"/>
      <c r="HY168" s="1589"/>
      <c r="HZ168" s="1589"/>
      <c r="IA168" s="1589"/>
      <c r="IB168" s="1589"/>
      <c r="IC168" s="1589"/>
      <c r="ID168" s="1589"/>
      <c r="IE168" s="1589"/>
      <c r="IF168" s="1589"/>
      <c r="IG168" s="1589"/>
      <c r="IH168" s="1589"/>
      <c r="II168" s="1589"/>
      <c r="IJ168" s="1589"/>
      <c r="IK168" s="1589"/>
      <c r="IL168" s="1589"/>
      <c r="IM168" s="1589"/>
      <c r="IN168" s="1589"/>
      <c r="IO168" s="1589"/>
      <c r="IP168" s="1589"/>
      <c r="IQ168" s="1589"/>
      <c r="IR168" s="1589"/>
      <c r="IS168" s="1589"/>
      <c r="IT168" s="1589"/>
      <c r="IU168" s="1589"/>
    </row>
    <row r="169" spans="1:255">
      <c r="A169" s="2209">
        <v>20</v>
      </c>
      <c r="B169" s="1571"/>
      <c r="C169" s="1571"/>
      <c r="D169" s="1571"/>
      <c r="E169" s="1935"/>
      <c r="F169" s="1570"/>
      <c r="G169" s="1571"/>
      <c r="H169" s="1571"/>
      <c r="I169" s="1571"/>
      <c r="J169" s="1571"/>
      <c r="K169" s="1906"/>
      <c r="L169" s="1906"/>
      <c r="M169" s="1946">
        <v>20</v>
      </c>
      <c r="N169" s="1570"/>
      <c r="O169" s="1906"/>
      <c r="P169" s="1906"/>
      <c r="Q169" s="1906"/>
      <c r="R169" s="1906">
        <f t="shared" si="2"/>
        <v>0</v>
      </c>
      <c r="S169" s="1946">
        <v>20</v>
      </c>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c r="CD169" s="1589"/>
      <c r="CE169" s="1589"/>
      <c r="CF169" s="1589"/>
      <c r="CG169" s="1589"/>
      <c r="CH169" s="1589"/>
      <c r="CI169" s="1589"/>
      <c r="CJ169" s="1589"/>
      <c r="CK169" s="1589"/>
      <c r="CL169" s="1589"/>
      <c r="CM169" s="1589"/>
      <c r="CN169" s="1589"/>
      <c r="CO169" s="1589"/>
      <c r="CP169" s="1589"/>
      <c r="CQ169" s="1589"/>
      <c r="CR169" s="1589"/>
      <c r="CS169" s="1589"/>
      <c r="CT169" s="1589"/>
      <c r="CU169" s="1589"/>
      <c r="CV169" s="1589"/>
      <c r="CW169" s="1589"/>
      <c r="CX169" s="1589"/>
      <c r="CY169" s="1589"/>
      <c r="CZ169" s="1589"/>
      <c r="DA169" s="1589"/>
      <c r="DB169" s="1589"/>
      <c r="DC169" s="1589"/>
      <c r="DD169" s="1589"/>
      <c r="DE169" s="1589"/>
      <c r="DF169" s="1589"/>
      <c r="DG169" s="1589"/>
      <c r="DH169" s="1589"/>
      <c r="DI169" s="1589"/>
      <c r="DJ169" s="1589"/>
      <c r="DK169" s="1589"/>
      <c r="DL169" s="1589"/>
      <c r="DM169" s="1589"/>
      <c r="DN169" s="1589"/>
      <c r="DO169" s="1589"/>
      <c r="DP169" s="1589"/>
      <c r="DQ169" s="1589"/>
      <c r="DR169" s="1589"/>
      <c r="DS169" s="1589"/>
      <c r="DT169" s="1589"/>
      <c r="DU169" s="1589"/>
      <c r="DV169" s="1589"/>
      <c r="DW169" s="1589"/>
      <c r="DX169" s="1589"/>
      <c r="DY169" s="1589"/>
      <c r="DZ169" s="1589"/>
      <c r="EA169" s="1589"/>
      <c r="EB169" s="1589"/>
      <c r="EC169" s="1589"/>
      <c r="ED169" s="1589"/>
      <c r="EE169" s="1589"/>
      <c r="EF169" s="1589"/>
      <c r="EG169" s="1589"/>
      <c r="EH169" s="1589"/>
      <c r="EI169" s="1589"/>
      <c r="EJ169" s="1589"/>
      <c r="EK169" s="1589"/>
      <c r="EL169" s="1589"/>
      <c r="EM169" s="1589"/>
      <c r="EN169" s="1589"/>
      <c r="EO169" s="1589"/>
      <c r="EP169" s="1589"/>
      <c r="EQ169" s="1589"/>
      <c r="ER169" s="1589"/>
      <c r="ES169" s="1589"/>
      <c r="ET169" s="1589"/>
      <c r="EU169" s="1589"/>
      <c r="EV169" s="1589"/>
      <c r="EW169" s="1589"/>
      <c r="EX169" s="1589"/>
      <c r="EY169" s="1589"/>
      <c r="EZ169" s="1589"/>
      <c r="FA169" s="1589"/>
      <c r="FB169" s="1589"/>
      <c r="FC169" s="1589"/>
      <c r="FD169" s="1589"/>
      <c r="FE169" s="1589"/>
      <c r="FF169" s="1589"/>
      <c r="FG169" s="1589"/>
      <c r="FH169" s="1589"/>
      <c r="FI169" s="1589"/>
      <c r="FJ169" s="1589"/>
      <c r="FK169" s="1589"/>
      <c r="FL169" s="1589"/>
      <c r="FM169" s="1589"/>
      <c r="FN169" s="1589"/>
      <c r="FO169" s="1589"/>
      <c r="FP169" s="1589"/>
      <c r="FQ169" s="1589"/>
      <c r="FR169" s="1589"/>
      <c r="FS169" s="1589"/>
      <c r="FT169" s="1589"/>
      <c r="FU169" s="1589"/>
      <c r="FV169" s="1589"/>
      <c r="FW169" s="1589"/>
      <c r="FX169" s="1589"/>
      <c r="FY169" s="1589"/>
      <c r="FZ169" s="1589"/>
      <c r="GA169" s="1589"/>
      <c r="GB169" s="1589"/>
      <c r="GC169" s="1589"/>
      <c r="GD169" s="1589"/>
      <c r="GE169" s="1589"/>
      <c r="GF169" s="1589"/>
      <c r="GG169" s="1589"/>
      <c r="GH169" s="1589"/>
      <c r="GI169" s="1589"/>
      <c r="GJ169" s="1589"/>
      <c r="GK169" s="1589"/>
      <c r="GL169" s="1589"/>
      <c r="GM169" s="1589"/>
      <c r="GN169" s="1589"/>
      <c r="GO169" s="1589"/>
      <c r="GP169" s="1589"/>
      <c r="GQ169" s="1589"/>
      <c r="GR169" s="1589"/>
      <c r="GS169" s="1589"/>
      <c r="GT169" s="1589"/>
      <c r="GU169" s="1589"/>
      <c r="GV169" s="1589"/>
      <c r="GW169" s="1589"/>
      <c r="GX169" s="1589"/>
      <c r="GY169" s="1589"/>
      <c r="GZ169" s="1589"/>
      <c r="HA169" s="1589"/>
      <c r="HB169" s="1589"/>
      <c r="HC169" s="1589"/>
      <c r="HD169" s="1589"/>
      <c r="HE169" s="1589"/>
      <c r="HF169" s="1589"/>
      <c r="HG169" s="1589"/>
      <c r="HH169" s="1589"/>
      <c r="HI169" s="1589"/>
      <c r="HJ169" s="1589"/>
      <c r="HK169" s="1589"/>
      <c r="HL169" s="1589"/>
      <c r="HM169" s="1589"/>
      <c r="HN169" s="1589"/>
      <c r="HO169" s="1589"/>
      <c r="HP169" s="1589"/>
      <c r="HQ169" s="1589"/>
      <c r="HR169" s="1589"/>
      <c r="HS169" s="1589"/>
      <c r="HT169" s="1589"/>
      <c r="HU169" s="1589"/>
      <c r="HV169" s="1589"/>
      <c r="HW169" s="1589"/>
      <c r="HX169" s="1589"/>
      <c r="HY169" s="1589"/>
      <c r="HZ169" s="1589"/>
      <c r="IA169" s="1589"/>
      <c r="IB169" s="1589"/>
      <c r="IC169" s="1589"/>
      <c r="ID169" s="1589"/>
      <c r="IE169" s="1589"/>
      <c r="IF169" s="1589"/>
      <c r="IG169" s="1589"/>
      <c r="IH169" s="1589"/>
      <c r="II169" s="1589"/>
      <c r="IJ169" s="1589"/>
      <c r="IK169" s="1589"/>
      <c r="IL169" s="1589"/>
      <c r="IM169" s="1589"/>
      <c r="IN169" s="1589"/>
      <c r="IO169" s="1589"/>
      <c r="IP169" s="1589"/>
      <c r="IQ169" s="1589"/>
      <c r="IR169" s="1589"/>
      <c r="IS169" s="1589"/>
      <c r="IT169" s="1589"/>
      <c r="IU169" s="1589"/>
    </row>
    <row r="170" spans="1:255">
      <c r="A170" s="2209">
        <v>21</v>
      </c>
      <c r="B170" s="1571"/>
      <c r="C170" s="1571"/>
      <c r="D170" s="1571"/>
      <c r="E170" s="1935"/>
      <c r="F170" s="1570"/>
      <c r="G170" s="1571"/>
      <c r="H170" s="1571"/>
      <c r="I170" s="1571"/>
      <c r="J170" s="1571"/>
      <c r="K170" s="1906"/>
      <c r="L170" s="1906"/>
      <c r="M170" s="1946">
        <v>21</v>
      </c>
      <c r="N170" s="1570"/>
      <c r="O170" s="1906"/>
      <c r="P170" s="1906"/>
      <c r="Q170" s="1906"/>
      <c r="R170" s="1906">
        <f t="shared" si="2"/>
        <v>0</v>
      </c>
      <c r="S170" s="1946">
        <v>21</v>
      </c>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c r="CD170" s="1589"/>
      <c r="CE170" s="1589"/>
      <c r="CF170" s="1589"/>
      <c r="CG170" s="1589"/>
      <c r="CH170" s="1589"/>
      <c r="CI170" s="1589"/>
      <c r="CJ170" s="1589"/>
      <c r="CK170" s="1589"/>
      <c r="CL170" s="1589"/>
      <c r="CM170" s="1589"/>
      <c r="CN170" s="1589"/>
      <c r="CO170" s="1589"/>
      <c r="CP170" s="1589"/>
      <c r="CQ170" s="1589"/>
      <c r="CR170" s="1589"/>
      <c r="CS170" s="1589"/>
      <c r="CT170" s="1589"/>
      <c r="CU170" s="1589"/>
      <c r="CV170" s="1589"/>
      <c r="CW170" s="1589"/>
      <c r="CX170" s="1589"/>
      <c r="CY170" s="1589"/>
      <c r="CZ170" s="1589"/>
      <c r="DA170" s="1589"/>
      <c r="DB170" s="1589"/>
      <c r="DC170" s="1589"/>
      <c r="DD170" s="1589"/>
      <c r="DE170" s="1589"/>
      <c r="DF170" s="1589"/>
      <c r="DG170" s="1589"/>
      <c r="DH170" s="1589"/>
      <c r="DI170" s="1589"/>
      <c r="DJ170" s="1589"/>
      <c r="DK170" s="1589"/>
      <c r="DL170" s="1589"/>
      <c r="DM170" s="1589"/>
      <c r="DN170" s="1589"/>
      <c r="DO170" s="1589"/>
      <c r="DP170" s="1589"/>
      <c r="DQ170" s="1589"/>
      <c r="DR170" s="1589"/>
      <c r="DS170" s="1589"/>
      <c r="DT170" s="1589"/>
      <c r="DU170" s="1589"/>
      <c r="DV170" s="1589"/>
      <c r="DW170" s="1589"/>
      <c r="DX170" s="1589"/>
      <c r="DY170" s="1589"/>
      <c r="DZ170" s="1589"/>
      <c r="EA170" s="1589"/>
      <c r="EB170" s="1589"/>
      <c r="EC170" s="1589"/>
      <c r="ED170" s="1589"/>
      <c r="EE170" s="1589"/>
      <c r="EF170" s="1589"/>
      <c r="EG170" s="1589"/>
      <c r="EH170" s="1589"/>
      <c r="EI170" s="1589"/>
      <c r="EJ170" s="1589"/>
      <c r="EK170" s="1589"/>
      <c r="EL170" s="1589"/>
      <c r="EM170" s="1589"/>
      <c r="EN170" s="1589"/>
      <c r="EO170" s="1589"/>
      <c r="EP170" s="1589"/>
      <c r="EQ170" s="1589"/>
      <c r="ER170" s="1589"/>
      <c r="ES170" s="1589"/>
      <c r="ET170" s="1589"/>
      <c r="EU170" s="1589"/>
      <c r="EV170" s="1589"/>
      <c r="EW170" s="1589"/>
      <c r="EX170" s="1589"/>
      <c r="EY170" s="1589"/>
      <c r="EZ170" s="1589"/>
      <c r="FA170" s="1589"/>
      <c r="FB170" s="1589"/>
      <c r="FC170" s="1589"/>
      <c r="FD170" s="1589"/>
      <c r="FE170" s="1589"/>
      <c r="FF170" s="1589"/>
      <c r="FG170" s="1589"/>
      <c r="FH170" s="1589"/>
      <c r="FI170" s="1589"/>
      <c r="FJ170" s="1589"/>
      <c r="FK170" s="1589"/>
      <c r="FL170" s="1589"/>
      <c r="FM170" s="1589"/>
      <c r="FN170" s="1589"/>
      <c r="FO170" s="1589"/>
      <c r="FP170" s="1589"/>
      <c r="FQ170" s="1589"/>
      <c r="FR170" s="1589"/>
      <c r="FS170" s="1589"/>
      <c r="FT170" s="1589"/>
      <c r="FU170" s="1589"/>
      <c r="FV170" s="1589"/>
      <c r="FW170" s="1589"/>
      <c r="FX170" s="1589"/>
      <c r="FY170" s="1589"/>
      <c r="FZ170" s="1589"/>
      <c r="GA170" s="1589"/>
      <c r="GB170" s="1589"/>
      <c r="GC170" s="1589"/>
      <c r="GD170" s="1589"/>
      <c r="GE170" s="1589"/>
      <c r="GF170" s="1589"/>
      <c r="GG170" s="1589"/>
      <c r="GH170" s="1589"/>
      <c r="GI170" s="1589"/>
      <c r="GJ170" s="1589"/>
      <c r="GK170" s="1589"/>
      <c r="GL170" s="1589"/>
      <c r="GM170" s="1589"/>
      <c r="GN170" s="1589"/>
      <c r="GO170" s="1589"/>
      <c r="GP170" s="1589"/>
      <c r="GQ170" s="1589"/>
      <c r="GR170" s="1589"/>
      <c r="GS170" s="1589"/>
      <c r="GT170" s="1589"/>
      <c r="GU170" s="1589"/>
      <c r="GV170" s="1589"/>
      <c r="GW170" s="1589"/>
      <c r="GX170" s="1589"/>
      <c r="GY170" s="1589"/>
      <c r="GZ170" s="1589"/>
      <c r="HA170" s="1589"/>
      <c r="HB170" s="1589"/>
      <c r="HC170" s="1589"/>
      <c r="HD170" s="1589"/>
      <c r="HE170" s="1589"/>
      <c r="HF170" s="1589"/>
      <c r="HG170" s="1589"/>
      <c r="HH170" s="1589"/>
      <c r="HI170" s="1589"/>
      <c r="HJ170" s="1589"/>
      <c r="HK170" s="1589"/>
      <c r="HL170" s="1589"/>
      <c r="HM170" s="1589"/>
      <c r="HN170" s="1589"/>
      <c r="HO170" s="1589"/>
      <c r="HP170" s="1589"/>
      <c r="HQ170" s="1589"/>
      <c r="HR170" s="1589"/>
      <c r="HS170" s="1589"/>
      <c r="HT170" s="1589"/>
      <c r="HU170" s="1589"/>
      <c r="HV170" s="1589"/>
      <c r="HW170" s="1589"/>
      <c r="HX170" s="1589"/>
      <c r="HY170" s="1589"/>
      <c r="HZ170" s="1589"/>
      <c r="IA170" s="1589"/>
      <c r="IB170" s="1589"/>
      <c r="IC170" s="1589"/>
      <c r="ID170" s="1589"/>
      <c r="IE170" s="1589"/>
      <c r="IF170" s="1589"/>
      <c r="IG170" s="1589"/>
      <c r="IH170" s="1589"/>
      <c r="II170" s="1589"/>
      <c r="IJ170" s="1589"/>
      <c r="IK170" s="1589"/>
      <c r="IL170" s="1589"/>
      <c r="IM170" s="1589"/>
      <c r="IN170" s="1589"/>
      <c r="IO170" s="1589"/>
      <c r="IP170" s="1589"/>
      <c r="IQ170" s="1589"/>
      <c r="IR170" s="1589"/>
      <c r="IS170" s="1589"/>
      <c r="IT170" s="1589"/>
      <c r="IU170" s="1589"/>
    </row>
    <row r="171" spans="1:255">
      <c r="A171" s="2209">
        <v>22</v>
      </c>
      <c r="B171" s="1571"/>
      <c r="C171" s="1571"/>
      <c r="D171" s="1571"/>
      <c r="E171" s="1935"/>
      <c r="F171" s="1570"/>
      <c r="G171" s="1571"/>
      <c r="H171" s="1571"/>
      <c r="I171" s="1571"/>
      <c r="J171" s="1571"/>
      <c r="K171" s="1906"/>
      <c r="L171" s="1906"/>
      <c r="M171" s="1946">
        <v>22</v>
      </c>
      <c r="N171" s="1570"/>
      <c r="O171" s="1906"/>
      <c r="P171" s="1906"/>
      <c r="Q171" s="1906"/>
      <c r="R171" s="1906">
        <f t="shared" si="2"/>
        <v>0</v>
      </c>
      <c r="S171" s="1946">
        <v>22</v>
      </c>
      <c r="T171" s="1589"/>
      <c r="U171" s="1589"/>
      <c r="V171" s="1589"/>
      <c r="W171" s="1589"/>
      <c r="X171" s="1589"/>
      <c r="Y171" s="1589"/>
      <c r="Z171" s="1589"/>
      <c r="AA171" s="1589"/>
      <c r="AB171" s="1589"/>
      <c r="AC171" s="1589"/>
      <c r="AD171" s="1589"/>
      <c r="AE171" s="1589"/>
      <c r="AF171" s="1589"/>
      <c r="AG171" s="1589"/>
      <c r="AH171" s="1589"/>
      <c r="AI171" s="1589"/>
      <c r="AJ171" s="1589"/>
      <c r="AK171" s="1589"/>
      <c r="AL171" s="1589"/>
      <c r="AM171" s="1589"/>
      <c r="AN171" s="1589"/>
      <c r="AO171" s="1589"/>
      <c r="AP171" s="1589"/>
      <c r="AQ171" s="1589"/>
      <c r="AR171" s="1589"/>
      <c r="AS171" s="1589"/>
      <c r="AT171" s="1589"/>
      <c r="AU171" s="1589"/>
      <c r="AV171" s="1589"/>
      <c r="AW171" s="1589"/>
      <c r="AX171" s="1589"/>
      <c r="AY171" s="1589"/>
      <c r="AZ171" s="1589"/>
      <c r="BA171" s="1589"/>
      <c r="BB171" s="1589"/>
      <c r="BC171" s="1589"/>
      <c r="BD171" s="1589"/>
      <c r="BE171" s="1589"/>
      <c r="BF171" s="1589"/>
      <c r="BG171" s="1589"/>
      <c r="BH171" s="1589"/>
      <c r="BI171" s="1589"/>
      <c r="BJ171" s="1589"/>
      <c r="BK171" s="1589"/>
      <c r="BL171" s="1589"/>
      <c r="BM171" s="1589"/>
      <c r="BN171" s="1589"/>
      <c r="BO171" s="1589"/>
      <c r="BP171" s="1589"/>
      <c r="BQ171" s="1589"/>
      <c r="BR171" s="1589"/>
      <c r="BS171" s="1589"/>
      <c r="BT171" s="1589"/>
      <c r="BU171" s="1589"/>
      <c r="BV171" s="1589"/>
      <c r="BW171" s="1589"/>
      <c r="BX171" s="1589"/>
      <c r="BY171" s="1589"/>
      <c r="BZ171" s="1589"/>
      <c r="CA171" s="1589"/>
      <c r="CB171" s="1589"/>
      <c r="CC171" s="1589"/>
      <c r="CD171" s="1589"/>
      <c r="CE171" s="1589"/>
      <c r="CF171" s="1589"/>
      <c r="CG171" s="1589"/>
      <c r="CH171" s="1589"/>
      <c r="CI171" s="1589"/>
      <c r="CJ171" s="1589"/>
      <c r="CK171" s="1589"/>
      <c r="CL171" s="1589"/>
      <c r="CM171" s="1589"/>
      <c r="CN171" s="1589"/>
      <c r="CO171" s="1589"/>
      <c r="CP171" s="1589"/>
      <c r="CQ171" s="1589"/>
      <c r="CR171" s="1589"/>
      <c r="CS171" s="1589"/>
      <c r="CT171" s="1589"/>
      <c r="CU171" s="1589"/>
      <c r="CV171" s="1589"/>
      <c r="CW171" s="1589"/>
      <c r="CX171" s="1589"/>
      <c r="CY171" s="1589"/>
      <c r="CZ171" s="1589"/>
      <c r="DA171" s="1589"/>
      <c r="DB171" s="1589"/>
      <c r="DC171" s="1589"/>
      <c r="DD171" s="1589"/>
      <c r="DE171" s="1589"/>
      <c r="DF171" s="1589"/>
      <c r="DG171" s="1589"/>
      <c r="DH171" s="1589"/>
      <c r="DI171" s="1589"/>
      <c r="DJ171" s="1589"/>
      <c r="DK171" s="1589"/>
      <c r="DL171" s="1589"/>
      <c r="DM171" s="1589"/>
      <c r="DN171" s="1589"/>
      <c r="DO171" s="1589"/>
      <c r="DP171" s="1589"/>
      <c r="DQ171" s="1589"/>
      <c r="DR171" s="1589"/>
      <c r="DS171" s="1589"/>
      <c r="DT171" s="1589"/>
      <c r="DU171" s="1589"/>
      <c r="DV171" s="1589"/>
      <c r="DW171" s="1589"/>
      <c r="DX171" s="1589"/>
      <c r="DY171" s="1589"/>
      <c r="DZ171" s="1589"/>
      <c r="EA171" s="1589"/>
      <c r="EB171" s="1589"/>
      <c r="EC171" s="1589"/>
      <c r="ED171" s="1589"/>
      <c r="EE171" s="1589"/>
      <c r="EF171" s="1589"/>
      <c r="EG171" s="1589"/>
      <c r="EH171" s="1589"/>
      <c r="EI171" s="1589"/>
      <c r="EJ171" s="1589"/>
      <c r="EK171" s="1589"/>
      <c r="EL171" s="1589"/>
      <c r="EM171" s="1589"/>
      <c r="EN171" s="1589"/>
      <c r="EO171" s="1589"/>
      <c r="EP171" s="1589"/>
      <c r="EQ171" s="1589"/>
      <c r="ER171" s="1589"/>
      <c r="ES171" s="1589"/>
      <c r="ET171" s="1589"/>
      <c r="EU171" s="1589"/>
      <c r="EV171" s="1589"/>
      <c r="EW171" s="1589"/>
      <c r="EX171" s="1589"/>
      <c r="EY171" s="1589"/>
      <c r="EZ171" s="1589"/>
      <c r="FA171" s="1589"/>
      <c r="FB171" s="1589"/>
      <c r="FC171" s="1589"/>
      <c r="FD171" s="1589"/>
      <c r="FE171" s="1589"/>
      <c r="FF171" s="1589"/>
      <c r="FG171" s="1589"/>
      <c r="FH171" s="1589"/>
      <c r="FI171" s="1589"/>
      <c r="FJ171" s="1589"/>
      <c r="FK171" s="1589"/>
      <c r="FL171" s="1589"/>
      <c r="FM171" s="1589"/>
      <c r="FN171" s="1589"/>
      <c r="FO171" s="1589"/>
      <c r="FP171" s="1589"/>
      <c r="FQ171" s="1589"/>
      <c r="FR171" s="1589"/>
      <c r="FS171" s="1589"/>
      <c r="FT171" s="1589"/>
      <c r="FU171" s="1589"/>
      <c r="FV171" s="1589"/>
      <c r="FW171" s="1589"/>
      <c r="FX171" s="1589"/>
      <c r="FY171" s="1589"/>
      <c r="FZ171" s="1589"/>
      <c r="GA171" s="1589"/>
      <c r="GB171" s="1589"/>
      <c r="GC171" s="1589"/>
      <c r="GD171" s="1589"/>
      <c r="GE171" s="1589"/>
      <c r="GF171" s="1589"/>
      <c r="GG171" s="1589"/>
      <c r="GH171" s="1589"/>
      <c r="GI171" s="1589"/>
      <c r="GJ171" s="1589"/>
      <c r="GK171" s="1589"/>
      <c r="GL171" s="1589"/>
      <c r="GM171" s="1589"/>
      <c r="GN171" s="1589"/>
      <c r="GO171" s="1589"/>
      <c r="GP171" s="1589"/>
      <c r="GQ171" s="1589"/>
      <c r="GR171" s="1589"/>
      <c r="GS171" s="1589"/>
      <c r="GT171" s="1589"/>
      <c r="GU171" s="1589"/>
      <c r="GV171" s="1589"/>
      <c r="GW171" s="1589"/>
      <c r="GX171" s="1589"/>
      <c r="GY171" s="1589"/>
      <c r="GZ171" s="1589"/>
      <c r="HA171" s="1589"/>
      <c r="HB171" s="1589"/>
      <c r="HC171" s="1589"/>
      <c r="HD171" s="1589"/>
      <c r="HE171" s="1589"/>
      <c r="HF171" s="1589"/>
      <c r="HG171" s="1589"/>
      <c r="HH171" s="1589"/>
      <c r="HI171" s="1589"/>
      <c r="HJ171" s="1589"/>
      <c r="HK171" s="1589"/>
      <c r="HL171" s="1589"/>
      <c r="HM171" s="1589"/>
      <c r="HN171" s="1589"/>
      <c r="HO171" s="1589"/>
      <c r="HP171" s="1589"/>
      <c r="HQ171" s="1589"/>
      <c r="HR171" s="1589"/>
      <c r="HS171" s="1589"/>
      <c r="HT171" s="1589"/>
      <c r="HU171" s="1589"/>
      <c r="HV171" s="1589"/>
      <c r="HW171" s="1589"/>
      <c r="HX171" s="1589"/>
      <c r="HY171" s="1589"/>
      <c r="HZ171" s="1589"/>
      <c r="IA171" s="1589"/>
      <c r="IB171" s="1589"/>
      <c r="IC171" s="1589"/>
      <c r="ID171" s="1589"/>
      <c r="IE171" s="1589"/>
      <c r="IF171" s="1589"/>
      <c r="IG171" s="1589"/>
      <c r="IH171" s="1589"/>
      <c r="II171" s="1589"/>
      <c r="IJ171" s="1589"/>
      <c r="IK171" s="1589"/>
      <c r="IL171" s="1589"/>
      <c r="IM171" s="1589"/>
      <c r="IN171" s="1589"/>
      <c r="IO171" s="1589"/>
      <c r="IP171" s="1589"/>
      <c r="IQ171" s="1589"/>
      <c r="IR171" s="1589"/>
      <c r="IS171" s="1589"/>
      <c r="IT171" s="1589"/>
      <c r="IU171" s="1589"/>
    </row>
    <row r="172" spans="1:255">
      <c r="A172" s="2209">
        <v>23</v>
      </c>
      <c r="B172" s="1571"/>
      <c r="C172" s="1571"/>
      <c r="D172" s="1571"/>
      <c r="E172" s="1935"/>
      <c r="F172" s="1570"/>
      <c r="G172" s="1571"/>
      <c r="H172" s="1571"/>
      <c r="I172" s="1571"/>
      <c r="J172" s="1571"/>
      <c r="K172" s="1906"/>
      <c r="L172" s="1906"/>
      <c r="M172" s="1946">
        <v>23</v>
      </c>
      <c r="N172" s="1570"/>
      <c r="O172" s="1906"/>
      <c r="P172" s="1906"/>
      <c r="Q172" s="1906"/>
      <c r="R172" s="1906">
        <f t="shared" si="2"/>
        <v>0</v>
      </c>
      <c r="S172" s="1946">
        <v>23</v>
      </c>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c r="CD172" s="1589"/>
      <c r="CE172" s="1589"/>
      <c r="CF172" s="1589"/>
      <c r="CG172" s="1589"/>
      <c r="CH172" s="1589"/>
      <c r="CI172" s="1589"/>
      <c r="CJ172" s="1589"/>
      <c r="CK172" s="1589"/>
      <c r="CL172" s="1589"/>
      <c r="CM172" s="1589"/>
      <c r="CN172" s="1589"/>
      <c r="CO172" s="1589"/>
      <c r="CP172" s="1589"/>
      <c r="CQ172" s="1589"/>
      <c r="CR172" s="1589"/>
      <c r="CS172" s="1589"/>
      <c r="CT172" s="1589"/>
      <c r="CU172" s="1589"/>
      <c r="CV172" s="1589"/>
      <c r="CW172" s="1589"/>
      <c r="CX172" s="1589"/>
      <c r="CY172" s="1589"/>
      <c r="CZ172" s="1589"/>
      <c r="DA172" s="1589"/>
      <c r="DB172" s="1589"/>
      <c r="DC172" s="1589"/>
      <c r="DD172" s="1589"/>
      <c r="DE172" s="1589"/>
      <c r="DF172" s="1589"/>
      <c r="DG172" s="1589"/>
      <c r="DH172" s="1589"/>
      <c r="DI172" s="1589"/>
      <c r="DJ172" s="1589"/>
      <c r="DK172" s="1589"/>
      <c r="DL172" s="1589"/>
      <c r="DM172" s="1589"/>
      <c r="DN172" s="1589"/>
      <c r="DO172" s="1589"/>
      <c r="DP172" s="1589"/>
      <c r="DQ172" s="1589"/>
      <c r="DR172" s="1589"/>
      <c r="DS172" s="1589"/>
      <c r="DT172" s="1589"/>
      <c r="DU172" s="1589"/>
      <c r="DV172" s="1589"/>
      <c r="DW172" s="1589"/>
      <c r="DX172" s="1589"/>
      <c r="DY172" s="1589"/>
      <c r="DZ172" s="1589"/>
      <c r="EA172" s="1589"/>
      <c r="EB172" s="1589"/>
      <c r="EC172" s="1589"/>
      <c r="ED172" s="1589"/>
      <c r="EE172" s="1589"/>
      <c r="EF172" s="1589"/>
      <c r="EG172" s="1589"/>
      <c r="EH172" s="1589"/>
      <c r="EI172" s="1589"/>
      <c r="EJ172" s="1589"/>
      <c r="EK172" s="1589"/>
      <c r="EL172" s="1589"/>
      <c r="EM172" s="1589"/>
      <c r="EN172" s="1589"/>
      <c r="EO172" s="1589"/>
      <c r="EP172" s="1589"/>
      <c r="EQ172" s="1589"/>
      <c r="ER172" s="1589"/>
      <c r="ES172" s="1589"/>
      <c r="ET172" s="1589"/>
      <c r="EU172" s="1589"/>
      <c r="EV172" s="1589"/>
      <c r="EW172" s="1589"/>
      <c r="EX172" s="1589"/>
      <c r="EY172" s="1589"/>
      <c r="EZ172" s="1589"/>
      <c r="FA172" s="1589"/>
      <c r="FB172" s="1589"/>
      <c r="FC172" s="1589"/>
      <c r="FD172" s="1589"/>
      <c r="FE172" s="1589"/>
      <c r="FF172" s="1589"/>
      <c r="FG172" s="1589"/>
      <c r="FH172" s="1589"/>
      <c r="FI172" s="1589"/>
      <c r="FJ172" s="1589"/>
      <c r="FK172" s="1589"/>
      <c r="FL172" s="1589"/>
      <c r="FM172" s="1589"/>
      <c r="FN172" s="1589"/>
      <c r="FO172" s="1589"/>
      <c r="FP172" s="1589"/>
      <c r="FQ172" s="1589"/>
      <c r="FR172" s="1589"/>
      <c r="FS172" s="1589"/>
      <c r="FT172" s="1589"/>
      <c r="FU172" s="1589"/>
      <c r="FV172" s="1589"/>
      <c r="FW172" s="1589"/>
      <c r="FX172" s="1589"/>
      <c r="FY172" s="1589"/>
      <c r="FZ172" s="1589"/>
      <c r="GA172" s="1589"/>
      <c r="GB172" s="1589"/>
      <c r="GC172" s="1589"/>
      <c r="GD172" s="1589"/>
      <c r="GE172" s="1589"/>
      <c r="GF172" s="1589"/>
      <c r="GG172" s="1589"/>
      <c r="GH172" s="1589"/>
      <c r="GI172" s="1589"/>
      <c r="GJ172" s="1589"/>
      <c r="GK172" s="1589"/>
      <c r="GL172" s="1589"/>
      <c r="GM172" s="1589"/>
      <c r="GN172" s="1589"/>
      <c r="GO172" s="1589"/>
      <c r="GP172" s="1589"/>
      <c r="GQ172" s="1589"/>
      <c r="GR172" s="1589"/>
      <c r="GS172" s="1589"/>
      <c r="GT172" s="1589"/>
      <c r="GU172" s="1589"/>
      <c r="GV172" s="1589"/>
      <c r="GW172" s="1589"/>
      <c r="GX172" s="1589"/>
      <c r="GY172" s="1589"/>
      <c r="GZ172" s="1589"/>
      <c r="HA172" s="1589"/>
      <c r="HB172" s="1589"/>
      <c r="HC172" s="1589"/>
      <c r="HD172" s="1589"/>
      <c r="HE172" s="1589"/>
      <c r="HF172" s="1589"/>
      <c r="HG172" s="1589"/>
      <c r="HH172" s="1589"/>
      <c r="HI172" s="1589"/>
      <c r="HJ172" s="1589"/>
      <c r="HK172" s="1589"/>
      <c r="HL172" s="1589"/>
      <c r="HM172" s="1589"/>
      <c r="HN172" s="1589"/>
      <c r="HO172" s="1589"/>
      <c r="HP172" s="1589"/>
      <c r="HQ172" s="1589"/>
      <c r="HR172" s="1589"/>
      <c r="HS172" s="1589"/>
      <c r="HT172" s="1589"/>
      <c r="HU172" s="1589"/>
      <c r="HV172" s="1589"/>
      <c r="HW172" s="1589"/>
      <c r="HX172" s="1589"/>
      <c r="HY172" s="1589"/>
      <c r="HZ172" s="1589"/>
      <c r="IA172" s="1589"/>
      <c r="IB172" s="1589"/>
      <c r="IC172" s="1589"/>
      <c r="ID172" s="1589"/>
      <c r="IE172" s="1589"/>
      <c r="IF172" s="1589"/>
      <c r="IG172" s="1589"/>
      <c r="IH172" s="1589"/>
      <c r="II172" s="1589"/>
      <c r="IJ172" s="1589"/>
      <c r="IK172" s="1589"/>
      <c r="IL172" s="1589"/>
      <c r="IM172" s="1589"/>
      <c r="IN172" s="1589"/>
      <c r="IO172" s="1589"/>
      <c r="IP172" s="1589"/>
      <c r="IQ172" s="1589"/>
      <c r="IR172" s="1589"/>
      <c r="IS172" s="1589"/>
      <c r="IT172" s="1589"/>
      <c r="IU172" s="1589"/>
    </row>
    <row r="173" spans="1:255">
      <c r="A173" s="2209">
        <v>24</v>
      </c>
      <c r="B173" s="1571"/>
      <c r="C173" s="1571"/>
      <c r="D173" s="1571"/>
      <c r="E173" s="1935"/>
      <c r="F173" s="1570"/>
      <c r="G173" s="1571"/>
      <c r="H173" s="1571"/>
      <c r="I173" s="1571"/>
      <c r="J173" s="1571"/>
      <c r="K173" s="1906"/>
      <c r="L173" s="1906"/>
      <c r="M173" s="1946">
        <v>24</v>
      </c>
      <c r="N173" s="1570"/>
      <c r="O173" s="1906"/>
      <c r="P173" s="1906"/>
      <c r="Q173" s="1906"/>
      <c r="R173" s="1906">
        <f t="shared" si="2"/>
        <v>0</v>
      </c>
      <c r="S173" s="1946">
        <v>24</v>
      </c>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c r="CD173" s="1589"/>
      <c r="CE173" s="1589"/>
      <c r="CF173" s="1589"/>
      <c r="CG173" s="1589"/>
      <c r="CH173" s="1589"/>
      <c r="CI173" s="1589"/>
      <c r="CJ173" s="1589"/>
      <c r="CK173" s="1589"/>
      <c r="CL173" s="1589"/>
      <c r="CM173" s="1589"/>
      <c r="CN173" s="1589"/>
      <c r="CO173" s="1589"/>
      <c r="CP173" s="1589"/>
      <c r="CQ173" s="1589"/>
      <c r="CR173" s="1589"/>
      <c r="CS173" s="1589"/>
      <c r="CT173" s="1589"/>
      <c r="CU173" s="1589"/>
      <c r="CV173" s="1589"/>
      <c r="CW173" s="1589"/>
      <c r="CX173" s="1589"/>
      <c r="CY173" s="1589"/>
      <c r="CZ173" s="1589"/>
      <c r="DA173" s="1589"/>
      <c r="DB173" s="1589"/>
      <c r="DC173" s="1589"/>
      <c r="DD173" s="1589"/>
      <c r="DE173" s="1589"/>
      <c r="DF173" s="1589"/>
      <c r="DG173" s="1589"/>
      <c r="DH173" s="1589"/>
      <c r="DI173" s="1589"/>
      <c r="DJ173" s="1589"/>
      <c r="DK173" s="1589"/>
      <c r="DL173" s="1589"/>
      <c r="DM173" s="1589"/>
      <c r="DN173" s="1589"/>
      <c r="DO173" s="1589"/>
      <c r="DP173" s="1589"/>
      <c r="DQ173" s="1589"/>
      <c r="DR173" s="1589"/>
      <c r="DS173" s="1589"/>
      <c r="DT173" s="1589"/>
      <c r="DU173" s="1589"/>
      <c r="DV173" s="1589"/>
      <c r="DW173" s="1589"/>
      <c r="DX173" s="1589"/>
      <c r="DY173" s="1589"/>
      <c r="DZ173" s="1589"/>
      <c r="EA173" s="1589"/>
      <c r="EB173" s="1589"/>
      <c r="EC173" s="1589"/>
      <c r="ED173" s="1589"/>
      <c r="EE173" s="1589"/>
      <c r="EF173" s="1589"/>
      <c r="EG173" s="1589"/>
      <c r="EH173" s="1589"/>
      <c r="EI173" s="1589"/>
      <c r="EJ173" s="1589"/>
      <c r="EK173" s="1589"/>
      <c r="EL173" s="1589"/>
      <c r="EM173" s="1589"/>
      <c r="EN173" s="1589"/>
      <c r="EO173" s="1589"/>
      <c r="EP173" s="1589"/>
      <c r="EQ173" s="1589"/>
      <c r="ER173" s="1589"/>
      <c r="ES173" s="1589"/>
      <c r="ET173" s="1589"/>
      <c r="EU173" s="1589"/>
      <c r="EV173" s="1589"/>
      <c r="EW173" s="1589"/>
      <c r="EX173" s="1589"/>
      <c r="EY173" s="1589"/>
      <c r="EZ173" s="1589"/>
      <c r="FA173" s="1589"/>
      <c r="FB173" s="1589"/>
      <c r="FC173" s="1589"/>
      <c r="FD173" s="1589"/>
      <c r="FE173" s="1589"/>
      <c r="FF173" s="1589"/>
      <c r="FG173" s="1589"/>
      <c r="FH173" s="1589"/>
      <c r="FI173" s="1589"/>
      <c r="FJ173" s="1589"/>
      <c r="FK173" s="1589"/>
      <c r="FL173" s="1589"/>
      <c r="FM173" s="1589"/>
      <c r="FN173" s="1589"/>
      <c r="FO173" s="1589"/>
      <c r="FP173" s="1589"/>
      <c r="FQ173" s="1589"/>
      <c r="FR173" s="1589"/>
      <c r="FS173" s="1589"/>
      <c r="FT173" s="1589"/>
      <c r="FU173" s="1589"/>
      <c r="FV173" s="1589"/>
      <c r="FW173" s="1589"/>
      <c r="FX173" s="1589"/>
      <c r="FY173" s="1589"/>
      <c r="FZ173" s="1589"/>
      <c r="GA173" s="1589"/>
      <c r="GB173" s="1589"/>
      <c r="GC173" s="1589"/>
      <c r="GD173" s="1589"/>
      <c r="GE173" s="1589"/>
      <c r="GF173" s="1589"/>
      <c r="GG173" s="1589"/>
      <c r="GH173" s="1589"/>
      <c r="GI173" s="1589"/>
      <c r="GJ173" s="1589"/>
      <c r="GK173" s="1589"/>
      <c r="GL173" s="1589"/>
      <c r="GM173" s="1589"/>
      <c r="GN173" s="1589"/>
      <c r="GO173" s="1589"/>
      <c r="GP173" s="1589"/>
      <c r="GQ173" s="1589"/>
      <c r="GR173" s="1589"/>
      <c r="GS173" s="1589"/>
      <c r="GT173" s="1589"/>
      <c r="GU173" s="1589"/>
      <c r="GV173" s="1589"/>
      <c r="GW173" s="1589"/>
      <c r="GX173" s="1589"/>
      <c r="GY173" s="1589"/>
      <c r="GZ173" s="1589"/>
      <c r="HA173" s="1589"/>
      <c r="HB173" s="1589"/>
      <c r="HC173" s="1589"/>
      <c r="HD173" s="1589"/>
      <c r="HE173" s="1589"/>
      <c r="HF173" s="1589"/>
      <c r="HG173" s="1589"/>
      <c r="HH173" s="1589"/>
      <c r="HI173" s="1589"/>
      <c r="HJ173" s="1589"/>
      <c r="HK173" s="1589"/>
      <c r="HL173" s="1589"/>
      <c r="HM173" s="1589"/>
      <c r="HN173" s="1589"/>
      <c r="HO173" s="1589"/>
      <c r="HP173" s="1589"/>
      <c r="HQ173" s="1589"/>
      <c r="HR173" s="1589"/>
      <c r="HS173" s="1589"/>
      <c r="HT173" s="1589"/>
      <c r="HU173" s="1589"/>
      <c r="HV173" s="1589"/>
      <c r="HW173" s="1589"/>
      <c r="HX173" s="1589"/>
      <c r="HY173" s="1589"/>
      <c r="HZ173" s="1589"/>
      <c r="IA173" s="1589"/>
      <c r="IB173" s="1589"/>
      <c r="IC173" s="1589"/>
      <c r="ID173" s="1589"/>
      <c r="IE173" s="1589"/>
      <c r="IF173" s="1589"/>
      <c r="IG173" s="1589"/>
      <c r="IH173" s="1589"/>
      <c r="II173" s="1589"/>
      <c r="IJ173" s="1589"/>
      <c r="IK173" s="1589"/>
      <c r="IL173" s="1589"/>
      <c r="IM173" s="1589"/>
      <c r="IN173" s="1589"/>
      <c r="IO173" s="1589"/>
      <c r="IP173" s="1589"/>
      <c r="IQ173" s="1589"/>
      <c r="IR173" s="1589"/>
      <c r="IS173" s="1589"/>
      <c r="IT173" s="1589"/>
      <c r="IU173" s="1589"/>
    </row>
    <row r="174" spans="1:255">
      <c r="A174" s="2209">
        <v>25</v>
      </c>
      <c r="B174" s="1571"/>
      <c r="C174" s="1571"/>
      <c r="D174" s="1571"/>
      <c r="E174" s="1935"/>
      <c r="F174" s="1570"/>
      <c r="G174" s="1571"/>
      <c r="H174" s="1571"/>
      <c r="I174" s="1571"/>
      <c r="J174" s="1571"/>
      <c r="K174" s="1906"/>
      <c r="L174" s="1906"/>
      <c r="M174" s="1946">
        <v>25</v>
      </c>
      <c r="N174" s="1570"/>
      <c r="O174" s="1906"/>
      <c r="P174" s="1906"/>
      <c r="Q174" s="1906"/>
      <c r="R174" s="1906">
        <f t="shared" si="2"/>
        <v>0</v>
      </c>
      <c r="S174" s="1946">
        <v>25</v>
      </c>
      <c r="T174" s="1589"/>
      <c r="U174" s="1589"/>
      <c r="V174" s="1589"/>
      <c r="W174" s="1589"/>
      <c r="X174" s="1589"/>
      <c r="Y174" s="1589"/>
      <c r="Z174" s="1589"/>
      <c r="AA174" s="1589"/>
      <c r="AB174" s="1589"/>
      <c r="AC174" s="1589"/>
      <c r="AD174" s="1589"/>
      <c r="AE174" s="1589"/>
      <c r="AF174" s="1589"/>
      <c r="AG174" s="1589"/>
      <c r="AH174" s="1589"/>
      <c r="AI174" s="1589"/>
      <c r="AJ174" s="1589"/>
      <c r="AK174" s="1589"/>
      <c r="AL174" s="1589"/>
      <c r="AM174" s="1589"/>
      <c r="AN174" s="1589"/>
      <c r="AO174" s="1589"/>
      <c r="AP174" s="1589"/>
      <c r="AQ174" s="1589"/>
      <c r="AR174" s="1589"/>
      <c r="AS174" s="1589"/>
      <c r="AT174" s="1589"/>
      <c r="AU174" s="1589"/>
      <c r="AV174" s="1589"/>
      <c r="AW174" s="1589"/>
      <c r="AX174" s="1589"/>
      <c r="AY174" s="1589"/>
      <c r="AZ174" s="1589"/>
      <c r="BA174" s="1589"/>
      <c r="BB174" s="1589"/>
      <c r="BC174" s="1589"/>
      <c r="BD174" s="1589"/>
      <c r="BE174" s="1589"/>
      <c r="BF174" s="1589"/>
      <c r="BG174" s="1589"/>
      <c r="BH174" s="1589"/>
      <c r="BI174" s="1589"/>
      <c r="BJ174" s="1589"/>
      <c r="BK174" s="1589"/>
      <c r="BL174" s="1589"/>
      <c r="BM174" s="1589"/>
      <c r="BN174" s="1589"/>
      <c r="BO174" s="1589"/>
      <c r="BP174" s="1589"/>
      <c r="BQ174" s="1589"/>
      <c r="BR174" s="1589"/>
      <c r="BS174" s="1589"/>
      <c r="BT174" s="1589"/>
      <c r="BU174" s="1589"/>
      <c r="BV174" s="1589"/>
      <c r="BW174" s="1589"/>
      <c r="BX174" s="1589"/>
      <c r="BY174" s="1589"/>
      <c r="BZ174" s="1589"/>
      <c r="CA174" s="1589"/>
      <c r="CB174" s="1589"/>
      <c r="CC174" s="1589"/>
      <c r="CD174" s="1589"/>
      <c r="CE174" s="1589"/>
      <c r="CF174" s="1589"/>
      <c r="CG174" s="1589"/>
      <c r="CH174" s="1589"/>
      <c r="CI174" s="1589"/>
      <c r="CJ174" s="1589"/>
      <c r="CK174" s="1589"/>
      <c r="CL174" s="1589"/>
      <c r="CM174" s="1589"/>
      <c r="CN174" s="1589"/>
      <c r="CO174" s="1589"/>
      <c r="CP174" s="1589"/>
      <c r="CQ174" s="1589"/>
      <c r="CR174" s="1589"/>
      <c r="CS174" s="1589"/>
      <c r="CT174" s="1589"/>
      <c r="CU174" s="1589"/>
      <c r="CV174" s="1589"/>
      <c r="CW174" s="1589"/>
      <c r="CX174" s="1589"/>
      <c r="CY174" s="1589"/>
      <c r="CZ174" s="1589"/>
      <c r="DA174" s="1589"/>
      <c r="DB174" s="1589"/>
      <c r="DC174" s="1589"/>
      <c r="DD174" s="1589"/>
      <c r="DE174" s="1589"/>
      <c r="DF174" s="1589"/>
      <c r="DG174" s="1589"/>
      <c r="DH174" s="1589"/>
      <c r="DI174" s="1589"/>
      <c r="DJ174" s="1589"/>
      <c r="DK174" s="1589"/>
      <c r="DL174" s="1589"/>
      <c r="DM174" s="1589"/>
      <c r="DN174" s="1589"/>
      <c r="DO174" s="1589"/>
      <c r="DP174" s="1589"/>
      <c r="DQ174" s="1589"/>
      <c r="DR174" s="1589"/>
      <c r="DS174" s="1589"/>
      <c r="DT174" s="1589"/>
      <c r="DU174" s="1589"/>
      <c r="DV174" s="1589"/>
      <c r="DW174" s="1589"/>
      <c r="DX174" s="1589"/>
      <c r="DY174" s="1589"/>
      <c r="DZ174" s="1589"/>
      <c r="EA174" s="1589"/>
      <c r="EB174" s="1589"/>
      <c r="EC174" s="1589"/>
      <c r="ED174" s="1589"/>
      <c r="EE174" s="1589"/>
      <c r="EF174" s="1589"/>
      <c r="EG174" s="1589"/>
      <c r="EH174" s="1589"/>
      <c r="EI174" s="1589"/>
      <c r="EJ174" s="1589"/>
      <c r="EK174" s="1589"/>
      <c r="EL174" s="1589"/>
      <c r="EM174" s="1589"/>
      <c r="EN174" s="1589"/>
      <c r="EO174" s="1589"/>
      <c r="EP174" s="1589"/>
      <c r="EQ174" s="1589"/>
      <c r="ER174" s="1589"/>
      <c r="ES174" s="1589"/>
      <c r="ET174" s="1589"/>
      <c r="EU174" s="1589"/>
      <c r="EV174" s="1589"/>
      <c r="EW174" s="1589"/>
      <c r="EX174" s="1589"/>
      <c r="EY174" s="1589"/>
      <c r="EZ174" s="1589"/>
      <c r="FA174" s="1589"/>
      <c r="FB174" s="1589"/>
      <c r="FC174" s="1589"/>
      <c r="FD174" s="1589"/>
      <c r="FE174" s="1589"/>
      <c r="FF174" s="1589"/>
      <c r="FG174" s="1589"/>
      <c r="FH174" s="1589"/>
      <c r="FI174" s="1589"/>
      <c r="FJ174" s="1589"/>
      <c r="FK174" s="1589"/>
      <c r="FL174" s="1589"/>
      <c r="FM174" s="1589"/>
      <c r="FN174" s="1589"/>
      <c r="FO174" s="1589"/>
      <c r="FP174" s="1589"/>
      <c r="FQ174" s="1589"/>
      <c r="FR174" s="1589"/>
      <c r="FS174" s="1589"/>
      <c r="FT174" s="1589"/>
      <c r="FU174" s="1589"/>
      <c r="FV174" s="1589"/>
      <c r="FW174" s="1589"/>
      <c r="FX174" s="1589"/>
      <c r="FY174" s="1589"/>
      <c r="FZ174" s="1589"/>
      <c r="GA174" s="1589"/>
      <c r="GB174" s="1589"/>
      <c r="GC174" s="1589"/>
      <c r="GD174" s="1589"/>
      <c r="GE174" s="1589"/>
      <c r="GF174" s="1589"/>
      <c r="GG174" s="1589"/>
      <c r="GH174" s="1589"/>
      <c r="GI174" s="1589"/>
      <c r="GJ174" s="1589"/>
      <c r="GK174" s="1589"/>
      <c r="GL174" s="1589"/>
      <c r="GM174" s="1589"/>
      <c r="GN174" s="1589"/>
      <c r="GO174" s="1589"/>
      <c r="GP174" s="1589"/>
      <c r="GQ174" s="1589"/>
      <c r="GR174" s="1589"/>
      <c r="GS174" s="1589"/>
      <c r="GT174" s="1589"/>
      <c r="GU174" s="1589"/>
      <c r="GV174" s="1589"/>
      <c r="GW174" s="1589"/>
      <c r="GX174" s="1589"/>
      <c r="GY174" s="1589"/>
      <c r="GZ174" s="1589"/>
      <c r="HA174" s="1589"/>
      <c r="HB174" s="1589"/>
      <c r="HC174" s="1589"/>
      <c r="HD174" s="1589"/>
      <c r="HE174" s="1589"/>
      <c r="HF174" s="1589"/>
      <c r="HG174" s="1589"/>
      <c r="HH174" s="1589"/>
      <c r="HI174" s="1589"/>
      <c r="HJ174" s="1589"/>
      <c r="HK174" s="1589"/>
      <c r="HL174" s="1589"/>
      <c r="HM174" s="1589"/>
      <c r="HN174" s="1589"/>
      <c r="HO174" s="1589"/>
      <c r="HP174" s="1589"/>
      <c r="HQ174" s="1589"/>
      <c r="HR174" s="1589"/>
      <c r="HS174" s="1589"/>
      <c r="HT174" s="1589"/>
      <c r="HU174" s="1589"/>
      <c r="HV174" s="1589"/>
      <c r="HW174" s="1589"/>
      <c r="HX174" s="1589"/>
      <c r="HY174" s="1589"/>
      <c r="HZ174" s="1589"/>
      <c r="IA174" s="1589"/>
      <c r="IB174" s="1589"/>
      <c r="IC174" s="1589"/>
      <c r="ID174" s="1589"/>
      <c r="IE174" s="1589"/>
      <c r="IF174" s="1589"/>
      <c r="IG174" s="1589"/>
      <c r="IH174" s="1589"/>
      <c r="II174" s="1589"/>
      <c r="IJ174" s="1589"/>
      <c r="IK174" s="1589"/>
      <c r="IL174" s="1589"/>
      <c r="IM174" s="1589"/>
      <c r="IN174" s="1589"/>
      <c r="IO174" s="1589"/>
      <c r="IP174" s="1589"/>
      <c r="IQ174" s="1589"/>
      <c r="IR174" s="1589"/>
      <c r="IS174" s="1589"/>
      <c r="IT174" s="1589"/>
      <c r="IU174" s="1589"/>
    </row>
    <row r="175" spans="1:255">
      <c r="A175" s="2209">
        <v>26</v>
      </c>
      <c r="B175" s="1571"/>
      <c r="C175" s="1571"/>
      <c r="D175" s="1571"/>
      <c r="E175" s="1935"/>
      <c r="F175" s="1570"/>
      <c r="G175" s="1571"/>
      <c r="H175" s="1571"/>
      <c r="I175" s="1571"/>
      <c r="J175" s="1571"/>
      <c r="K175" s="1906"/>
      <c r="L175" s="1906"/>
      <c r="M175" s="1946">
        <v>26</v>
      </c>
      <c r="N175" s="1570"/>
      <c r="O175" s="1906"/>
      <c r="P175" s="1906"/>
      <c r="Q175" s="1906"/>
      <c r="R175" s="1906">
        <f t="shared" si="2"/>
        <v>0</v>
      </c>
      <c r="S175" s="1946">
        <v>26</v>
      </c>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c r="CD175" s="1589"/>
      <c r="CE175" s="1589"/>
      <c r="CF175" s="1589"/>
      <c r="CG175" s="1589"/>
      <c r="CH175" s="1589"/>
      <c r="CI175" s="1589"/>
      <c r="CJ175" s="1589"/>
      <c r="CK175" s="1589"/>
      <c r="CL175" s="1589"/>
      <c r="CM175" s="1589"/>
      <c r="CN175" s="1589"/>
      <c r="CO175" s="1589"/>
      <c r="CP175" s="1589"/>
      <c r="CQ175" s="1589"/>
      <c r="CR175" s="1589"/>
      <c r="CS175" s="1589"/>
      <c r="CT175" s="1589"/>
      <c r="CU175" s="1589"/>
      <c r="CV175" s="1589"/>
      <c r="CW175" s="1589"/>
      <c r="CX175" s="1589"/>
      <c r="CY175" s="1589"/>
      <c r="CZ175" s="1589"/>
      <c r="DA175" s="1589"/>
      <c r="DB175" s="1589"/>
      <c r="DC175" s="1589"/>
      <c r="DD175" s="1589"/>
      <c r="DE175" s="1589"/>
      <c r="DF175" s="1589"/>
      <c r="DG175" s="1589"/>
      <c r="DH175" s="1589"/>
      <c r="DI175" s="1589"/>
      <c r="DJ175" s="1589"/>
      <c r="DK175" s="1589"/>
      <c r="DL175" s="1589"/>
      <c r="DM175" s="1589"/>
      <c r="DN175" s="1589"/>
      <c r="DO175" s="1589"/>
      <c r="DP175" s="1589"/>
      <c r="DQ175" s="1589"/>
      <c r="DR175" s="1589"/>
      <c r="DS175" s="1589"/>
      <c r="DT175" s="1589"/>
      <c r="DU175" s="1589"/>
      <c r="DV175" s="1589"/>
      <c r="DW175" s="1589"/>
      <c r="DX175" s="1589"/>
      <c r="DY175" s="1589"/>
      <c r="DZ175" s="1589"/>
      <c r="EA175" s="1589"/>
      <c r="EB175" s="1589"/>
      <c r="EC175" s="1589"/>
      <c r="ED175" s="1589"/>
      <c r="EE175" s="1589"/>
      <c r="EF175" s="1589"/>
      <c r="EG175" s="1589"/>
      <c r="EH175" s="1589"/>
      <c r="EI175" s="1589"/>
      <c r="EJ175" s="1589"/>
      <c r="EK175" s="1589"/>
      <c r="EL175" s="1589"/>
      <c r="EM175" s="1589"/>
      <c r="EN175" s="1589"/>
      <c r="EO175" s="1589"/>
      <c r="EP175" s="1589"/>
      <c r="EQ175" s="1589"/>
      <c r="ER175" s="1589"/>
      <c r="ES175" s="1589"/>
      <c r="ET175" s="1589"/>
      <c r="EU175" s="1589"/>
      <c r="EV175" s="1589"/>
      <c r="EW175" s="1589"/>
      <c r="EX175" s="1589"/>
      <c r="EY175" s="1589"/>
      <c r="EZ175" s="1589"/>
      <c r="FA175" s="1589"/>
      <c r="FB175" s="1589"/>
      <c r="FC175" s="1589"/>
      <c r="FD175" s="1589"/>
      <c r="FE175" s="1589"/>
      <c r="FF175" s="1589"/>
      <c r="FG175" s="1589"/>
      <c r="FH175" s="1589"/>
      <c r="FI175" s="1589"/>
      <c r="FJ175" s="1589"/>
      <c r="FK175" s="1589"/>
      <c r="FL175" s="1589"/>
      <c r="FM175" s="1589"/>
      <c r="FN175" s="1589"/>
      <c r="FO175" s="1589"/>
      <c r="FP175" s="1589"/>
      <c r="FQ175" s="1589"/>
      <c r="FR175" s="1589"/>
      <c r="FS175" s="1589"/>
      <c r="FT175" s="1589"/>
      <c r="FU175" s="1589"/>
      <c r="FV175" s="1589"/>
      <c r="FW175" s="1589"/>
      <c r="FX175" s="1589"/>
      <c r="FY175" s="1589"/>
      <c r="FZ175" s="1589"/>
      <c r="GA175" s="1589"/>
      <c r="GB175" s="1589"/>
      <c r="GC175" s="1589"/>
      <c r="GD175" s="1589"/>
      <c r="GE175" s="1589"/>
      <c r="GF175" s="1589"/>
      <c r="GG175" s="1589"/>
      <c r="GH175" s="1589"/>
      <c r="GI175" s="1589"/>
      <c r="GJ175" s="1589"/>
      <c r="GK175" s="1589"/>
      <c r="GL175" s="1589"/>
      <c r="GM175" s="1589"/>
      <c r="GN175" s="1589"/>
      <c r="GO175" s="1589"/>
      <c r="GP175" s="1589"/>
      <c r="GQ175" s="1589"/>
      <c r="GR175" s="1589"/>
      <c r="GS175" s="1589"/>
      <c r="GT175" s="1589"/>
      <c r="GU175" s="1589"/>
      <c r="GV175" s="1589"/>
      <c r="GW175" s="1589"/>
      <c r="GX175" s="1589"/>
      <c r="GY175" s="1589"/>
      <c r="GZ175" s="1589"/>
      <c r="HA175" s="1589"/>
      <c r="HB175" s="1589"/>
      <c r="HC175" s="1589"/>
      <c r="HD175" s="1589"/>
      <c r="HE175" s="1589"/>
      <c r="HF175" s="1589"/>
      <c r="HG175" s="1589"/>
      <c r="HH175" s="1589"/>
      <c r="HI175" s="1589"/>
      <c r="HJ175" s="1589"/>
      <c r="HK175" s="1589"/>
      <c r="HL175" s="1589"/>
      <c r="HM175" s="1589"/>
      <c r="HN175" s="1589"/>
      <c r="HO175" s="1589"/>
      <c r="HP175" s="1589"/>
      <c r="HQ175" s="1589"/>
      <c r="HR175" s="1589"/>
      <c r="HS175" s="1589"/>
      <c r="HT175" s="1589"/>
      <c r="HU175" s="1589"/>
      <c r="HV175" s="1589"/>
      <c r="HW175" s="1589"/>
      <c r="HX175" s="1589"/>
      <c r="HY175" s="1589"/>
      <c r="HZ175" s="1589"/>
      <c r="IA175" s="1589"/>
      <c r="IB175" s="1589"/>
      <c r="IC175" s="1589"/>
      <c r="ID175" s="1589"/>
      <c r="IE175" s="1589"/>
      <c r="IF175" s="1589"/>
      <c r="IG175" s="1589"/>
      <c r="IH175" s="1589"/>
      <c r="II175" s="1589"/>
      <c r="IJ175" s="1589"/>
      <c r="IK175" s="1589"/>
      <c r="IL175" s="1589"/>
      <c r="IM175" s="1589"/>
      <c r="IN175" s="1589"/>
      <c r="IO175" s="1589"/>
      <c r="IP175" s="1589"/>
      <c r="IQ175" s="1589"/>
      <c r="IR175" s="1589"/>
      <c r="IS175" s="1589"/>
      <c r="IT175" s="1589"/>
      <c r="IU175" s="1589"/>
    </row>
    <row r="176" spans="1:255">
      <c r="A176" s="2209">
        <v>27</v>
      </c>
      <c r="B176" s="1571"/>
      <c r="C176" s="1571"/>
      <c r="D176" s="1571"/>
      <c r="E176" s="1935"/>
      <c r="F176" s="1570"/>
      <c r="G176" s="1571"/>
      <c r="H176" s="1571"/>
      <c r="I176" s="1571"/>
      <c r="J176" s="1571"/>
      <c r="K176" s="1906"/>
      <c r="L176" s="1906"/>
      <c r="M176" s="1946">
        <v>27</v>
      </c>
      <c r="N176" s="1570"/>
      <c r="O176" s="1906"/>
      <c r="P176" s="1906"/>
      <c r="Q176" s="1906"/>
      <c r="R176" s="1906">
        <f t="shared" si="2"/>
        <v>0</v>
      </c>
      <c r="S176" s="1946">
        <v>27</v>
      </c>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c r="CD176" s="1589"/>
      <c r="CE176" s="1589"/>
      <c r="CF176" s="1589"/>
      <c r="CG176" s="1589"/>
      <c r="CH176" s="1589"/>
      <c r="CI176" s="1589"/>
      <c r="CJ176" s="1589"/>
      <c r="CK176" s="1589"/>
      <c r="CL176" s="1589"/>
      <c r="CM176" s="1589"/>
      <c r="CN176" s="1589"/>
      <c r="CO176" s="1589"/>
      <c r="CP176" s="1589"/>
      <c r="CQ176" s="1589"/>
      <c r="CR176" s="1589"/>
      <c r="CS176" s="1589"/>
      <c r="CT176" s="1589"/>
      <c r="CU176" s="1589"/>
      <c r="CV176" s="1589"/>
      <c r="CW176" s="1589"/>
      <c r="CX176" s="1589"/>
      <c r="CY176" s="1589"/>
      <c r="CZ176" s="1589"/>
      <c r="DA176" s="1589"/>
      <c r="DB176" s="1589"/>
      <c r="DC176" s="1589"/>
      <c r="DD176" s="1589"/>
      <c r="DE176" s="1589"/>
      <c r="DF176" s="1589"/>
      <c r="DG176" s="1589"/>
      <c r="DH176" s="1589"/>
      <c r="DI176" s="1589"/>
      <c r="DJ176" s="1589"/>
      <c r="DK176" s="1589"/>
      <c r="DL176" s="1589"/>
      <c r="DM176" s="1589"/>
      <c r="DN176" s="1589"/>
      <c r="DO176" s="1589"/>
      <c r="DP176" s="1589"/>
      <c r="DQ176" s="1589"/>
      <c r="DR176" s="1589"/>
      <c r="DS176" s="1589"/>
      <c r="DT176" s="1589"/>
      <c r="DU176" s="1589"/>
      <c r="DV176" s="1589"/>
      <c r="DW176" s="1589"/>
      <c r="DX176" s="1589"/>
      <c r="DY176" s="1589"/>
      <c r="DZ176" s="1589"/>
      <c r="EA176" s="1589"/>
      <c r="EB176" s="1589"/>
      <c r="EC176" s="1589"/>
      <c r="ED176" s="1589"/>
      <c r="EE176" s="1589"/>
      <c r="EF176" s="1589"/>
      <c r="EG176" s="1589"/>
      <c r="EH176" s="1589"/>
      <c r="EI176" s="1589"/>
      <c r="EJ176" s="1589"/>
      <c r="EK176" s="1589"/>
      <c r="EL176" s="1589"/>
      <c r="EM176" s="1589"/>
      <c r="EN176" s="1589"/>
      <c r="EO176" s="1589"/>
      <c r="EP176" s="1589"/>
      <c r="EQ176" s="1589"/>
      <c r="ER176" s="1589"/>
      <c r="ES176" s="1589"/>
      <c r="ET176" s="1589"/>
      <c r="EU176" s="1589"/>
      <c r="EV176" s="1589"/>
      <c r="EW176" s="1589"/>
      <c r="EX176" s="1589"/>
      <c r="EY176" s="1589"/>
      <c r="EZ176" s="1589"/>
      <c r="FA176" s="1589"/>
      <c r="FB176" s="1589"/>
      <c r="FC176" s="1589"/>
      <c r="FD176" s="1589"/>
      <c r="FE176" s="1589"/>
      <c r="FF176" s="1589"/>
      <c r="FG176" s="1589"/>
      <c r="FH176" s="1589"/>
      <c r="FI176" s="1589"/>
      <c r="FJ176" s="1589"/>
      <c r="FK176" s="1589"/>
      <c r="FL176" s="1589"/>
      <c r="FM176" s="1589"/>
      <c r="FN176" s="1589"/>
      <c r="FO176" s="1589"/>
      <c r="FP176" s="1589"/>
      <c r="FQ176" s="1589"/>
      <c r="FR176" s="1589"/>
      <c r="FS176" s="1589"/>
      <c r="FT176" s="1589"/>
      <c r="FU176" s="1589"/>
      <c r="FV176" s="1589"/>
      <c r="FW176" s="1589"/>
      <c r="FX176" s="1589"/>
      <c r="FY176" s="1589"/>
      <c r="FZ176" s="1589"/>
      <c r="GA176" s="1589"/>
      <c r="GB176" s="1589"/>
      <c r="GC176" s="1589"/>
      <c r="GD176" s="1589"/>
      <c r="GE176" s="1589"/>
      <c r="GF176" s="1589"/>
      <c r="GG176" s="1589"/>
      <c r="GH176" s="1589"/>
      <c r="GI176" s="1589"/>
      <c r="GJ176" s="1589"/>
      <c r="GK176" s="1589"/>
      <c r="GL176" s="1589"/>
      <c r="GM176" s="1589"/>
      <c r="GN176" s="1589"/>
      <c r="GO176" s="1589"/>
      <c r="GP176" s="1589"/>
      <c r="GQ176" s="1589"/>
      <c r="GR176" s="1589"/>
      <c r="GS176" s="1589"/>
      <c r="GT176" s="1589"/>
      <c r="GU176" s="1589"/>
      <c r="GV176" s="1589"/>
      <c r="GW176" s="1589"/>
      <c r="GX176" s="1589"/>
      <c r="GY176" s="1589"/>
      <c r="GZ176" s="1589"/>
      <c r="HA176" s="1589"/>
      <c r="HB176" s="1589"/>
      <c r="HC176" s="1589"/>
      <c r="HD176" s="1589"/>
      <c r="HE176" s="1589"/>
      <c r="HF176" s="1589"/>
      <c r="HG176" s="1589"/>
      <c r="HH176" s="1589"/>
      <c r="HI176" s="1589"/>
      <c r="HJ176" s="1589"/>
      <c r="HK176" s="1589"/>
      <c r="HL176" s="1589"/>
      <c r="HM176" s="1589"/>
      <c r="HN176" s="1589"/>
      <c r="HO176" s="1589"/>
      <c r="HP176" s="1589"/>
      <c r="HQ176" s="1589"/>
      <c r="HR176" s="1589"/>
      <c r="HS176" s="1589"/>
      <c r="HT176" s="1589"/>
      <c r="HU176" s="1589"/>
      <c r="HV176" s="1589"/>
      <c r="HW176" s="1589"/>
      <c r="HX176" s="1589"/>
      <c r="HY176" s="1589"/>
      <c r="HZ176" s="1589"/>
      <c r="IA176" s="1589"/>
      <c r="IB176" s="1589"/>
      <c r="IC176" s="1589"/>
      <c r="ID176" s="1589"/>
      <c r="IE176" s="1589"/>
      <c r="IF176" s="1589"/>
      <c r="IG176" s="1589"/>
      <c r="IH176" s="1589"/>
      <c r="II176" s="1589"/>
      <c r="IJ176" s="1589"/>
      <c r="IK176" s="1589"/>
      <c r="IL176" s="1589"/>
      <c r="IM176" s="1589"/>
      <c r="IN176" s="1589"/>
      <c r="IO176" s="1589"/>
      <c r="IP176" s="1589"/>
      <c r="IQ176" s="1589"/>
      <c r="IR176" s="1589"/>
      <c r="IS176" s="1589"/>
      <c r="IT176" s="1589"/>
      <c r="IU176" s="1589"/>
    </row>
    <row r="177" spans="1:255">
      <c r="A177" s="2209">
        <v>28</v>
      </c>
      <c r="B177" s="1571"/>
      <c r="C177" s="1571"/>
      <c r="D177" s="1571"/>
      <c r="E177" s="1935"/>
      <c r="F177" s="1570"/>
      <c r="G177" s="1571"/>
      <c r="H177" s="1571"/>
      <c r="I177" s="1571"/>
      <c r="J177" s="1571"/>
      <c r="K177" s="1906"/>
      <c r="L177" s="1906"/>
      <c r="M177" s="1946">
        <v>28</v>
      </c>
      <c r="N177" s="1570"/>
      <c r="O177" s="1906"/>
      <c r="P177" s="1906"/>
      <c r="Q177" s="1906"/>
      <c r="R177" s="1906">
        <f t="shared" si="2"/>
        <v>0</v>
      </c>
      <c r="S177" s="1946">
        <v>28</v>
      </c>
      <c r="T177" s="1589"/>
      <c r="U177" s="1589"/>
      <c r="V177" s="1589"/>
      <c r="W177" s="1589"/>
      <c r="X177" s="1589"/>
      <c r="Y177" s="1589"/>
      <c r="Z177" s="1589"/>
      <c r="AA177" s="1589"/>
      <c r="AB177" s="1589"/>
      <c r="AC177" s="1589"/>
      <c r="AD177" s="1589"/>
      <c r="AE177" s="1589"/>
      <c r="AF177" s="1589"/>
      <c r="AG177" s="1589"/>
      <c r="AH177" s="1589"/>
      <c r="AI177" s="1589"/>
      <c r="AJ177" s="1589"/>
      <c r="AK177" s="1589"/>
      <c r="AL177" s="1589"/>
      <c r="AM177" s="1589"/>
      <c r="AN177" s="1589"/>
      <c r="AO177" s="1589"/>
      <c r="AP177" s="1589"/>
      <c r="AQ177" s="1589"/>
      <c r="AR177" s="1589"/>
      <c r="AS177" s="1589"/>
      <c r="AT177" s="1589"/>
      <c r="AU177" s="1589"/>
      <c r="AV177" s="1589"/>
      <c r="AW177" s="1589"/>
      <c r="AX177" s="1589"/>
      <c r="AY177" s="1589"/>
      <c r="AZ177" s="1589"/>
      <c r="BA177" s="1589"/>
      <c r="BB177" s="1589"/>
      <c r="BC177" s="1589"/>
      <c r="BD177" s="1589"/>
      <c r="BE177" s="1589"/>
      <c r="BF177" s="1589"/>
      <c r="BG177" s="1589"/>
      <c r="BH177" s="1589"/>
      <c r="BI177" s="1589"/>
      <c r="BJ177" s="1589"/>
      <c r="BK177" s="1589"/>
      <c r="BL177" s="1589"/>
      <c r="BM177" s="1589"/>
      <c r="BN177" s="1589"/>
      <c r="BO177" s="1589"/>
      <c r="BP177" s="1589"/>
      <c r="BQ177" s="1589"/>
      <c r="BR177" s="1589"/>
      <c r="BS177" s="1589"/>
      <c r="BT177" s="1589"/>
      <c r="BU177" s="1589"/>
      <c r="BV177" s="1589"/>
      <c r="BW177" s="1589"/>
      <c r="BX177" s="1589"/>
      <c r="BY177" s="1589"/>
      <c r="BZ177" s="1589"/>
      <c r="CA177" s="1589"/>
      <c r="CB177" s="1589"/>
      <c r="CC177" s="1589"/>
      <c r="CD177" s="1589"/>
      <c r="CE177" s="1589"/>
      <c r="CF177" s="1589"/>
      <c r="CG177" s="1589"/>
      <c r="CH177" s="1589"/>
      <c r="CI177" s="1589"/>
      <c r="CJ177" s="1589"/>
      <c r="CK177" s="1589"/>
      <c r="CL177" s="1589"/>
      <c r="CM177" s="1589"/>
      <c r="CN177" s="1589"/>
      <c r="CO177" s="1589"/>
      <c r="CP177" s="1589"/>
      <c r="CQ177" s="1589"/>
      <c r="CR177" s="1589"/>
      <c r="CS177" s="1589"/>
      <c r="CT177" s="1589"/>
      <c r="CU177" s="1589"/>
      <c r="CV177" s="1589"/>
      <c r="CW177" s="1589"/>
      <c r="CX177" s="1589"/>
      <c r="CY177" s="1589"/>
      <c r="CZ177" s="1589"/>
      <c r="DA177" s="1589"/>
      <c r="DB177" s="1589"/>
      <c r="DC177" s="1589"/>
      <c r="DD177" s="1589"/>
      <c r="DE177" s="1589"/>
      <c r="DF177" s="1589"/>
      <c r="DG177" s="1589"/>
      <c r="DH177" s="1589"/>
      <c r="DI177" s="1589"/>
      <c r="DJ177" s="1589"/>
      <c r="DK177" s="1589"/>
      <c r="DL177" s="1589"/>
      <c r="DM177" s="1589"/>
      <c r="DN177" s="1589"/>
      <c r="DO177" s="1589"/>
      <c r="DP177" s="1589"/>
      <c r="DQ177" s="1589"/>
      <c r="DR177" s="1589"/>
      <c r="DS177" s="1589"/>
      <c r="DT177" s="1589"/>
      <c r="DU177" s="1589"/>
      <c r="DV177" s="1589"/>
      <c r="DW177" s="1589"/>
      <c r="DX177" s="1589"/>
      <c r="DY177" s="1589"/>
      <c r="DZ177" s="1589"/>
      <c r="EA177" s="1589"/>
      <c r="EB177" s="1589"/>
      <c r="EC177" s="1589"/>
      <c r="ED177" s="1589"/>
      <c r="EE177" s="1589"/>
      <c r="EF177" s="1589"/>
      <c r="EG177" s="1589"/>
      <c r="EH177" s="1589"/>
      <c r="EI177" s="1589"/>
      <c r="EJ177" s="1589"/>
      <c r="EK177" s="1589"/>
      <c r="EL177" s="1589"/>
      <c r="EM177" s="1589"/>
      <c r="EN177" s="1589"/>
      <c r="EO177" s="1589"/>
      <c r="EP177" s="1589"/>
      <c r="EQ177" s="1589"/>
      <c r="ER177" s="1589"/>
      <c r="ES177" s="1589"/>
      <c r="ET177" s="1589"/>
      <c r="EU177" s="1589"/>
      <c r="EV177" s="1589"/>
      <c r="EW177" s="1589"/>
      <c r="EX177" s="1589"/>
      <c r="EY177" s="1589"/>
      <c r="EZ177" s="1589"/>
      <c r="FA177" s="1589"/>
      <c r="FB177" s="1589"/>
      <c r="FC177" s="1589"/>
      <c r="FD177" s="1589"/>
      <c r="FE177" s="1589"/>
      <c r="FF177" s="1589"/>
      <c r="FG177" s="1589"/>
      <c r="FH177" s="1589"/>
      <c r="FI177" s="1589"/>
      <c r="FJ177" s="1589"/>
      <c r="FK177" s="1589"/>
      <c r="FL177" s="1589"/>
      <c r="FM177" s="1589"/>
      <c r="FN177" s="1589"/>
      <c r="FO177" s="1589"/>
      <c r="FP177" s="1589"/>
      <c r="FQ177" s="1589"/>
      <c r="FR177" s="1589"/>
      <c r="FS177" s="1589"/>
      <c r="FT177" s="1589"/>
      <c r="FU177" s="1589"/>
      <c r="FV177" s="1589"/>
      <c r="FW177" s="1589"/>
      <c r="FX177" s="1589"/>
      <c r="FY177" s="1589"/>
      <c r="FZ177" s="1589"/>
      <c r="GA177" s="1589"/>
      <c r="GB177" s="1589"/>
      <c r="GC177" s="1589"/>
      <c r="GD177" s="1589"/>
      <c r="GE177" s="1589"/>
      <c r="GF177" s="1589"/>
      <c r="GG177" s="1589"/>
      <c r="GH177" s="1589"/>
      <c r="GI177" s="1589"/>
      <c r="GJ177" s="1589"/>
      <c r="GK177" s="1589"/>
      <c r="GL177" s="1589"/>
      <c r="GM177" s="1589"/>
      <c r="GN177" s="1589"/>
      <c r="GO177" s="1589"/>
      <c r="GP177" s="1589"/>
      <c r="GQ177" s="1589"/>
      <c r="GR177" s="1589"/>
      <c r="GS177" s="1589"/>
      <c r="GT177" s="1589"/>
      <c r="GU177" s="1589"/>
      <c r="GV177" s="1589"/>
      <c r="GW177" s="1589"/>
      <c r="GX177" s="1589"/>
      <c r="GY177" s="1589"/>
      <c r="GZ177" s="1589"/>
      <c r="HA177" s="1589"/>
      <c r="HB177" s="1589"/>
      <c r="HC177" s="1589"/>
      <c r="HD177" s="1589"/>
      <c r="HE177" s="1589"/>
      <c r="HF177" s="1589"/>
      <c r="HG177" s="1589"/>
      <c r="HH177" s="1589"/>
      <c r="HI177" s="1589"/>
      <c r="HJ177" s="1589"/>
      <c r="HK177" s="1589"/>
      <c r="HL177" s="1589"/>
      <c r="HM177" s="1589"/>
      <c r="HN177" s="1589"/>
      <c r="HO177" s="1589"/>
      <c r="HP177" s="1589"/>
      <c r="HQ177" s="1589"/>
      <c r="HR177" s="1589"/>
      <c r="HS177" s="1589"/>
      <c r="HT177" s="1589"/>
      <c r="HU177" s="1589"/>
      <c r="HV177" s="1589"/>
      <c r="HW177" s="1589"/>
      <c r="HX177" s="1589"/>
      <c r="HY177" s="1589"/>
      <c r="HZ177" s="1589"/>
      <c r="IA177" s="1589"/>
      <c r="IB177" s="1589"/>
      <c r="IC177" s="1589"/>
      <c r="ID177" s="1589"/>
      <c r="IE177" s="1589"/>
      <c r="IF177" s="1589"/>
      <c r="IG177" s="1589"/>
      <c r="IH177" s="1589"/>
      <c r="II177" s="1589"/>
      <c r="IJ177" s="1589"/>
      <c r="IK177" s="1589"/>
      <c r="IL177" s="1589"/>
      <c r="IM177" s="1589"/>
      <c r="IN177" s="1589"/>
      <c r="IO177" s="1589"/>
      <c r="IP177" s="1589"/>
      <c r="IQ177" s="1589"/>
      <c r="IR177" s="1589"/>
      <c r="IS177" s="1589"/>
      <c r="IT177" s="1589"/>
      <c r="IU177" s="1589"/>
    </row>
    <row r="178" spans="1:255">
      <c r="A178" s="2209">
        <v>29</v>
      </c>
      <c r="B178" s="1571"/>
      <c r="C178" s="1571"/>
      <c r="D178" s="1571"/>
      <c r="E178" s="1935"/>
      <c r="F178" s="1570"/>
      <c r="G178" s="1571"/>
      <c r="H178" s="1571"/>
      <c r="I178" s="1571"/>
      <c r="J178" s="1571"/>
      <c r="K178" s="1906"/>
      <c r="L178" s="1906"/>
      <c r="M178" s="1946">
        <v>29</v>
      </c>
      <c r="N178" s="1570"/>
      <c r="O178" s="1906"/>
      <c r="P178" s="1906"/>
      <c r="Q178" s="1906"/>
      <c r="R178" s="1906">
        <f t="shared" si="2"/>
        <v>0</v>
      </c>
      <c r="S178" s="1946">
        <v>29</v>
      </c>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c r="CD178" s="1589"/>
      <c r="CE178" s="1589"/>
      <c r="CF178" s="1589"/>
      <c r="CG178" s="1589"/>
      <c r="CH178" s="1589"/>
      <c r="CI178" s="1589"/>
      <c r="CJ178" s="1589"/>
      <c r="CK178" s="1589"/>
      <c r="CL178" s="1589"/>
      <c r="CM178" s="1589"/>
      <c r="CN178" s="1589"/>
      <c r="CO178" s="1589"/>
      <c r="CP178" s="1589"/>
      <c r="CQ178" s="1589"/>
      <c r="CR178" s="1589"/>
      <c r="CS178" s="1589"/>
      <c r="CT178" s="1589"/>
      <c r="CU178" s="1589"/>
      <c r="CV178" s="1589"/>
      <c r="CW178" s="1589"/>
      <c r="CX178" s="1589"/>
      <c r="CY178" s="1589"/>
      <c r="CZ178" s="1589"/>
      <c r="DA178" s="1589"/>
      <c r="DB178" s="1589"/>
      <c r="DC178" s="1589"/>
      <c r="DD178" s="1589"/>
      <c r="DE178" s="1589"/>
      <c r="DF178" s="1589"/>
      <c r="DG178" s="1589"/>
      <c r="DH178" s="1589"/>
      <c r="DI178" s="1589"/>
      <c r="DJ178" s="1589"/>
      <c r="DK178" s="1589"/>
      <c r="DL178" s="1589"/>
      <c r="DM178" s="1589"/>
      <c r="DN178" s="1589"/>
      <c r="DO178" s="1589"/>
      <c r="DP178" s="1589"/>
      <c r="DQ178" s="1589"/>
      <c r="DR178" s="1589"/>
      <c r="DS178" s="1589"/>
      <c r="DT178" s="1589"/>
      <c r="DU178" s="1589"/>
      <c r="DV178" s="1589"/>
      <c r="DW178" s="1589"/>
      <c r="DX178" s="1589"/>
      <c r="DY178" s="1589"/>
      <c r="DZ178" s="1589"/>
      <c r="EA178" s="1589"/>
      <c r="EB178" s="1589"/>
      <c r="EC178" s="1589"/>
      <c r="ED178" s="1589"/>
      <c r="EE178" s="1589"/>
      <c r="EF178" s="1589"/>
      <c r="EG178" s="1589"/>
      <c r="EH178" s="1589"/>
      <c r="EI178" s="1589"/>
      <c r="EJ178" s="1589"/>
      <c r="EK178" s="1589"/>
      <c r="EL178" s="1589"/>
      <c r="EM178" s="1589"/>
      <c r="EN178" s="1589"/>
      <c r="EO178" s="1589"/>
      <c r="EP178" s="1589"/>
      <c r="EQ178" s="1589"/>
      <c r="ER178" s="1589"/>
      <c r="ES178" s="1589"/>
      <c r="ET178" s="1589"/>
      <c r="EU178" s="1589"/>
      <c r="EV178" s="1589"/>
      <c r="EW178" s="1589"/>
      <c r="EX178" s="1589"/>
      <c r="EY178" s="1589"/>
      <c r="EZ178" s="1589"/>
      <c r="FA178" s="1589"/>
      <c r="FB178" s="1589"/>
      <c r="FC178" s="1589"/>
      <c r="FD178" s="1589"/>
      <c r="FE178" s="1589"/>
      <c r="FF178" s="1589"/>
      <c r="FG178" s="1589"/>
      <c r="FH178" s="1589"/>
      <c r="FI178" s="1589"/>
      <c r="FJ178" s="1589"/>
      <c r="FK178" s="1589"/>
      <c r="FL178" s="1589"/>
      <c r="FM178" s="1589"/>
      <c r="FN178" s="1589"/>
      <c r="FO178" s="1589"/>
      <c r="FP178" s="1589"/>
      <c r="FQ178" s="1589"/>
      <c r="FR178" s="1589"/>
      <c r="FS178" s="1589"/>
      <c r="FT178" s="1589"/>
      <c r="FU178" s="1589"/>
      <c r="FV178" s="1589"/>
      <c r="FW178" s="1589"/>
      <c r="FX178" s="1589"/>
      <c r="FY178" s="1589"/>
      <c r="FZ178" s="1589"/>
      <c r="GA178" s="1589"/>
      <c r="GB178" s="1589"/>
      <c r="GC178" s="1589"/>
      <c r="GD178" s="1589"/>
      <c r="GE178" s="1589"/>
      <c r="GF178" s="1589"/>
      <c r="GG178" s="1589"/>
      <c r="GH178" s="1589"/>
      <c r="GI178" s="1589"/>
      <c r="GJ178" s="1589"/>
      <c r="GK178" s="1589"/>
      <c r="GL178" s="1589"/>
      <c r="GM178" s="1589"/>
      <c r="GN178" s="1589"/>
      <c r="GO178" s="1589"/>
      <c r="GP178" s="1589"/>
      <c r="GQ178" s="1589"/>
      <c r="GR178" s="1589"/>
      <c r="GS178" s="1589"/>
      <c r="GT178" s="1589"/>
      <c r="GU178" s="1589"/>
      <c r="GV178" s="1589"/>
      <c r="GW178" s="1589"/>
      <c r="GX178" s="1589"/>
      <c r="GY178" s="1589"/>
      <c r="GZ178" s="1589"/>
      <c r="HA178" s="1589"/>
      <c r="HB178" s="1589"/>
      <c r="HC178" s="1589"/>
      <c r="HD178" s="1589"/>
      <c r="HE178" s="1589"/>
      <c r="HF178" s="1589"/>
      <c r="HG178" s="1589"/>
      <c r="HH178" s="1589"/>
      <c r="HI178" s="1589"/>
      <c r="HJ178" s="1589"/>
      <c r="HK178" s="1589"/>
      <c r="HL178" s="1589"/>
      <c r="HM178" s="1589"/>
      <c r="HN178" s="1589"/>
      <c r="HO178" s="1589"/>
      <c r="HP178" s="1589"/>
      <c r="HQ178" s="1589"/>
      <c r="HR178" s="1589"/>
      <c r="HS178" s="1589"/>
      <c r="HT178" s="1589"/>
      <c r="HU178" s="1589"/>
      <c r="HV178" s="1589"/>
      <c r="HW178" s="1589"/>
      <c r="HX178" s="1589"/>
      <c r="HY178" s="1589"/>
      <c r="HZ178" s="1589"/>
      <c r="IA178" s="1589"/>
      <c r="IB178" s="1589"/>
      <c r="IC178" s="1589"/>
      <c r="ID178" s="1589"/>
      <c r="IE178" s="1589"/>
      <c r="IF178" s="1589"/>
      <c r="IG178" s="1589"/>
      <c r="IH178" s="1589"/>
      <c r="II178" s="1589"/>
      <c r="IJ178" s="1589"/>
      <c r="IK178" s="1589"/>
      <c r="IL178" s="1589"/>
      <c r="IM178" s="1589"/>
      <c r="IN178" s="1589"/>
      <c r="IO178" s="1589"/>
      <c r="IP178" s="1589"/>
      <c r="IQ178" s="1589"/>
      <c r="IR178" s="1589"/>
      <c r="IS178" s="1589"/>
      <c r="IT178" s="1589"/>
      <c r="IU178" s="1589"/>
    </row>
    <row r="179" spans="1:255">
      <c r="A179" s="2209">
        <v>30</v>
      </c>
      <c r="B179" s="1571"/>
      <c r="C179" s="1571"/>
      <c r="D179" s="1571"/>
      <c r="E179" s="1935"/>
      <c r="F179" s="1570"/>
      <c r="G179" s="1571"/>
      <c r="H179" s="1571"/>
      <c r="I179" s="1571"/>
      <c r="J179" s="1571"/>
      <c r="K179" s="1906"/>
      <c r="L179" s="1906"/>
      <c r="M179" s="1946">
        <v>30</v>
      </c>
      <c r="N179" s="1570"/>
      <c r="O179" s="1906"/>
      <c r="P179" s="1906"/>
      <c r="Q179" s="1906"/>
      <c r="R179" s="1906">
        <f t="shared" si="2"/>
        <v>0</v>
      </c>
      <c r="S179" s="1946">
        <v>30</v>
      </c>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c r="CD179" s="1589"/>
      <c r="CE179" s="1589"/>
      <c r="CF179" s="1589"/>
      <c r="CG179" s="1589"/>
      <c r="CH179" s="1589"/>
      <c r="CI179" s="1589"/>
      <c r="CJ179" s="1589"/>
      <c r="CK179" s="1589"/>
      <c r="CL179" s="1589"/>
      <c r="CM179" s="1589"/>
      <c r="CN179" s="1589"/>
      <c r="CO179" s="1589"/>
      <c r="CP179" s="1589"/>
      <c r="CQ179" s="1589"/>
      <c r="CR179" s="1589"/>
      <c r="CS179" s="1589"/>
      <c r="CT179" s="1589"/>
      <c r="CU179" s="1589"/>
      <c r="CV179" s="1589"/>
      <c r="CW179" s="1589"/>
      <c r="CX179" s="1589"/>
      <c r="CY179" s="1589"/>
      <c r="CZ179" s="1589"/>
      <c r="DA179" s="1589"/>
      <c r="DB179" s="1589"/>
      <c r="DC179" s="1589"/>
      <c r="DD179" s="1589"/>
      <c r="DE179" s="1589"/>
      <c r="DF179" s="1589"/>
      <c r="DG179" s="1589"/>
      <c r="DH179" s="1589"/>
      <c r="DI179" s="1589"/>
      <c r="DJ179" s="1589"/>
      <c r="DK179" s="1589"/>
      <c r="DL179" s="1589"/>
      <c r="DM179" s="1589"/>
      <c r="DN179" s="1589"/>
      <c r="DO179" s="1589"/>
      <c r="DP179" s="1589"/>
      <c r="DQ179" s="1589"/>
      <c r="DR179" s="1589"/>
      <c r="DS179" s="1589"/>
      <c r="DT179" s="1589"/>
      <c r="DU179" s="1589"/>
      <c r="DV179" s="1589"/>
      <c r="DW179" s="1589"/>
      <c r="DX179" s="1589"/>
      <c r="DY179" s="1589"/>
      <c r="DZ179" s="1589"/>
      <c r="EA179" s="1589"/>
      <c r="EB179" s="1589"/>
      <c r="EC179" s="1589"/>
      <c r="ED179" s="1589"/>
      <c r="EE179" s="1589"/>
      <c r="EF179" s="1589"/>
      <c r="EG179" s="1589"/>
      <c r="EH179" s="1589"/>
      <c r="EI179" s="1589"/>
      <c r="EJ179" s="1589"/>
      <c r="EK179" s="1589"/>
      <c r="EL179" s="1589"/>
      <c r="EM179" s="1589"/>
      <c r="EN179" s="1589"/>
      <c r="EO179" s="1589"/>
      <c r="EP179" s="1589"/>
      <c r="EQ179" s="1589"/>
      <c r="ER179" s="1589"/>
      <c r="ES179" s="1589"/>
      <c r="ET179" s="1589"/>
      <c r="EU179" s="1589"/>
      <c r="EV179" s="1589"/>
      <c r="EW179" s="1589"/>
      <c r="EX179" s="1589"/>
      <c r="EY179" s="1589"/>
      <c r="EZ179" s="1589"/>
      <c r="FA179" s="1589"/>
      <c r="FB179" s="1589"/>
      <c r="FC179" s="1589"/>
      <c r="FD179" s="1589"/>
      <c r="FE179" s="1589"/>
      <c r="FF179" s="1589"/>
      <c r="FG179" s="1589"/>
      <c r="FH179" s="1589"/>
      <c r="FI179" s="1589"/>
      <c r="FJ179" s="1589"/>
      <c r="FK179" s="1589"/>
      <c r="FL179" s="1589"/>
      <c r="FM179" s="1589"/>
      <c r="FN179" s="1589"/>
      <c r="FO179" s="1589"/>
      <c r="FP179" s="1589"/>
      <c r="FQ179" s="1589"/>
      <c r="FR179" s="1589"/>
      <c r="FS179" s="1589"/>
      <c r="FT179" s="1589"/>
      <c r="FU179" s="1589"/>
      <c r="FV179" s="1589"/>
      <c r="FW179" s="1589"/>
      <c r="FX179" s="1589"/>
      <c r="FY179" s="1589"/>
      <c r="FZ179" s="1589"/>
      <c r="GA179" s="1589"/>
      <c r="GB179" s="1589"/>
      <c r="GC179" s="1589"/>
      <c r="GD179" s="1589"/>
      <c r="GE179" s="1589"/>
      <c r="GF179" s="1589"/>
      <c r="GG179" s="1589"/>
      <c r="GH179" s="1589"/>
      <c r="GI179" s="1589"/>
      <c r="GJ179" s="1589"/>
      <c r="GK179" s="1589"/>
      <c r="GL179" s="1589"/>
      <c r="GM179" s="1589"/>
      <c r="GN179" s="1589"/>
      <c r="GO179" s="1589"/>
      <c r="GP179" s="1589"/>
      <c r="GQ179" s="1589"/>
      <c r="GR179" s="1589"/>
      <c r="GS179" s="1589"/>
      <c r="GT179" s="1589"/>
      <c r="GU179" s="1589"/>
      <c r="GV179" s="1589"/>
      <c r="GW179" s="1589"/>
      <c r="GX179" s="1589"/>
      <c r="GY179" s="1589"/>
      <c r="GZ179" s="1589"/>
      <c r="HA179" s="1589"/>
      <c r="HB179" s="1589"/>
      <c r="HC179" s="1589"/>
      <c r="HD179" s="1589"/>
      <c r="HE179" s="1589"/>
      <c r="HF179" s="1589"/>
      <c r="HG179" s="1589"/>
      <c r="HH179" s="1589"/>
      <c r="HI179" s="1589"/>
      <c r="HJ179" s="1589"/>
      <c r="HK179" s="1589"/>
      <c r="HL179" s="1589"/>
      <c r="HM179" s="1589"/>
      <c r="HN179" s="1589"/>
      <c r="HO179" s="1589"/>
      <c r="HP179" s="1589"/>
      <c r="HQ179" s="1589"/>
      <c r="HR179" s="1589"/>
      <c r="HS179" s="1589"/>
      <c r="HT179" s="1589"/>
      <c r="HU179" s="1589"/>
      <c r="HV179" s="1589"/>
      <c r="HW179" s="1589"/>
      <c r="HX179" s="1589"/>
      <c r="HY179" s="1589"/>
      <c r="HZ179" s="1589"/>
      <c r="IA179" s="1589"/>
      <c r="IB179" s="1589"/>
      <c r="IC179" s="1589"/>
      <c r="ID179" s="1589"/>
      <c r="IE179" s="1589"/>
      <c r="IF179" s="1589"/>
      <c r="IG179" s="1589"/>
      <c r="IH179" s="1589"/>
      <c r="II179" s="1589"/>
      <c r="IJ179" s="1589"/>
      <c r="IK179" s="1589"/>
      <c r="IL179" s="1589"/>
      <c r="IM179" s="1589"/>
      <c r="IN179" s="1589"/>
      <c r="IO179" s="1589"/>
      <c r="IP179" s="1589"/>
      <c r="IQ179" s="1589"/>
      <c r="IR179" s="1589"/>
      <c r="IS179" s="1589"/>
      <c r="IT179" s="1589"/>
      <c r="IU179" s="1589"/>
    </row>
    <row r="180" spans="1:255">
      <c r="A180" s="2209">
        <v>31</v>
      </c>
      <c r="B180" s="1571"/>
      <c r="C180" s="1571"/>
      <c r="D180" s="1571"/>
      <c r="E180" s="1935"/>
      <c r="F180" s="1570"/>
      <c r="G180" s="1571"/>
      <c r="H180" s="1571"/>
      <c r="I180" s="1571"/>
      <c r="J180" s="1571"/>
      <c r="K180" s="1906"/>
      <c r="L180" s="1906"/>
      <c r="M180" s="1946">
        <v>31</v>
      </c>
      <c r="N180" s="1570"/>
      <c r="O180" s="1906"/>
      <c r="P180" s="1906"/>
      <c r="Q180" s="1906"/>
      <c r="R180" s="1906">
        <f t="shared" si="2"/>
        <v>0</v>
      </c>
      <c r="S180" s="1946">
        <v>31</v>
      </c>
      <c r="T180" s="1589"/>
      <c r="U180" s="1589"/>
      <c r="V180" s="1589"/>
      <c r="W180" s="1589"/>
      <c r="X180" s="1589"/>
      <c r="Y180" s="1589"/>
      <c r="Z180" s="1589"/>
      <c r="AA180" s="1589"/>
      <c r="AB180" s="1589"/>
      <c r="AC180" s="1589"/>
      <c r="AD180" s="1589"/>
      <c r="AE180" s="1589"/>
      <c r="AF180" s="1589"/>
      <c r="AG180" s="1589"/>
      <c r="AH180" s="1589"/>
      <c r="AI180" s="1589"/>
      <c r="AJ180" s="1589"/>
      <c r="AK180" s="1589"/>
      <c r="AL180" s="1589"/>
      <c r="AM180" s="1589"/>
      <c r="AN180" s="1589"/>
      <c r="AO180" s="1589"/>
      <c r="AP180" s="1589"/>
      <c r="AQ180" s="1589"/>
      <c r="AR180" s="1589"/>
      <c r="AS180" s="1589"/>
      <c r="AT180" s="1589"/>
      <c r="AU180" s="1589"/>
      <c r="AV180" s="1589"/>
      <c r="AW180" s="1589"/>
      <c r="AX180" s="1589"/>
      <c r="AY180" s="1589"/>
      <c r="AZ180" s="1589"/>
      <c r="BA180" s="1589"/>
      <c r="BB180" s="1589"/>
      <c r="BC180" s="1589"/>
      <c r="BD180" s="1589"/>
      <c r="BE180" s="1589"/>
      <c r="BF180" s="1589"/>
      <c r="BG180" s="1589"/>
      <c r="BH180" s="1589"/>
      <c r="BI180" s="1589"/>
      <c r="BJ180" s="1589"/>
      <c r="BK180" s="1589"/>
      <c r="BL180" s="1589"/>
      <c r="BM180" s="1589"/>
      <c r="BN180" s="1589"/>
      <c r="BO180" s="1589"/>
      <c r="BP180" s="1589"/>
      <c r="BQ180" s="1589"/>
      <c r="BR180" s="1589"/>
      <c r="BS180" s="1589"/>
      <c r="BT180" s="1589"/>
      <c r="BU180" s="1589"/>
      <c r="BV180" s="1589"/>
      <c r="BW180" s="1589"/>
      <c r="BX180" s="1589"/>
      <c r="BY180" s="1589"/>
      <c r="BZ180" s="1589"/>
      <c r="CA180" s="1589"/>
      <c r="CB180" s="1589"/>
      <c r="CC180" s="1589"/>
      <c r="CD180" s="1589"/>
      <c r="CE180" s="1589"/>
      <c r="CF180" s="1589"/>
      <c r="CG180" s="1589"/>
      <c r="CH180" s="1589"/>
      <c r="CI180" s="1589"/>
      <c r="CJ180" s="1589"/>
      <c r="CK180" s="1589"/>
      <c r="CL180" s="1589"/>
      <c r="CM180" s="1589"/>
      <c r="CN180" s="1589"/>
      <c r="CO180" s="1589"/>
      <c r="CP180" s="1589"/>
      <c r="CQ180" s="1589"/>
      <c r="CR180" s="1589"/>
      <c r="CS180" s="1589"/>
      <c r="CT180" s="1589"/>
      <c r="CU180" s="1589"/>
      <c r="CV180" s="1589"/>
      <c r="CW180" s="1589"/>
      <c r="CX180" s="1589"/>
      <c r="CY180" s="1589"/>
      <c r="CZ180" s="1589"/>
      <c r="DA180" s="1589"/>
      <c r="DB180" s="1589"/>
      <c r="DC180" s="1589"/>
      <c r="DD180" s="1589"/>
      <c r="DE180" s="1589"/>
      <c r="DF180" s="1589"/>
      <c r="DG180" s="1589"/>
      <c r="DH180" s="1589"/>
      <c r="DI180" s="1589"/>
      <c r="DJ180" s="1589"/>
      <c r="DK180" s="1589"/>
      <c r="DL180" s="1589"/>
      <c r="DM180" s="1589"/>
      <c r="DN180" s="1589"/>
      <c r="DO180" s="1589"/>
      <c r="DP180" s="1589"/>
      <c r="DQ180" s="1589"/>
      <c r="DR180" s="1589"/>
      <c r="DS180" s="1589"/>
      <c r="DT180" s="1589"/>
      <c r="DU180" s="1589"/>
      <c r="DV180" s="1589"/>
      <c r="DW180" s="1589"/>
      <c r="DX180" s="1589"/>
      <c r="DY180" s="1589"/>
      <c r="DZ180" s="1589"/>
      <c r="EA180" s="1589"/>
      <c r="EB180" s="1589"/>
      <c r="EC180" s="1589"/>
      <c r="ED180" s="1589"/>
      <c r="EE180" s="1589"/>
      <c r="EF180" s="1589"/>
      <c r="EG180" s="1589"/>
      <c r="EH180" s="1589"/>
      <c r="EI180" s="1589"/>
      <c r="EJ180" s="1589"/>
      <c r="EK180" s="1589"/>
      <c r="EL180" s="1589"/>
      <c r="EM180" s="1589"/>
      <c r="EN180" s="1589"/>
      <c r="EO180" s="1589"/>
      <c r="EP180" s="1589"/>
      <c r="EQ180" s="1589"/>
      <c r="ER180" s="1589"/>
      <c r="ES180" s="1589"/>
      <c r="ET180" s="1589"/>
      <c r="EU180" s="1589"/>
      <c r="EV180" s="1589"/>
      <c r="EW180" s="1589"/>
      <c r="EX180" s="1589"/>
      <c r="EY180" s="1589"/>
      <c r="EZ180" s="1589"/>
      <c r="FA180" s="1589"/>
      <c r="FB180" s="1589"/>
      <c r="FC180" s="1589"/>
      <c r="FD180" s="1589"/>
      <c r="FE180" s="1589"/>
      <c r="FF180" s="1589"/>
      <c r="FG180" s="1589"/>
      <c r="FH180" s="1589"/>
      <c r="FI180" s="1589"/>
      <c r="FJ180" s="1589"/>
      <c r="FK180" s="1589"/>
      <c r="FL180" s="1589"/>
      <c r="FM180" s="1589"/>
      <c r="FN180" s="1589"/>
      <c r="FO180" s="1589"/>
      <c r="FP180" s="1589"/>
      <c r="FQ180" s="1589"/>
      <c r="FR180" s="1589"/>
      <c r="FS180" s="1589"/>
      <c r="FT180" s="1589"/>
      <c r="FU180" s="1589"/>
      <c r="FV180" s="1589"/>
      <c r="FW180" s="1589"/>
      <c r="FX180" s="1589"/>
      <c r="FY180" s="1589"/>
      <c r="FZ180" s="1589"/>
      <c r="GA180" s="1589"/>
      <c r="GB180" s="1589"/>
      <c r="GC180" s="1589"/>
      <c r="GD180" s="1589"/>
      <c r="GE180" s="1589"/>
      <c r="GF180" s="1589"/>
      <c r="GG180" s="1589"/>
      <c r="GH180" s="1589"/>
      <c r="GI180" s="1589"/>
      <c r="GJ180" s="1589"/>
      <c r="GK180" s="1589"/>
      <c r="GL180" s="1589"/>
      <c r="GM180" s="1589"/>
      <c r="GN180" s="1589"/>
      <c r="GO180" s="1589"/>
      <c r="GP180" s="1589"/>
      <c r="GQ180" s="1589"/>
      <c r="GR180" s="1589"/>
      <c r="GS180" s="1589"/>
      <c r="GT180" s="1589"/>
      <c r="GU180" s="1589"/>
      <c r="GV180" s="1589"/>
      <c r="GW180" s="1589"/>
      <c r="GX180" s="1589"/>
      <c r="GY180" s="1589"/>
      <c r="GZ180" s="1589"/>
      <c r="HA180" s="1589"/>
      <c r="HB180" s="1589"/>
      <c r="HC180" s="1589"/>
      <c r="HD180" s="1589"/>
      <c r="HE180" s="1589"/>
      <c r="HF180" s="1589"/>
      <c r="HG180" s="1589"/>
      <c r="HH180" s="1589"/>
      <c r="HI180" s="1589"/>
      <c r="HJ180" s="1589"/>
      <c r="HK180" s="1589"/>
      <c r="HL180" s="1589"/>
      <c r="HM180" s="1589"/>
      <c r="HN180" s="1589"/>
      <c r="HO180" s="1589"/>
      <c r="HP180" s="1589"/>
      <c r="HQ180" s="1589"/>
      <c r="HR180" s="1589"/>
      <c r="HS180" s="1589"/>
      <c r="HT180" s="1589"/>
      <c r="HU180" s="1589"/>
      <c r="HV180" s="1589"/>
      <c r="HW180" s="1589"/>
      <c r="HX180" s="1589"/>
      <c r="HY180" s="1589"/>
      <c r="HZ180" s="1589"/>
      <c r="IA180" s="1589"/>
      <c r="IB180" s="1589"/>
      <c r="IC180" s="1589"/>
      <c r="ID180" s="1589"/>
      <c r="IE180" s="1589"/>
      <c r="IF180" s="1589"/>
      <c r="IG180" s="1589"/>
      <c r="IH180" s="1589"/>
      <c r="II180" s="1589"/>
      <c r="IJ180" s="1589"/>
      <c r="IK180" s="1589"/>
      <c r="IL180" s="1589"/>
      <c r="IM180" s="1589"/>
      <c r="IN180" s="1589"/>
      <c r="IO180" s="1589"/>
      <c r="IP180" s="1589"/>
      <c r="IQ180" s="1589"/>
      <c r="IR180" s="1589"/>
      <c r="IS180" s="1589"/>
      <c r="IT180" s="1589"/>
      <c r="IU180" s="1589"/>
    </row>
    <row r="181" spans="1:255">
      <c r="A181" s="2209">
        <v>32</v>
      </c>
      <c r="B181" s="1571"/>
      <c r="C181" s="1571"/>
      <c r="D181" s="1571"/>
      <c r="E181" s="1935"/>
      <c r="F181" s="1570"/>
      <c r="G181" s="1571"/>
      <c r="H181" s="1571"/>
      <c r="I181" s="1571"/>
      <c r="J181" s="1571"/>
      <c r="K181" s="1906"/>
      <c r="L181" s="1906"/>
      <c r="M181" s="1946">
        <v>32</v>
      </c>
      <c r="N181" s="1570"/>
      <c r="O181" s="1906"/>
      <c r="P181" s="1906"/>
      <c r="Q181" s="1906"/>
      <c r="R181" s="1906">
        <f t="shared" si="2"/>
        <v>0</v>
      </c>
      <c r="S181" s="1946">
        <v>32</v>
      </c>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c r="CD181" s="1589"/>
      <c r="CE181" s="1589"/>
      <c r="CF181" s="1589"/>
      <c r="CG181" s="1589"/>
      <c r="CH181" s="1589"/>
      <c r="CI181" s="1589"/>
      <c r="CJ181" s="1589"/>
      <c r="CK181" s="1589"/>
      <c r="CL181" s="1589"/>
      <c r="CM181" s="1589"/>
      <c r="CN181" s="1589"/>
      <c r="CO181" s="1589"/>
      <c r="CP181" s="1589"/>
      <c r="CQ181" s="1589"/>
      <c r="CR181" s="1589"/>
      <c r="CS181" s="1589"/>
      <c r="CT181" s="1589"/>
      <c r="CU181" s="1589"/>
      <c r="CV181" s="1589"/>
      <c r="CW181" s="1589"/>
      <c r="CX181" s="1589"/>
      <c r="CY181" s="1589"/>
      <c r="CZ181" s="1589"/>
      <c r="DA181" s="1589"/>
      <c r="DB181" s="1589"/>
      <c r="DC181" s="1589"/>
      <c r="DD181" s="1589"/>
      <c r="DE181" s="1589"/>
      <c r="DF181" s="1589"/>
      <c r="DG181" s="1589"/>
      <c r="DH181" s="1589"/>
      <c r="DI181" s="1589"/>
      <c r="DJ181" s="1589"/>
      <c r="DK181" s="1589"/>
      <c r="DL181" s="1589"/>
      <c r="DM181" s="1589"/>
      <c r="DN181" s="1589"/>
      <c r="DO181" s="1589"/>
      <c r="DP181" s="1589"/>
      <c r="DQ181" s="1589"/>
      <c r="DR181" s="1589"/>
      <c r="DS181" s="1589"/>
      <c r="DT181" s="1589"/>
      <c r="DU181" s="1589"/>
      <c r="DV181" s="1589"/>
      <c r="DW181" s="1589"/>
      <c r="DX181" s="1589"/>
      <c r="DY181" s="1589"/>
      <c r="DZ181" s="1589"/>
      <c r="EA181" s="1589"/>
      <c r="EB181" s="1589"/>
      <c r="EC181" s="1589"/>
      <c r="ED181" s="1589"/>
      <c r="EE181" s="1589"/>
      <c r="EF181" s="1589"/>
      <c r="EG181" s="1589"/>
      <c r="EH181" s="1589"/>
      <c r="EI181" s="1589"/>
      <c r="EJ181" s="1589"/>
      <c r="EK181" s="1589"/>
      <c r="EL181" s="1589"/>
      <c r="EM181" s="1589"/>
      <c r="EN181" s="1589"/>
      <c r="EO181" s="1589"/>
      <c r="EP181" s="1589"/>
      <c r="EQ181" s="1589"/>
      <c r="ER181" s="1589"/>
      <c r="ES181" s="1589"/>
      <c r="ET181" s="1589"/>
      <c r="EU181" s="1589"/>
      <c r="EV181" s="1589"/>
      <c r="EW181" s="1589"/>
      <c r="EX181" s="1589"/>
      <c r="EY181" s="1589"/>
      <c r="EZ181" s="1589"/>
      <c r="FA181" s="1589"/>
      <c r="FB181" s="1589"/>
      <c r="FC181" s="1589"/>
      <c r="FD181" s="1589"/>
      <c r="FE181" s="1589"/>
      <c r="FF181" s="1589"/>
      <c r="FG181" s="1589"/>
      <c r="FH181" s="1589"/>
      <c r="FI181" s="1589"/>
      <c r="FJ181" s="1589"/>
      <c r="FK181" s="1589"/>
      <c r="FL181" s="1589"/>
      <c r="FM181" s="1589"/>
      <c r="FN181" s="1589"/>
      <c r="FO181" s="1589"/>
      <c r="FP181" s="1589"/>
      <c r="FQ181" s="1589"/>
      <c r="FR181" s="1589"/>
      <c r="FS181" s="1589"/>
      <c r="FT181" s="1589"/>
      <c r="FU181" s="1589"/>
      <c r="FV181" s="1589"/>
      <c r="FW181" s="1589"/>
      <c r="FX181" s="1589"/>
      <c r="FY181" s="1589"/>
      <c r="FZ181" s="1589"/>
      <c r="GA181" s="1589"/>
      <c r="GB181" s="1589"/>
      <c r="GC181" s="1589"/>
      <c r="GD181" s="1589"/>
      <c r="GE181" s="1589"/>
      <c r="GF181" s="1589"/>
      <c r="GG181" s="1589"/>
      <c r="GH181" s="1589"/>
      <c r="GI181" s="1589"/>
      <c r="GJ181" s="1589"/>
      <c r="GK181" s="1589"/>
      <c r="GL181" s="1589"/>
      <c r="GM181" s="1589"/>
      <c r="GN181" s="1589"/>
      <c r="GO181" s="1589"/>
      <c r="GP181" s="1589"/>
      <c r="GQ181" s="1589"/>
      <c r="GR181" s="1589"/>
      <c r="GS181" s="1589"/>
      <c r="GT181" s="1589"/>
      <c r="GU181" s="1589"/>
      <c r="GV181" s="1589"/>
      <c r="GW181" s="1589"/>
      <c r="GX181" s="1589"/>
      <c r="GY181" s="1589"/>
      <c r="GZ181" s="1589"/>
      <c r="HA181" s="1589"/>
      <c r="HB181" s="1589"/>
      <c r="HC181" s="1589"/>
      <c r="HD181" s="1589"/>
      <c r="HE181" s="1589"/>
      <c r="HF181" s="1589"/>
      <c r="HG181" s="1589"/>
      <c r="HH181" s="1589"/>
      <c r="HI181" s="1589"/>
      <c r="HJ181" s="1589"/>
      <c r="HK181" s="1589"/>
      <c r="HL181" s="1589"/>
      <c r="HM181" s="1589"/>
      <c r="HN181" s="1589"/>
      <c r="HO181" s="1589"/>
      <c r="HP181" s="1589"/>
      <c r="HQ181" s="1589"/>
      <c r="HR181" s="1589"/>
      <c r="HS181" s="1589"/>
      <c r="HT181" s="1589"/>
      <c r="HU181" s="1589"/>
      <c r="HV181" s="1589"/>
      <c r="HW181" s="1589"/>
      <c r="HX181" s="1589"/>
      <c r="HY181" s="1589"/>
      <c r="HZ181" s="1589"/>
      <c r="IA181" s="1589"/>
      <c r="IB181" s="1589"/>
      <c r="IC181" s="1589"/>
      <c r="ID181" s="1589"/>
      <c r="IE181" s="1589"/>
      <c r="IF181" s="1589"/>
      <c r="IG181" s="1589"/>
      <c r="IH181" s="1589"/>
      <c r="II181" s="1589"/>
      <c r="IJ181" s="1589"/>
      <c r="IK181" s="1589"/>
      <c r="IL181" s="1589"/>
      <c r="IM181" s="1589"/>
      <c r="IN181" s="1589"/>
      <c r="IO181" s="1589"/>
      <c r="IP181" s="1589"/>
      <c r="IQ181" s="1589"/>
      <c r="IR181" s="1589"/>
      <c r="IS181" s="1589"/>
      <c r="IT181" s="1589"/>
      <c r="IU181" s="1589"/>
    </row>
    <row r="182" spans="1:255">
      <c r="A182" s="2209">
        <v>33</v>
      </c>
      <c r="B182" s="1571"/>
      <c r="C182" s="1571"/>
      <c r="D182" s="1571"/>
      <c r="E182" s="1935"/>
      <c r="F182" s="1570"/>
      <c r="G182" s="1571"/>
      <c r="H182" s="1571"/>
      <c r="I182" s="1571"/>
      <c r="J182" s="1571"/>
      <c r="K182" s="1906"/>
      <c r="L182" s="1906"/>
      <c r="M182" s="1946">
        <v>33</v>
      </c>
      <c r="N182" s="1570"/>
      <c r="O182" s="1906"/>
      <c r="P182" s="1906"/>
      <c r="Q182" s="1906"/>
      <c r="R182" s="1906">
        <f t="shared" si="2"/>
        <v>0</v>
      </c>
      <c r="S182" s="1946">
        <v>33</v>
      </c>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c r="CD182" s="1589"/>
      <c r="CE182" s="1589"/>
      <c r="CF182" s="1589"/>
      <c r="CG182" s="1589"/>
      <c r="CH182" s="1589"/>
      <c r="CI182" s="1589"/>
      <c r="CJ182" s="1589"/>
      <c r="CK182" s="1589"/>
      <c r="CL182" s="1589"/>
      <c r="CM182" s="1589"/>
      <c r="CN182" s="1589"/>
      <c r="CO182" s="1589"/>
      <c r="CP182" s="1589"/>
      <c r="CQ182" s="1589"/>
      <c r="CR182" s="1589"/>
      <c r="CS182" s="1589"/>
      <c r="CT182" s="1589"/>
      <c r="CU182" s="1589"/>
      <c r="CV182" s="1589"/>
      <c r="CW182" s="1589"/>
      <c r="CX182" s="1589"/>
      <c r="CY182" s="1589"/>
      <c r="CZ182" s="1589"/>
      <c r="DA182" s="1589"/>
      <c r="DB182" s="1589"/>
      <c r="DC182" s="1589"/>
      <c r="DD182" s="1589"/>
      <c r="DE182" s="1589"/>
      <c r="DF182" s="1589"/>
      <c r="DG182" s="1589"/>
      <c r="DH182" s="1589"/>
      <c r="DI182" s="1589"/>
      <c r="DJ182" s="1589"/>
      <c r="DK182" s="1589"/>
      <c r="DL182" s="1589"/>
      <c r="DM182" s="1589"/>
      <c r="DN182" s="1589"/>
      <c r="DO182" s="1589"/>
      <c r="DP182" s="1589"/>
      <c r="DQ182" s="1589"/>
      <c r="DR182" s="1589"/>
      <c r="DS182" s="1589"/>
      <c r="DT182" s="1589"/>
      <c r="DU182" s="1589"/>
      <c r="DV182" s="1589"/>
      <c r="DW182" s="1589"/>
      <c r="DX182" s="1589"/>
      <c r="DY182" s="1589"/>
      <c r="DZ182" s="1589"/>
      <c r="EA182" s="1589"/>
      <c r="EB182" s="1589"/>
      <c r="EC182" s="1589"/>
      <c r="ED182" s="1589"/>
      <c r="EE182" s="1589"/>
      <c r="EF182" s="1589"/>
      <c r="EG182" s="1589"/>
      <c r="EH182" s="1589"/>
      <c r="EI182" s="1589"/>
      <c r="EJ182" s="1589"/>
      <c r="EK182" s="1589"/>
      <c r="EL182" s="1589"/>
      <c r="EM182" s="1589"/>
      <c r="EN182" s="1589"/>
      <c r="EO182" s="1589"/>
      <c r="EP182" s="1589"/>
      <c r="EQ182" s="1589"/>
      <c r="ER182" s="1589"/>
      <c r="ES182" s="1589"/>
      <c r="ET182" s="1589"/>
      <c r="EU182" s="1589"/>
      <c r="EV182" s="1589"/>
      <c r="EW182" s="1589"/>
      <c r="EX182" s="1589"/>
      <c r="EY182" s="1589"/>
      <c r="EZ182" s="1589"/>
      <c r="FA182" s="1589"/>
      <c r="FB182" s="1589"/>
      <c r="FC182" s="1589"/>
      <c r="FD182" s="1589"/>
      <c r="FE182" s="1589"/>
      <c r="FF182" s="1589"/>
      <c r="FG182" s="1589"/>
      <c r="FH182" s="1589"/>
      <c r="FI182" s="1589"/>
      <c r="FJ182" s="1589"/>
      <c r="FK182" s="1589"/>
      <c r="FL182" s="1589"/>
      <c r="FM182" s="1589"/>
      <c r="FN182" s="1589"/>
      <c r="FO182" s="1589"/>
      <c r="FP182" s="1589"/>
      <c r="FQ182" s="1589"/>
      <c r="FR182" s="1589"/>
      <c r="FS182" s="1589"/>
      <c r="FT182" s="1589"/>
      <c r="FU182" s="1589"/>
      <c r="FV182" s="1589"/>
      <c r="FW182" s="1589"/>
      <c r="FX182" s="1589"/>
      <c r="FY182" s="1589"/>
      <c r="FZ182" s="1589"/>
      <c r="GA182" s="1589"/>
      <c r="GB182" s="1589"/>
      <c r="GC182" s="1589"/>
      <c r="GD182" s="1589"/>
      <c r="GE182" s="1589"/>
      <c r="GF182" s="1589"/>
      <c r="GG182" s="1589"/>
      <c r="GH182" s="1589"/>
      <c r="GI182" s="1589"/>
      <c r="GJ182" s="1589"/>
      <c r="GK182" s="1589"/>
      <c r="GL182" s="1589"/>
      <c r="GM182" s="1589"/>
      <c r="GN182" s="1589"/>
      <c r="GO182" s="1589"/>
      <c r="GP182" s="1589"/>
      <c r="GQ182" s="1589"/>
      <c r="GR182" s="1589"/>
      <c r="GS182" s="1589"/>
      <c r="GT182" s="1589"/>
      <c r="GU182" s="1589"/>
      <c r="GV182" s="1589"/>
      <c r="GW182" s="1589"/>
      <c r="GX182" s="1589"/>
      <c r="GY182" s="1589"/>
      <c r="GZ182" s="1589"/>
      <c r="HA182" s="1589"/>
      <c r="HB182" s="1589"/>
      <c r="HC182" s="1589"/>
      <c r="HD182" s="1589"/>
      <c r="HE182" s="1589"/>
      <c r="HF182" s="1589"/>
      <c r="HG182" s="1589"/>
      <c r="HH182" s="1589"/>
      <c r="HI182" s="1589"/>
      <c r="HJ182" s="1589"/>
      <c r="HK182" s="1589"/>
      <c r="HL182" s="1589"/>
      <c r="HM182" s="1589"/>
      <c r="HN182" s="1589"/>
      <c r="HO182" s="1589"/>
      <c r="HP182" s="1589"/>
      <c r="HQ182" s="1589"/>
      <c r="HR182" s="1589"/>
      <c r="HS182" s="1589"/>
      <c r="HT182" s="1589"/>
      <c r="HU182" s="1589"/>
      <c r="HV182" s="1589"/>
      <c r="HW182" s="1589"/>
      <c r="HX182" s="1589"/>
      <c r="HY182" s="1589"/>
      <c r="HZ182" s="1589"/>
      <c r="IA182" s="1589"/>
      <c r="IB182" s="1589"/>
      <c r="IC182" s="1589"/>
      <c r="ID182" s="1589"/>
      <c r="IE182" s="1589"/>
      <c r="IF182" s="1589"/>
      <c r="IG182" s="1589"/>
      <c r="IH182" s="1589"/>
      <c r="II182" s="1589"/>
      <c r="IJ182" s="1589"/>
      <c r="IK182" s="1589"/>
      <c r="IL182" s="1589"/>
      <c r="IM182" s="1589"/>
      <c r="IN182" s="1589"/>
      <c r="IO182" s="1589"/>
      <c r="IP182" s="1589"/>
      <c r="IQ182" s="1589"/>
      <c r="IR182" s="1589"/>
      <c r="IS182" s="1589"/>
      <c r="IT182" s="1589"/>
      <c r="IU182" s="1589"/>
    </row>
    <row r="183" spans="1:255">
      <c r="A183" s="2209">
        <v>34</v>
      </c>
      <c r="B183" s="1571"/>
      <c r="C183" s="1571"/>
      <c r="D183" s="1571"/>
      <c r="E183" s="1935"/>
      <c r="F183" s="1570"/>
      <c r="G183" s="1571"/>
      <c r="H183" s="1571"/>
      <c r="I183" s="1571"/>
      <c r="J183" s="1571"/>
      <c r="K183" s="1906"/>
      <c r="L183" s="1906"/>
      <c r="M183" s="1946">
        <v>34</v>
      </c>
      <c r="N183" s="1570"/>
      <c r="O183" s="1906"/>
      <c r="P183" s="1906"/>
      <c r="Q183" s="1906"/>
      <c r="R183" s="1906">
        <f t="shared" si="2"/>
        <v>0</v>
      </c>
      <c r="S183" s="1946">
        <v>34</v>
      </c>
      <c r="T183" s="1589"/>
      <c r="U183" s="1589"/>
      <c r="V183" s="1589"/>
      <c r="W183" s="1589"/>
      <c r="X183" s="1589"/>
      <c r="Y183" s="1589"/>
      <c r="Z183" s="1589"/>
      <c r="AA183" s="1589"/>
      <c r="AB183" s="1589"/>
      <c r="AC183" s="1589"/>
      <c r="AD183" s="1589"/>
      <c r="AE183" s="1589"/>
      <c r="AF183" s="1589"/>
      <c r="AG183" s="1589"/>
      <c r="AH183" s="1589"/>
      <c r="AI183" s="1589"/>
      <c r="AJ183" s="1589"/>
      <c r="AK183" s="1589"/>
      <c r="AL183" s="1589"/>
      <c r="AM183" s="1589"/>
      <c r="AN183" s="1589"/>
      <c r="AO183" s="1589"/>
      <c r="AP183" s="1589"/>
      <c r="AQ183" s="1589"/>
      <c r="AR183" s="1589"/>
      <c r="AS183" s="1589"/>
      <c r="AT183" s="1589"/>
      <c r="AU183" s="1589"/>
      <c r="AV183" s="1589"/>
      <c r="AW183" s="1589"/>
      <c r="AX183" s="1589"/>
      <c r="AY183" s="1589"/>
      <c r="AZ183" s="1589"/>
      <c r="BA183" s="1589"/>
      <c r="BB183" s="1589"/>
      <c r="BC183" s="1589"/>
      <c r="BD183" s="1589"/>
      <c r="BE183" s="1589"/>
      <c r="BF183" s="1589"/>
      <c r="BG183" s="1589"/>
      <c r="BH183" s="1589"/>
      <c r="BI183" s="1589"/>
      <c r="BJ183" s="1589"/>
      <c r="BK183" s="1589"/>
      <c r="BL183" s="1589"/>
      <c r="BM183" s="1589"/>
      <c r="BN183" s="1589"/>
      <c r="BO183" s="1589"/>
      <c r="BP183" s="1589"/>
      <c r="BQ183" s="1589"/>
      <c r="BR183" s="1589"/>
      <c r="BS183" s="1589"/>
      <c r="BT183" s="1589"/>
      <c r="BU183" s="1589"/>
      <c r="BV183" s="1589"/>
      <c r="BW183" s="1589"/>
      <c r="BX183" s="1589"/>
      <c r="BY183" s="1589"/>
      <c r="BZ183" s="1589"/>
      <c r="CA183" s="1589"/>
      <c r="CB183" s="1589"/>
      <c r="CC183" s="1589"/>
      <c r="CD183" s="1589"/>
      <c r="CE183" s="1589"/>
      <c r="CF183" s="1589"/>
      <c r="CG183" s="1589"/>
      <c r="CH183" s="1589"/>
      <c r="CI183" s="1589"/>
      <c r="CJ183" s="1589"/>
      <c r="CK183" s="1589"/>
      <c r="CL183" s="1589"/>
      <c r="CM183" s="1589"/>
      <c r="CN183" s="1589"/>
      <c r="CO183" s="1589"/>
      <c r="CP183" s="1589"/>
      <c r="CQ183" s="1589"/>
      <c r="CR183" s="1589"/>
      <c r="CS183" s="1589"/>
      <c r="CT183" s="1589"/>
      <c r="CU183" s="1589"/>
      <c r="CV183" s="1589"/>
      <c r="CW183" s="1589"/>
      <c r="CX183" s="1589"/>
      <c r="CY183" s="1589"/>
      <c r="CZ183" s="1589"/>
      <c r="DA183" s="1589"/>
      <c r="DB183" s="1589"/>
      <c r="DC183" s="1589"/>
      <c r="DD183" s="1589"/>
      <c r="DE183" s="1589"/>
      <c r="DF183" s="1589"/>
      <c r="DG183" s="1589"/>
      <c r="DH183" s="1589"/>
      <c r="DI183" s="1589"/>
      <c r="DJ183" s="1589"/>
      <c r="DK183" s="1589"/>
      <c r="DL183" s="1589"/>
      <c r="DM183" s="1589"/>
      <c r="DN183" s="1589"/>
      <c r="DO183" s="1589"/>
      <c r="DP183" s="1589"/>
      <c r="DQ183" s="1589"/>
      <c r="DR183" s="1589"/>
      <c r="DS183" s="1589"/>
      <c r="DT183" s="1589"/>
      <c r="DU183" s="1589"/>
      <c r="DV183" s="1589"/>
      <c r="DW183" s="1589"/>
      <c r="DX183" s="1589"/>
      <c r="DY183" s="1589"/>
      <c r="DZ183" s="1589"/>
      <c r="EA183" s="1589"/>
      <c r="EB183" s="1589"/>
      <c r="EC183" s="1589"/>
      <c r="ED183" s="1589"/>
      <c r="EE183" s="1589"/>
      <c r="EF183" s="1589"/>
      <c r="EG183" s="1589"/>
      <c r="EH183" s="1589"/>
      <c r="EI183" s="1589"/>
      <c r="EJ183" s="1589"/>
      <c r="EK183" s="1589"/>
      <c r="EL183" s="1589"/>
      <c r="EM183" s="1589"/>
      <c r="EN183" s="1589"/>
      <c r="EO183" s="1589"/>
      <c r="EP183" s="1589"/>
      <c r="EQ183" s="1589"/>
      <c r="ER183" s="1589"/>
      <c r="ES183" s="1589"/>
      <c r="ET183" s="1589"/>
      <c r="EU183" s="1589"/>
      <c r="EV183" s="1589"/>
      <c r="EW183" s="1589"/>
      <c r="EX183" s="1589"/>
      <c r="EY183" s="1589"/>
      <c r="EZ183" s="1589"/>
      <c r="FA183" s="1589"/>
      <c r="FB183" s="1589"/>
      <c r="FC183" s="1589"/>
      <c r="FD183" s="1589"/>
      <c r="FE183" s="1589"/>
      <c r="FF183" s="1589"/>
      <c r="FG183" s="1589"/>
      <c r="FH183" s="1589"/>
      <c r="FI183" s="1589"/>
      <c r="FJ183" s="1589"/>
      <c r="FK183" s="1589"/>
      <c r="FL183" s="1589"/>
      <c r="FM183" s="1589"/>
      <c r="FN183" s="1589"/>
      <c r="FO183" s="1589"/>
      <c r="FP183" s="1589"/>
      <c r="FQ183" s="1589"/>
      <c r="FR183" s="1589"/>
      <c r="FS183" s="1589"/>
      <c r="FT183" s="1589"/>
      <c r="FU183" s="1589"/>
      <c r="FV183" s="1589"/>
      <c r="FW183" s="1589"/>
      <c r="FX183" s="1589"/>
      <c r="FY183" s="1589"/>
      <c r="FZ183" s="1589"/>
      <c r="GA183" s="1589"/>
      <c r="GB183" s="1589"/>
      <c r="GC183" s="1589"/>
      <c r="GD183" s="1589"/>
      <c r="GE183" s="1589"/>
      <c r="GF183" s="1589"/>
      <c r="GG183" s="1589"/>
      <c r="GH183" s="1589"/>
      <c r="GI183" s="1589"/>
      <c r="GJ183" s="1589"/>
      <c r="GK183" s="1589"/>
      <c r="GL183" s="1589"/>
      <c r="GM183" s="1589"/>
      <c r="GN183" s="1589"/>
      <c r="GO183" s="1589"/>
      <c r="GP183" s="1589"/>
      <c r="GQ183" s="1589"/>
      <c r="GR183" s="1589"/>
      <c r="GS183" s="1589"/>
      <c r="GT183" s="1589"/>
      <c r="GU183" s="1589"/>
      <c r="GV183" s="1589"/>
      <c r="GW183" s="1589"/>
      <c r="GX183" s="1589"/>
      <c r="GY183" s="1589"/>
      <c r="GZ183" s="1589"/>
      <c r="HA183" s="1589"/>
      <c r="HB183" s="1589"/>
      <c r="HC183" s="1589"/>
      <c r="HD183" s="1589"/>
      <c r="HE183" s="1589"/>
      <c r="HF183" s="1589"/>
      <c r="HG183" s="1589"/>
      <c r="HH183" s="1589"/>
      <c r="HI183" s="1589"/>
      <c r="HJ183" s="1589"/>
      <c r="HK183" s="1589"/>
      <c r="HL183" s="1589"/>
      <c r="HM183" s="1589"/>
      <c r="HN183" s="1589"/>
      <c r="HO183" s="1589"/>
      <c r="HP183" s="1589"/>
      <c r="HQ183" s="1589"/>
      <c r="HR183" s="1589"/>
      <c r="HS183" s="1589"/>
      <c r="HT183" s="1589"/>
      <c r="HU183" s="1589"/>
      <c r="HV183" s="1589"/>
      <c r="HW183" s="1589"/>
      <c r="HX183" s="1589"/>
      <c r="HY183" s="1589"/>
      <c r="HZ183" s="1589"/>
      <c r="IA183" s="1589"/>
      <c r="IB183" s="1589"/>
      <c r="IC183" s="1589"/>
      <c r="ID183" s="1589"/>
      <c r="IE183" s="1589"/>
      <c r="IF183" s="1589"/>
      <c r="IG183" s="1589"/>
      <c r="IH183" s="1589"/>
      <c r="II183" s="1589"/>
      <c r="IJ183" s="1589"/>
      <c r="IK183" s="1589"/>
      <c r="IL183" s="1589"/>
      <c r="IM183" s="1589"/>
      <c r="IN183" s="1589"/>
      <c r="IO183" s="1589"/>
      <c r="IP183" s="1589"/>
      <c r="IQ183" s="1589"/>
      <c r="IR183" s="1589"/>
      <c r="IS183" s="1589"/>
      <c r="IT183" s="1589"/>
      <c r="IU183" s="1589"/>
    </row>
    <row r="184" spans="1:255">
      <c r="A184" s="2209">
        <v>35</v>
      </c>
      <c r="B184" s="1571"/>
      <c r="C184" s="1571"/>
      <c r="D184" s="1571"/>
      <c r="E184" s="1935"/>
      <c r="F184" s="1570"/>
      <c r="G184" s="1571"/>
      <c r="H184" s="1571"/>
      <c r="I184" s="1571"/>
      <c r="J184" s="1571"/>
      <c r="K184" s="1906"/>
      <c r="L184" s="1906"/>
      <c r="M184" s="1946">
        <v>35</v>
      </c>
      <c r="N184" s="1570"/>
      <c r="O184" s="1906"/>
      <c r="P184" s="1906"/>
      <c r="Q184" s="1906"/>
      <c r="R184" s="1906">
        <f t="shared" si="2"/>
        <v>0</v>
      </c>
      <c r="S184" s="1946">
        <v>35</v>
      </c>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c r="CD184" s="1589"/>
      <c r="CE184" s="1589"/>
      <c r="CF184" s="1589"/>
      <c r="CG184" s="1589"/>
      <c r="CH184" s="1589"/>
      <c r="CI184" s="1589"/>
      <c r="CJ184" s="1589"/>
      <c r="CK184" s="1589"/>
      <c r="CL184" s="1589"/>
      <c r="CM184" s="1589"/>
      <c r="CN184" s="1589"/>
      <c r="CO184" s="1589"/>
      <c r="CP184" s="1589"/>
      <c r="CQ184" s="1589"/>
      <c r="CR184" s="1589"/>
      <c r="CS184" s="1589"/>
      <c r="CT184" s="1589"/>
      <c r="CU184" s="1589"/>
      <c r="CV184" s="1589"/>
      <c r="CW184" s="1589"/>
      <c r="CX184" s="1589"/>
      <c r="CY184" s="1589"/>
      <c r="CZ184" s="1589"/>
      <c r="DA184" s="1589"/>
      <c r="DB184" s="1589"/>
      <c r="DC184" s="1589"/>
      <c r="DD184" s="1589"/>
      <c r="DE184" s="1589"/>
      <c r="DF184" s="1589"/>
      <c r="DG184" s="1589"/>
      <c r="DH184" s="1589"/>
      <c r="DI184" s="1589"/>
      <c r="DJ184" s="1589"/>
      <c r="DK184" s="1589"/>
      <c r="DL184" s="1589"/>
      <c r="DM184" s="1589"/>
      <c r="DN184" s="1589"/>
      <c r="DO184" s="1589"/>
      <c r="DP184" s="1589"/>
      <c r="DQ184" s="1589"/>
      <c r="DR184" s="1589"/>
      <c r="DS184" s="1589"/>
      <c r="DT184" s="1589"/>
      <c r="DU184" s="1589"/>
      <c r="DV184" s="1589"/>
      <c r="DW184" s="1589"/>
      <c r="DX184" s="1589"/>
      <c r="DY184" s="1589"/>
      <c r="DZ184" s="1589"/>
      <c r="EA184" s="1589"/>
      <c r="EB184" s="1589"/>
      <c r="EC184" s="1589"/>
      <c r="ED184" s="1589"/>
      <c r="EE184" s="1589"/>
      <c r="EF184" s="1589"/>
      <c r="EG184" s="1589"/>
      <c r="EH184" s="1589"/>
      <c r="EI184" s="1589"/>
      <c r="EJ184" s="1589"/>
      <c r="EK184" s="1589"/>
      <c r="EL184" s="1589"/>
      <c r="EM184" s="1589"/>
      <c r="EN184" s="1589"/>
      <c r="EO184" s="1589"/>
      <c r="EP184" s="1589"/>
      <c r="EQ184" s="1589"/>
      <c r="ER184" s="1589"/>
      <c r="ES184" s="1589"/>
      <c r="ET184" s="1589"/>
      <c r="EU184" s="1589"/>
      <c r="EV184" s="1589"/>
      <c r="EW184" s="1589"/>
      <c r="EX184" s="1589"/>
      <c r="EY184" s="1589"/>
      <c r="EZ184" s="1589"/>
      <c r="FA184" s="1589"/>
      <c r="FB184" s="1589"/>
      <c r="FC184" s="1589"/>
      <c r="FD184" s="1589"/>
      <c r="FE184" s="1589"/>
      <c r="FF184" s="1589"/>
      <c r="FG184" s="1589"/>
      <c r="FH184" s="1589"/>
      <c r="FI184" s="1589"/>
      <c r="FJ184" s="1589"/>
      <c r="FK184" s="1589"/>
      <c r="FL184" s="1589"/>
      <c r="FM184" s="1589"/>
      <c r="FN184" s="1589"/>
      <c r="FO184" s="1589"/>
      <c r="FP184" s="1589"/>
      <c r="FQ184" s="1589"/>
      <c r="FR184" s="1589"/>
      <c r="FS184" s="1589"/>
      <c r="FT184" s="1589"/>
      <c r="FU184" s="1589"/>
      <c r="FV184" s="1589"/>
      <c r="FW184" s="1589"/>
      <c r="FX184" s="1589"/>
      <c r="FY184" s="1589"/>
      <c r="FZ184" s="1589"/>
      <c r="GA184" s="1589"/>
      <c r="GB184" s="1589"/>
      <c r="GC184" s="1589"/>
      <c r="GD184" s="1589"/>
      <c r="GE184" s="1589"/>
      <c r="GF184" s="1589"/>
      <c r="GG184" s="1589"/>
      <c r="GH184" s="1589"/>
      <c r="GI184" s="1589"/>
      <c r="GJ184" s="1589"/>
      <c r="GK184" s="1589"/>
      <c r="GL184" s="1589"/>
      <c r="GM184" s="1589"/>
      <c r="GN184" s="1589"/>
      <c r="GO184" s="1589"/>
      <c r="GP184" s="1589"/>
      <c r="GQ184" s="1589"/>
      <c r="GR184" s="1589"/>
      <c r="GS184" s="1589"/>
      <c r="GT184" s="1589"/>
      <c r="GU184" s="1589"/>
      <c r="GV184" s="1589"/>
      <c r="GW184" s="1589"/>
      <c r="GX184" s="1589"/>
      <c r="GY184" s="1589"/>
      <c r="GZ184" s="1589"/>
      <c r="HA184" s="1589"/>
      <c r="HB184" s="1589"/>
      <c r="HC184" s="1589"/>
      <c r="HD184" s="1589"/>
      <c r="HE184" s="1589"/>
      <c r="HF184" s="1589"/>
      <c r="HG184" s="1589"/>
      <c r="HH184" s="1589"/>
      <c r="HI184" s="1589"/>
      <c r="HJ184" s="1589"/>
      <c r="HK184" s="1589"/>
      <c r="HL184" s="1589"/>
      <c r="HM184" s="1589"/>
      <c r="HN184" s="1589"/>
      <c r="HO184" s="1589"/>
      <c r="HP184" s="1589"/>
      <c r="HQ184" s="1589"/>
      <c r="HR184" s="1589"/>
      <c r="HS184" s="1589"/>
      <c r="HT184" s="1589"/>
      <c r="HU184" s="1589"/>
      <c r="HV184" s="1589"/>
      <c r="HW184" s="1589"/>
      <c r="HX184" s="1589"/>
      <c r="HY184" s="1589"/>
      <c r="HZ184" s="1589"/>
      <c r="IA184" s="1589"/>
      <c r="IB184" s="1589"/>
      <c r="IC184" s="1589"/>
      <c r="ID184" s="1589"/>
      <c r="IE184" s="1589"/>
      <c r="IF184" s="1589"/>
      <c r="IG184" s="1589"/>
      <c r="IH184" s="1589"/>
      <c r="II184" s="1589"/>
      <c r="IJ184" s="1589"/>
      <c r="IK184" s="1589"/>
      <c r="IL184" s="1589"/>
      <c r="IM184" s="1589"/>
      <c r="IN184" s="1589"/>
      <c r="IO184" s="1589"/>
      <c r="IP184" s="1589"/>
      <c r="IQ184" s="1589"/>
      <c r="IR184" s="1589"/>
      <c r="IS184" s="1589"/>
      <c r="IT184" s="1589"/>
      <c r="IU184" s="1589"/>
    </row>
    <row r="185" spans="1:255">
      <c r="A185" s="2209">
        <v>36</v>
      </c>
      <c r="B185" s="1571"/>
      <c r="C185" s="1571"/>
      <c r="D185" s="1571"/>
      <c r="E185" s="1935"/>
      <c r="F185" s="1570"/>
      <c r="G185" s="1571"/>
      <c r="H185" s="1571"/>
      <c r="I185" s="1571"/>
      <c r="J185" s="1571"/>
      <c r="K185" s="1906"/>
      <c r="L185" s="1906"/>
      <c r="M185" s="1946">
        <v>36</v>
      </c>
      <c r="N185" s="1570"/>
      <c r="O185" s="1906"/>
      <c r="P185" s="1906"/>
      <c r="Q185" s="1906"/>
      <c r="R185" s="1906">
        <f t="shared" si="2"/>
        <v>0</v>
      </c>
      <c r="S185" s="1946">
        <v>36</v>
      </c>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c r="CD185" s="1589"/>
      <c r="CE185" s="1589"/>
      <c r="CF185" s="1589"/>
      <c r="CG185" s="1589"/>
      <c r="CH185" s="1589"/>
      <c r="CI185" s="1589"/>
      <c r="CJ185" s="1589"/>
      <c r="CK185" s="1589"/>
      <c r="CL185" s="1589"/>
      <c r="CM185" s="1589"/>
      <c r="CN185" s="1589"/>
      <c r="CO185" s="1589"/>
      <c r="CP185" s="1589"/>
      <c r="CQ185" s="1589"/>
      <c r="CR185" s="1589"/>
      <c r="CS185" s="1589"/>
      <c r="CT185" s="1589"/>
      <c r="CU185" s="1589"/>
      <c r="CV185" s="1589"/>
      <c r="CW185" s="1589"/>
      <c r="CX185" s="1589"/>
      <c r="CY185" s="1589"/>
      <c r="CZ185" s="1589"/>
      <c r="DA185" s="1589"/>
      <c r="DB185" s="1589"/>
      <c r="DC185" s="1589"/>
      <c r="DD185" s="1589"/>
      <c r="DE185" s="1589"/>
      <c r="DF185" s="1589"/>
      <c r="DG185" s="1589"/>
      <c r="DH185" s="1589"/>
      <c r="DI185" s="1589"/>
      <c r="DJ185" s="1589"/>
      <c r="DK185" s="1589"/>
      <c r="DL185" s="1589"/>
      <c r="DM185" s="1589"/>
      <c r="DN185" s="1589"/>
      <c r="DO185" s="1589"/>
      <c r="DP185" s="1589"/>
      <c r="DQ185" s="1589"/>
      <c r="DR185" s="1589"/>
      <c r="DS185" s="1589"/>
      <c r="DT185" s="1589"/>
      <c r="DU185" s="1589"/>
      <c r="DV185" s="1589"/>
      <c r="DW185" s="1589"/>
      <c r="DX185" s="1589"/>
      <c r="DY185" s="1589"/>
      <c r="DZ185" s="1589"/>
      <c r="EA185" s="1589"/>
      <c r="EB185" s="1589"/>
      <c r="EC185" s="1589"/>
      <c r="ED185" s="1589"/>
      <c r="EE185" s="1589"/>
      <c r="EF185" s="1589"/>
      <c r="EG185" s="1589"/>
      <c r="EH185" s="1589"/>
      <c r="EI185" s="1589"/>
      <c r="EJ185" s="1589"/>
      <c r="EK185" s="1589"/>
      <c r="EL185" s="1589"/>
      <c r="EM185" s="1589"/>
      <c r="EN185" s="1589"/>
      <c r="EO185" s="1589"/>
      <c r="EP185" s="1589"/>
      <c r="EQ185" s="1589"/>
      <c r="ER185" s="1589"/>
      <c r="ES185" s="1589"/>
      <c r="ET185" s="1589"/>
      <c r="EU185" s="1589"/>
      <c r="EV185" s="1589"/>
      <c r="EW185" s="1589"/>
      <c r="EX185" s="1589"/>
      <c r="EY185" s="1589"/>
      <c r="EZ185" s="1589"/>
      <c r="FA185" s="1589"/>
      <c r="FB185" s="1589"/>
      <c r="FC185" s="1589"/>
      <c r="FD185" s="1589"/>
      <c r="FE185" s="1589"/>
      <c r="FF185" s="1589"/>
      <c r="FG185" s="1589"/>
      <c r="FH185" s="1589"/>
      <c r="FI185" s="1589"/>
      <c r="FJ185" s="1589"/>
      <c r="FK185" s="1589"/>
      <c r="FL185" s="1589"/>
      <c r="FM185" s="1589"/>
      <c r="FN185" s="1589"/>
      <c r="FO185" s="1589"/>
      <c r="FP185" s="1589"/>
      <c r="FQ185" s="1589"/>
      <c r="FR185" s="1589"/>
      <c r="FS185" s="1589"/>
      <c r="FT185" s="1589"/>
      <c r="FU185" s="1589"/>
      <c r="FV185" s="1589"/>
      <c r="FW185" s="1589"/>
      <c r="FX185" s="1589"/>
      <c r="FY185" s="1589"/>
      <c r="FZ185" s="1589"/>
      <c r="GA185" s="1589"/>
      <c r="GB185" s="1589"/>
      <c r="GC185" s="1589"/>
      <c r="GD185" s="1589"/>
      <c r="GE185" s="1589"/>
      <c r="GF185" s="1589"/>
      <c r="GG185" s="1589"/>
      <c r="GH185" s="1589"/>
      <c r="GI185" s="1589"/>
      <c r="GJ185" s="1589"/>
      <c r="GK185" s="1589"/>
      <c r="GL185" s="1589"/>
      <c r="GM185" s="1589"/>
      <c r="GN185" s="1589"/>
      <c r="GO185" s="1589"/>
      <c r="GP185" s="1589"/>
      <c r="GQ185" s="1589"/>
      <c r="GR185" s="1589"/>
      <c r="GS185" s="1589"/>
      <c r="GT185" s="1589"/>
      <c r="GU185" s="1589"/>
      <c r="GV185" s="1589"/>
      <c r="GW185" s="1589"/>
      <c r="GX185" s="1589"/>
      <c r="GY185" s="1589"/>
      <c r="GZ185" s="1589"/>
      <c r="HA185" s="1589"/>
      <c r="HB185" s="1589"/>
      <c r="HC185" s="1589"/>
      <c r="HD185" s="1589"/>
      <c r="HE185" s="1589"/>
      <c r="HF185" s="1589"/>
      <c r="HG185" s="1589"/>
      <c r="HH185" s="1589"/>
      <c r="HI185" s="1589"/>
      <c r="HJ185" s="1589"/>
      <c r="HK185" s="1589"/>
      <c r="HL185" s="1589"/>
      <c r="HM185" s="1589"/>
      <c r="HN185" s="1589"/>
      <c r="HO185" s="1589"/>
      <c r="HP185" s="1589"/>
      <c r="HQ185" s="1589"/>
      <c r="HR185" s="1589"/>
      <c r="HS185" s="1589"/>
      <c r="HT185" s="1589"/>
      <c r="HU185" s="1589"/>
      <c r="HV185" s="1589"/>
      <c r="HW185" s="1589"/>
      <c r="HX185" s="1589"/>
      <c r="HY185" s="1589"/>
      <c r="HZ185" s="1589"/>
      <c r="IA185" s="1589"/>
      <c r="IB185" s="1589"/>
      <c r="IC185" s="1589"/>
      <c r="ID185" s="1589"/>
      <c r="IE185" s="1589"/>
      <c r="IF185" s="1589"/>
      <c r="IG185" s="1589"/>
      <c r="IH185" s="1589"/>
      <c r="II185" s="1589"/>
      <c r="IJ185" s="1589"/>
      <c r="IK185" s="1589"/>
      <c r="IL185" s="1589"/>
      <c r="IM185" s="1589"/>
      <c r="IN185" s="1589"/>
      <c r="IO185" s="1589"/>
      <c r="IP185" s="1589"/>
      <c r="IQ185" s="1589"/>
      <c r="IR185" s="1589"/>
      <c r="IS185" s="1589"/>
      <c r="IT185" s="1589"/>
      <c r="IU185" s="1589"/>
    </row>
    <row r="186" spans="1:255">
      <c r="A186" s="2209">
        <v>37</v>
      </c>
      <c r="B186" s="1571"/>
      <c r="C186" s="1571"/>
      <c r="D186" s="1571"/>
      <c r="E186" s="1935"/>
      <c r="F186" s="1570"/>
      <c r="G186" s="1571"/>
      <c r="H186" s="1571"/>
      <c r="I186" s="1571"/>
      <c r="J186" s="1571"/>
      <c r="K186" s="1906"/>
      <c r="L186" s="1906"/>
      <c r="M186" s="1946">
        <v>37</v>
      </c>
      <c r="N186" s="1570"/>
      <c r="O186" s="1906"/>
      <c r="P186" s="1906"/>
      <c r="Q186" s="1906"/>
      <c r="R186" s="1906">
        <f t="shared" si="2"/>
        <v>0</v>
      </c>
      <c r="S186" s="1946">
        <v>37</v>
      </c>
      <c r="T186" s="1589"/>
      <c r="U186" s="1589"/>
      <c r="V186" s="1589"/>
      <c r="W186" s="1589"/>
      <c r="X186" s="1589"/>
      <c r="Y186" s="1589"/>
      <c r="Z186" s="1589"/>
      <c r="AA186" s="1589"/>
      <c r="AB186" s="1589"/>
      <c r="AC186" s="1589"/>
      <c r="AD186" s="1589"/>
      <c r="AE186" s="1589"/>
      <c r="AF186" s="1589"/>
      <c r="AG186" s="1589"/>
      <c r="AH186" s="1589"/>
      <c r="AI186" s="1589"/>
      <c r="AJ186" s="1589"/>
      <c r="AK186" s="1589"/>
      <c r="AL186" s="1589"/>
      <c r="AM186" s="1589"/>
      <c r="AN186" s="1589"/>
      <c r="AO186" s="1589"/>
      <c r="AP186" s="1589"/>
      <c r="AQ186" s="1589"/>
      <c r="AR186" s="1589"/>
      <c r="AS186" s="1589"/>
      <c r="AT186" s="1589"/>
      <c r="AU186" s="1589"/>
      <c r="AV186" s="1589"/>
      <c r="AW186" s="1589"/>
      <c r="AX186" s="1589"/>
      <c r="AY186" s="1589"/>
      <c r="AZ186" s="1589"/>
      <c r="BA186" s="1589"/>
      <c r="BB186" s="1589"/>
      <c r="BC186" s="1589"/>
      <c r="BD186" s="1589"/>
      <c r="BE186" s="1589"/>
      <c r="BF186" s="1589"/>
      <c r="BG186" s="1589"/>
      <c r="BH186" s="1589"/>
      <c r="BI186" s="1589"/>
      <c r="BJ186" s="1589"/>
      <c r="BK186" s="1589"/>
      <c r="BL186" s="1589"/>
      <c r="BM186" s="1589"/>
      <c r="BN186" s="1589"/>
      <c r="BO186" s="1589"/>
      <c r="BP186" s="1589"/>
      <c r="BQ186" s="1589"/>
      <c r="BR186" s="1589"/>
      <c r="BS186" s="1589"/>
      <c r="BT186" s="1589"/>
      <c r="BU186" s="1589"/>
      <c r="BV186" s="1589"/>
      <c r="BW186" s="1589"/>
      <c r="BX186" s="1589"/>
      <c r="BY186" s="1589"/>
      <c r="BZ186" s="1589"/>
      <c r="CA186" s="1589"/>
      <c r="CB186" s="1589"/>
      <c r="CC186" s="1589"/>
      <c r="CD186" s="1589"/>
      <c r="CE186" s="1589"/>
      <c r="CF186" s="1589"/>
      <c r="CG186" s="1589"/>
      <c r="CH186" s="1589"/>
      <c r="CI186" s="1589"/>
      <c r="CJ186" s="1589"/>
      <c r="CK186" s="1589"/>
      <c r="CL186" s="1589"/>
      <c r="CM186" s="1589"/>
      <c r="CN186" s="1589"/>
      <c r="CO186" s="1589"/>
      <c r="CP186" s="1589"/>
      <c r="CQ186" s="1589"/>
      <c r="CR186" s="1589"/>
      <c r="CS186" s="1589"/>
      <c r="CT186" s="1589"/>
      <c r="CU186" s="1589"/>
      <c r="CV186" s="1589"/>
      <c r="CW186" s="1589"/>
      <c r="CX186" s="1589"/>
      <c r="CY186" s="1589"/>
      <c r="CZ186" s="1589"/>
      <c r="DA186" s="1589"/>
      <c r="DB186" s="1589"/>
      <c r="DC186" s="1589"/>
      <c r="DD186" s="1589"/>
      <c r="DE186" s="1589"/>
      <c r="DF186" s="1589"/>
      <c r="DG186" s="1589"/>
      <c r="DH186" s="1589"/>
      <c r="DI186" s="1589"/>
      <c r="DJ186" s="1589"/>
      <c r="DK186" s="1589"/>
      <c r="DL186" s="1589"/>
      <c r="DM186" s="1589"/>
      <c r="DN186" s="1589"/>
      <c r="DO186" s="1589"/>
      <c r="DP186" s="1589"/>
      <c r="DQ186" s="1589"/>
      <c r="DR186" s="1589"/>
      <c r="DS186" s="1589"/>
      <c r="DT186" s="1589"/>
      <c r="DU186" s="1589"/>
      <c r="DV186" s="1589"/>
      <c r="DW186" s="1589"/>
      <c r="DX186" s="1589"/>
      <c r="DY186" s="1589"/>
      <c r="DZ186" s="1589"/>
      <c r="EA186" s="1589"/>
      <c r="EB186" s="1589"/>
      <c r="EC186" s="1589"/>
      <c r="ED186" s="1589"/>
      <c r="EE186" s="1589"/>
      <c r="EF186" s="1589"/>
      <c r="EG186" s="1589"/>
      <c r="EH186" s="1589"/>
      <c r="EI186" s="1589"/>
      <c r="EJ186" s="1589"/>
      <c r="EK186" s="1589"/>
      <c r="EL186" s="1589"/>
      <c r="EM186" s="1589"/>
      <c r="EN186" s="1589"/>
      <c r="EO186" s="1589"/>
      <c r="EP186" s="1589"/>
      <c r="EQ186" s="1589"/>
      <c r="ER186" s="1589"/>
      <c r="ES186" s="1589"/>
      <c r="ET186" s="1589"/>
      <c r="EU186" s="1589"/>
      <c r="EV186" s="1589"/>
      <c r="EW186" s="1589"/>
      <c r="EX186" s="1589"/>
      <c r="EY186" s="1589"/>
      <c r="EZ186" s="1589"/>
      <c r="FA186" s="1589"/>
      <c r="FB186" s="1589"/>
      <c r="FC186" s="1589"/>
      <c r="FD186" s="1589"/>
      <c r="FE186" s="1589"/>
      <c r="FF186" s="1589"/>
      <c r="FG186" s="1589"/>
      <c r="FH186" s="1589"/>
      <c r="FI186" s="1589"/>
      <c r="FJ186" s="1589"/>
      <c r="FK186" s="1589"/>
      <c r="FL186" s="1589"/>
      <c r="FM186" s="1589"/>
      <c r="FN186" s="1589"/>
      <c r="FO186" s="1589"/>
      <c r="FP186" s="1589"/>
      <c r="FQ186" s="1589"/>
      <c r="FR186" s="1589"/>
      <c r="FS186" s="1589"/>
      <c r="FT186" s="1589"/>
      <c r="FU186" s="1589"/>
      <c r="FV186" s="1589"/>
      <c r="FW186" s="1589"/>
      <c r="FX186" s="1589"/>
      <c r="FY186" s="1589"/>
      <c r="FZ186" s="1589"/>
      <c r="GA186" s="1589"/>
      <c r="GB186" s="1589"/>
      <c r="GC186" s="1589"/>
      <c r="GD186" s="1589"/>
      <c r="GE186" s="1589"/>
      <c r="GF186" s="1589"/>
      <c r="GG186" s="1589"/>
      <c r="GH186" s="1589"/>
      <c r="GI186" s="1589"/>
      <c r="GJ186" s="1589"/>
      <c r="GK186" s="1589"/>
      <c r="GL186" s="1589"/>
      <c r="GM186" s="1589"/>
      <c r="GN186" s="1589"/>
      <c r="GO186" s="1589"/>
      <c r="GP186" s="1589"/>
      <c r="GQ186" s="1589"/>
      <c r="GR186" s="1589"/>
      <c r="GS186" s="1589"/>
      <c r="GT186" s="1589"/>
      <c r="GU186" s="1589"/>
      <c r="GV186" s="1589"/>
      <c r="GW186" s="1589"/>
      <c r="GX186" s="1589"/>
      <c r="GY186" s="1589"/>
      <c r="GZ186" s="1589"/>
      <c r="HA186" s="1589"/>
      <c r="HB186" s="1589"/>
      <c r="HC186" s="1589"/>
      <c r="HD186" s="1589"/>
      <c r="HE186" s="1589"/>
      <c r="HF186" s="1589"/>
      <c r="HG186" s="1589"/>
      <c r="HH186" s="1589"/>
      <c r="HI186" s="1589"/>
      <c r="HJ186" s="1589"/>
      <c r="HK186" s="1589"/>
      <c r="HL186" s="1589"/>
      <c r="HM186" s="1589"/>
      <c r="HN186" s="1589"/>
      <c r="HO186" s="1589"/>
      <c r="HP186" s="1589"/>
      <c r="HQ186" s="1589"/>
      <c r="HR186" s="1589"/>
      <c r="HS186" s="1589"/>
      <c r="HT186" s="1589"/>
      <c r="HU186" s="1589"/>
      <c r="HV186" s="1589"/>
      <c r="HW186" s="1589"/>
      <c r="HX186" s="1589"/>
      <c r="HY186" s="1589"/>
      <c r="HZ186" s="1589"/>
      <c r="IA186" s="1589"/>
      <c r="IB186" s="1589"/>
      <c r="IC186" s="1589"/>
      <c r="ID186" s="1589"/>
      <c r="IE186" s="1589"/>
      <c r="IF186" s="1589"/>
      <c r="IG186" s="1589"/>
      <c r="IH186" s="1589"/>
      <c r="II186" s="1589"/>
      <c r="IJ186" s="1589"/>
      <c r="IK186" s="1589"/>
      <c r="IL186" s="1589"/>
      <c r="IM186" s="1589"/>
      <c r="IN186" s="1589"/>
      <c r="IO186" s="1589"/>
      <c r="IP186" s="1589"/>
      <c r="IQ186" s="1589"/>
      <c r="IR186" s="1589"/>
      <c r="IS186" s="1589"/>
      <c r="IT186" s="1589"/>
      <c r="IU186" s="1589"/>
    </row>
    <row r="187" spans="1:255">
      <c r="A187" s="2209">
        <v>38</v>
      </c>
      <c r="B187" s="1571"/>
      <c r="C187" s="1571"/>
      <c r="D187" s="1571"/>
      <c r="E187" s="1935"/>
      <c r="F187" s="1570"/>
      <c r="G187" s="1571"/>
      <c r="H187" s="1571"/>
      <c r="I187" s="1571"/>
      <c r="J187" s="1571"/>
      <c r="K187" s="1906"/>
      <c r="L187" s="1906"/>
      <c r="M187" s="1946">
        <v>38</v>
      </c>
      <c r="N187" s="1570"/>
      <c r="O187" s="1906"/>
      <c r="P187" s="1906"/>
      <c r="Q187" s="1906"/>
      <c r="R187" s="1906">
        <f t="shared" si="2"/>
        <v>0</v>
      </c>
      <c r="S187" s="1946">
        <v>38</v>
      </c>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c r="CD187" s="1589"/>
      <c r="CE187" s="1589"/>
      <c r="CF187" s="1589"/>
      <c r="CG187" s="1589"/>
      <c r="CH187" s="1589"/>
      <c r="CI187" s="1589"/>
      <c r="CJ187" s="1589"/>
      <c r="CK187" s="1589"/>
      <c r="CL187" s="1589"/>
      <c r="CM187" s="1589"/>
      <c r="CN187" s="1589"/>
      <c r="CO187" s="1589"/>
      <c r="CP187" s="1589"/>
      <c r="CQ187" s="1589"/>
      <c r="CR187" s="1589"/>
      <c r="CS187" s="1589"/>
      <c r="CT187" s="1589"/>
      <c r="CU187" s="1589"/>
      <c r="CV187" s="1589"/>
      <c r="CW187" s="1589"/>
      <c r="CX187" s="1589"/>
      <c r="CY187" s="1589"/>
      <c r="CZ187" s="1589"/>
      <c r="DA187" s="1589"/>
      <c r="DB187" s="1589"/>
      <c r="DC187" s="1589"/>
      <c r="DD187" s="1589"/>
      <c r="DE187" s="1589"/>
      <c r="DF187" s="1589"/>
      <c r="DG187" s="1589"/>
      <c r="DH187" s="1589"/>
      <c r="DI187" s="1589"/>
      <c r="DJ187" s="1589"/>
      <c r="DK187" s="1589"/>
      <c r="DL187" s="1589"/>
      <c r="DM187" s="1589"/>
      <c r="DN187" s="1589"/>
      <c r="DO187" s="1589"/>
      <c r="DP187" s="1589"/>
      <c r="DQ187" s="1589"/>
      <c r="DR187" s="1589"/>
      <c r="DS187" s="1589"/>
      <c r="DT187" s="1589"/>
      <c r="DU187" s="1589"/>
      <c r="DV187" s="1589"/>
      <c r="DW187" s="1589"/>
      <c r="DX187" s="1589"/>
      <c r="DY187" s="1589"/>
      <c r="DZ187" s="1589"/>
      <c r="EA187" s="1589"/>
      <c r="EB187" s="1589"/>
      <c r="EC187" s="1589"/>
      <c r="ED187" s="1589"/>
      <c r="EE187" s="1589"/>
      <c r="EF187" s="1589"/>
      <c r="EG187" s="1589"/>
      <c r="EH187" s="1589"/>
      <c r="EI187" s="1589"/>
      <c r="EJ187" s="1589"/>
      <c r="EK187" s="1589"/>
      <c r="EL187" s="1589"/>
      <c r="EM187" s="1589"/>
      <c r="EN187" s="1589"/>
      <c r="EO187" s="1589"/>
      <c r="EP187" s="1589"/>
      <c r="EQ187" s="1589"/>
      <c r="ER187" s="1589"/>
      <c r="ES187" s="1589"/>
      <c r="ET187" s="1589"/>
      <c r="EU187" s="1589"/>
      <c r="EV187" s="1589"/>
      <c r="EW187" s="1589"/>
      <c r="EX187" s="1589"/>
      <c r="EY187" s="1589"/>
      <c r="EZ187" s="1589"/>
      <c r="FA187" s="1589"/>
      <c r="FB187" s="1589"/>
      <c r="FC187" s="1589"/>
      <c r="FD187" s="1589"/>
      <c r="FE187" s="1589"/>
      <c r="FF187" s="1589"/>
      <c r="FG187" s="1589"/>
      <c r="FH187" s="1589"/>
      <c r="FI187" s="1589"/>
      <c r="FJ187" s="1589"/>
      <c r="FK187" s="1589"/>
      <c r="FL187" s="1589"/>
      <c r="FM187" s="1589"/>
      <c r="FN187" s="1589"/>
      <c r="FO187" s="1589"/>
      <c r="FP187" s="1589"/>
      <c r="FQ187" s="1589"/>
      <c r="FR187" s="1589"/>
      <c r="FS187" s="1589"/>
      <c r="FT187" s="1589"/>
      <c r="FU187" s="1589"/>
      <c r="FV187" s="1589"/>
      <c r="FW187" s="1589"/>
      <c r="FX187" s="1589"/>
      <c r="FY187" s="1589"/>
      <c r="FZ187" s="1589"/>
      <c r="GA187" s="1589"/>
      <c r="GB187" s="1589"/>
      <c r="GC187" s="1589"/>
      <c r="GD187" s="1589"/>
      <c r="GE187" s="1589"/>
      <c r="GF187" s="1589"/>
      <c r="GG187" s="1589"/>
      <c r="GH187" s="1589"/>
      <c r="GI187" s="1589"/>
      <c r="GJ187" s="1589"/>
      <c r="GK187" s="1589"/>
      <c r="GL187" s="1589"/>
      <c r="GM187" s="1589"/>
      <c r="GN187" s="1589"/>
      <c r="GO187" s="1589"/>
      <c r="GP187" s="1589"/>
      <c r="GQ187" s="1589"/>
      <c r="GR187" s="1589"/>
      <c r="GS187" s="1589"/>
      <c r="GT187" s="1589"/>
      <c r="GU187" s="1589"/>
      <c r="GV187" s="1589"/>
      <c r="GW187" s="1589"/>
      <c r="GX187" s="1589"/>
      <c r="GY187" s="1589"/>
      <c r="GZ187" s="1589"/>
      <c r="HA187" s="1589"/>
      <c r="HB187" s="1589"/>
      <c r="HC187" s="1589"/>
      <c r="HD187" s="1589"/>
      <c r="HE187" s="1589"/>
      <c r="HF187" s="1589"/>
      <c r="HG187" s="1589"/>
      <c r="HH187" s="1589"/>
      <c r="HI187" s="1589"/>
      <c r="HJ187" s="1589"/>
      <c r="HK187" s="1589"/>
      <c r="HL187" s="1589"/>
      <c r="HM187" s="1589"/>
      <c r="HN187" s="1589"/>
      <c r="HO187" s="1589"/>
      <c r="HP187" s="1589"/>
      <c r="HQ187" s="1589"/>
      <c r="HR187" s="1589"/>
      <c r="HS187" s="1589"/>
      <c r="HT187" s="1589"/>
      <c r="HU187" s="1589"/>
      <c r="HV187" s="1589"/>
      <c r="HW187" s="1589"/>
      <c r="HX187" s="1589"/>
      <c r="HY187" s="1589"/>
      <c r="HZ187" s="1589"/>
      <c r="IA187" s="1589"/>
      <c r="IB187" s="1589"/>
      <c r="IC187" s="1589"/>
      <c r="ID187" s="1589"/>
      <c r="IE187" s="1589"/>
      <c r="IF187" s="1589"/>
      <c r="IG187" s="1589"/>
      <c r="IH187" s="1589"/>
      <c r="II187" s="1589"/>
      <c r="IJ187" s="1589"/>
      <c r="IK187" s="1589"/>
      <c r="IL187" s="1589"/>
      <c r="IM187" s="1589"/>
      <c r="IN187" s="1589"/>
      <c r="IO187" s="1589"/>
      <c r="IP187" s="1589"/>
      <c r="IQ187" s="1589"/>
      <c r="IR187" s="1589"/>
      <c r="IS187" s="1589"/>
      <c r="IT187" s="1589"/>
      <c r="IU187" s="1589"/>
    </row>
    <row r="188" spans="1:255">
      <c r="A188" s="2209">
        <v>39</v>
      </c>
      <c r="B188" s="1571"/>
      <c r="C188" s="1571"/>
      <c r="D188" s="1571"/>
      <c r="E188" s="1935"/>
      <c r="F188" s="1570"/>
      <c r="G188" s="1571"/>
      <c r="H188" s="1571"/>
      <c r="I188" s="1571"/>
      <c r="J188" s="1571"/>
      <c r="K188" s="1906"/>
      <c r="L188" s="1906"/>
      <c r="M188" s="1946">
        <v>39</v>
      </c>
      <c r="N188" s="1570"/>
      <c r="O188" s="1906"/>
      <c r="P188" s="1906"/>
      <c r="Q188" s="1906"/>
      <c r="R188" s="1906">
        <f t="shared" si="2"/>
        <v>0</v>
      </c>
      <c r="S188" s="1946">
        <v>39</v>
      </c>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c r="CD188" s="1589"/>
      <c r="CE188" s="1589"/>
      <c r="CF188" s="1589"/>
      <c r="CG188" s="1589"/>
      <c r="CH188" s="1589"/>
      <c r="CI188" s="1589"/>
      <c r="CJ188" s="1589"/>
      <c r="CK188" s="1589"/>
      <c r="CL188" s="1589"/>
      <c r="CM188" s="1589"/>
      <c r="CN188" s="1589"/>
      <c r="CO188" s="1589"/>
      <c r="CP188" s="1589"/>
      <c r="CQ188" s="1589"/>
      <c r="CR188" s="1589"/>
      <c r="CS188" s="1589"/>
      <c r="CT188" s="1589"/>
      <c r="CU188" s="1589"/>
      <c r="CV188" s="1589"/>
      <c r="CW188" s="1589"/>
      <c r="CX188" s="1589"/>
      <c r="CY188" s="1589"/>
      <c r="CZ188" s="1589"/>
      <c r="DA188" s="1589"/>
      <c r="DB188" s="1589"/>
      <c r="DC188" s="1589"/>
      <c r="DD188" s="1589"/>
      <c r="DE188" s="1589"/>
      <c r="DF188" s="1589"/>
      <c r="DG188" s="1589"/>
      <c r="DH188" s="1589"/>
      <c r="DI188" s="1589"/>
      <c r="DJ188" s="1589"/>
      <c r="DK188" s="1589"/>
      <c r="DL188" s="1589"/>
      <c r="DM188" s="1589"/>
      <c r="DN188" s="1589"/>
      <c r="DO188" s="1589"/>
      <c r="DP188" s="1589"/>
      <c r="DQ188" s="1589"/>
      <c r="DR188" s="1589"/>
      <c r="DS188" s="1589"/>
      <c r="DT188" s="1589"/>
      <c r="DU188" s="1589"/>
      <c r="DV188" s="1589"/>
      <c r="DW188" s="1589"/>
      <c r="DX188" s="1589"/>
      <c r="DY188" s="1589"/>
      <c r="DZ188" s="1589"/>
      <c r="EA188" s="1589"/>
      <c r="EB188" s="1589"/>
      <c r="EC188" s="1589"/>
      <c r="ED188" s="1589"/>
      <c r="EE188" s="1589"/>
      <c r="EF188" s="1589"/>
      <c r="EG188" s="1589"/>
      <c r="EH188" s="1589"/>
      <c r="EI188" s="1589"/>
      <c r="EJ188" s="1589"/>
      <c r="EK188" s="1589"/>
      <c r="EL188" s="1589"/>
      <c r="EM188" s="1589"/>
      <c r="EN188" s="1589"/>
      <c r="EO188" s="1589"/>
      <c r="EP188" s="1589"/>
      <c r="EQ188" s="1589"/>
      <c r="ER188" s="1589"/>
      <c r="ES188" s="1589"/>
      <c r="ET188" s="1589"/>
      <c r="EU188" s="1589"/>
      <c r="EV188" s="1589"/>
      <c r="EW188" s="1589"/>
      <c r="EX188" s="1589"/>
      <c r="EY188" s="1589"/>
      <c r="EZ188" s="1589"/>
      <c r="FA188" s="1589"/>
      <c r="FB188" s="1589"/>
      <c r="FC188" s="1589"/>
      <c r="FD188" s="1589"/>
      <c r="FE188" s="1589"/>
      <c r="FF188" s="1589"/>
      <c r="FG188" s="1589"/>
      <c r="FH188" s="1589"/>
      <c r="FI188" s="1589"/>
      <c r="FJ188" s="1589"/>
      <c r="FK188" s="1589"/>
      <c r="FL188" s="1589"/>
      <c r="FM188" s="1589"/>
      <c r="FN188" s="1589"/>
      <c r="FO188" s="1589"/>
      <c r="FP188" s="1589"/>
      <c r="FQ188" s="1589"/>
      <c r="FR188" s="1589"/>
      <c r="FS188" s="1589"/>
      <c r="FT188" s="1589"/>
      <c r="FU188" s="1589"/>
      <c r="FV188" s="1589"/>
      <c r="FW188" s="1589"/>
      <c r="FX188" s="1589"/>
      <c r="FY188" s="1589"/>
      <c r="FZ188" s="1589"/>
      <c r="GA188" s="1589"/>
      <c r="GB188" s="1589"/>
      <c r="GC188" s="1589"/>
      <c r="GD188" s="1589"/>
      <c r="GE188" s="1589"/>
      <c r="GF188" s="1589"/>
      <c r="GG188" s="1589"/>
      <c r="GH188" s="1589"/>
      <c r="GI188" s="1589"/>
      <c r="GJ188" s="1589"/>
      <c r="GK188" s="1589"/>
      <c r="GL188" s="1589"/>
      <c r="GM188" s="1589"/>
      <c r="GN188" s="1589"/>
      <c r="GO188" s="1589"/>
      <c r="GP188" s="1589"/>
      <c r="GQ188" s="1589"/>
      <c r="GR188" s="1589"/>
      <c r="GS188" s="1589"/>
      <c r="GT188" s="1589"/>
      <c r="GU188" s="1589"/>
      <c r="GV188" s="1589"/>
      <c r="GW188" s="1589"/>
      <c r="GX188" s="1589"/>
      <c r="GY188" s="1589"/>
      <c r="GZ188" s="1589"/>
      <c r="HA188" s="1589"/>
      <c r="HB188" s="1589"/>
      <c r="HC188" s="1589"/>
      <c r="HD188" s="1589"/>
      <c r="HE188" s="1589"/>
      <c r="HF188" s="1589"/>
      <c r="HG188" s="1589"/>
      <c r="HH188" s="1589"/>
      <c r="HI188" s="1589"/>
      <c r="HJ188" s="1589"/>
      <c r="HK188" s="1589"/>
      <c r="HL188" s="1589"/>
      <c r="HM188" s="1589"/>
      <c r="HN188" s="1589"/>
      <c r="HO188" s="1589"/>
      <c r="HP188" s="1589"/>
      <c r="HQ188" s="1589"/>
      <c r="HR188" s="1589"/>
      <c r="HS188" s="1589"/>
      <c r="HT188" s="1589"/>
      <c r="HU188" s="1589"/>
      <c r="HV188" s="1589"/>
      <c r="HW188" s="1589"/>
      <c r="HX188" s="1589"/>
      <c r="HY188" s="1589"/>
      <c r="HZ188" s="1589"/>
      <c r="IA188" s="1589"/>
      <c r="IB188" s="1589"/>
      <c r="IC188" s="1589"/>
      <c r="ID188" s="1589"/>
      <c r="IE188" s="1589"/>
      <c r="IF188" s="1589"/>
      <c r="IG188" s="1589"/>
      <c r="IH188" s="1589"/>
      <c r="II188" s="1589"/>
      <c r="IJ188" s="1589"/>
      <c r="IK188" s="1589"/>
      <c r="IL188" s="1589"/>
      <c r="IM188" s="1589"/>
      <c r="IN188" s="1589"/>
      <c r="IO188" s="1589"/>
      <c r="IP188" s="1589"/>
      <c r="IQ188" s="1589"/>
      <c r="IR188" s="1589"/>
      <c r="IS188" s="1589"/>
      <c r="IT188" s="1589"/>
      <c r="IU188" s="1589"/>
    </row>
    <row r="189" spans="1:255">
      <c r="A189" s="2209">
        <v>40</v>
      </c>
      <c r="B189" s="1571"/>
      <c r="C189" s="1571"/>
      <c r="D189" s="1571"/>
      <c r="E189" s="1935"/>
      <c r="F189" s="1570"/>
      <c r="G189" s="1571"/>
      <c r="H189" s="1571"/>
      <c r="I189" s="1571"/>
      <c r="J189" s="1571"/>
      <c r="K189" s="1906"/>
      <c r="L189" s="1906"/>
      <c r="M189" s="1946">
        <v>40</v>
      </c>
      <c r="N189" s="1570"/>
      <c r="O189" s="1906"/>
      <c r="P189" s="1906"/>
      <c r="Q189" s="1906"/>
      <c r="R189" s="1906">
        <f t="shared" si="2"/>
        <v>0</v>
      </c>
      <c r="S189" s="1946">
        <v>40</v>
      </c>
      <c r="T189" s="1589"/>
      <c r="U189" s="1589"/>
      <c r="V189" s="1589"/>
      <c r="W189" s="1589"/>
      <c r="X189" s="1589"/>
      <c r="Y189" s="1589"/>
      <c r="Z189" s="1589"/>
      <c r="AA189" s="1589"/>
      <c r="AB189" s="1589"/>
      <c r="AC189" s="1589"/>
      <c r="AD189" s="1589"/>
      <c r="AE189" s="1589"/>
      <c r="AF189" s="1589"/>
      <c r="AG189" s="1589"/>
      <c r="AH189" s="1589"/>
      <c r="AI189" s="1589"/>
      <c r="AJ189" s="1589"/>
      <c r="AK189" s="1589"/>
      <c r="AL189" s="1589"/>
      <c r="AM189" s="1589"/>
      <c r="AN189" s="1589"/>
      <c r="AO189" s="1589"/>
      <c r="AP189" s="1589"/>
      <c r="AQ189" s="1589"/>
      <c r="AR189" s="1589"/>
      <c r="AS189" s="1589"/>
      <c r="AT189" s="1589"/>
      <c r="AU189" s="1589"/>
      <c r="AV189" s="1589"/>
      <c r="AW189" s="1589"/>
      <c r="AX189" s="1589"/>
      <c r="AY189" s="1589"/>
      <c r="AZ189" s="1589"/>
      <c r="BA189" s="1589"/>
      <c r="BB189" s="1589"/>
      <c r="BC189" s="1589"/>
      <c r="BD189" s="1589"/>
      <c r="BE189" s="1589"/>
      <c r="BF189" s="1589"/>
      <c r="BG189" s="1589"/>
      <c r="BH189" s="1589"/>
      <c r="BI189" s="1589"/>
      <c r="BJ189" s="1589"/>
      <c r="BK189" s="1589"/>
      <c r="BL189" s="1589"/>
      <c r="BM189" s="1589"/>
      <c r="BN189" s="1589"/>
      <c r="BO189" s="1589"/>
      <c r="BP189" s="1589"/>
      <c r="BQ189" s="1589"/>
      <c r="BR189" s="1589"/>
      <c r="BS189" s="1589"/>
      <c r="BT189" s="1589"/>
      <c r="BU189" s="1589"/>
      <c r="BV189" s="1589"/>
      <c r="BW189" s="1589"/>
      <c r="BX189" s="1589"/>
      <c r="BY189" s="1589"/>
      <c r="BZ189" s="1589"/>
      <c r="CA189" s="1589"/>
      <c r="CB189" s="1589"/>
      <c r="CC189" s="1589"/>
      <c r="CD189" s="1589"/>
      <c r="CE189" s="1589"/>
      <c r="CF189" s="1589"/>
      <c r="CG189" s="1589"/>
      <c r="CH189" s="1589"/>
      <c r="CI189" s="1589"/>
      <c r="CJ189" s="1589"/>
      <c r="CK189" s="1589"/>
      <c r="CL189" s="1589"/>
      <c r="CM189" s="1589"/>
      <c r="CN189" s="1589"/>
      <c r="CO189" s="1589"/>
      <c r="CP189" s="1589"/>
      <c r="CQ189" s="1589"/>
      <c r="CR189" s="1589"/>
      <c r="CS189" s="1589"/>
      <c r="CT189" s="1589"/>
      <c r="CU189" s="1589"/>
      <c r="CV189" s="1589"/>
      <c r="CW189" s="1589"/>
      <c r="CX189" s="1589"/>
      <c r="CY189" s="1589"/>
      <c r="CZ189" s="1589"/>
      <c r="DA189" s="1589"/>
      <c r="DB189" s="1589"/>
      <c r="DC189" s="1589"/>
      <c r="DD189" s="1589"/>
      <c r="DE189" s="1589"/>
      <c r="DF189" s="1589"/>
      <c r="DG189" s="1589"/>
      <c r="DH189" s="1589"/>
      <c r="DI189" s="1589"/>
      <c r="DJ189" s="1589"/>
      <c r="DK189" s="1589"/>
      <c r="DL189" s="1589"/>
      <c r="DM189" s="1589"/>
      <c r="DN189" s="1589"/>
      <c r="DO189" s="1589"/>
      <c r="DP189" s="1589"/>
      <c r="DQ189" s="1589"/>
      <c r="DR189" s="1589"/>
      <c r="DS189" s="1589"/>
      <c r="DT189" s="1589"/>
      <c r="DU189" s="1589"/>
      <c r="DV189" s="1589"/>
      <c r="DW189" s="1589"/>
      <c r="DX189" s="1589"/>
      <c r="DY189" s="1589"/>
      <c r="DZ189" s="1589"/>
      <c r="EA189" s="1589"/>
      <c r="EB189" s="1589"/>
      <c r="EC189" s="1589"/>
      <c r="ED189" s="1589"/>
      <c r="EE189" s="1589"/>
      <c r="EF189" s="1589"/>
      <c r="EG189" s="1589"/>
      <c r="EH189" s="1589"/>
      <c r="EI189" s="1589"/>
      <c r="EJ189" s="1589"/>
      <c r="EK189" s="1589"/>
      <c r="EL189" s="1589"/>
      <c r="EM189" s="1589"/>
      <c r="EN189" s="1589"/>
      <c r="EO189" s="1589"/>
      <c r="EP189" s="1589"/>
      <c r="EQ189" s="1589"/>
      <c r="ER189" s="1589"/>
      <c r="ES189" s="1589"/>
      <c r="ET189" s="1589"/>
      <c r="EU189" s="1589"/>
      <c r="EV189" s="1589"/>
      <c r="EW189" s="1589"/>
      <c r="EX189" s="1589"/>
      <c r="EY189" s="1589"/>
      <c r="EZ189" s="1589"/>
      <c r="FA189" s="1589"/>
      <c r="FB189" s="1589"/>
      <c r="FC189" s="1589"/>
      <c r="FD189" s="1589"/>
      <c r="FE189" s="1589"/>
      <c r="FF189" s="1589"/>
      <c r="FG189" s="1589"/>
      <c r="FH189" s="1589"/>
      <c r="FI189" s="1589"/>
      <c r="FJ189" s="1589"/>
      <c r="FK189" s="1589"/>
      <c r="FL189" s="1589"/>
      <c r="FM189" s="1589"/>
      <c r="FN189" s="1589"/>
      <c r="FO189" s="1589"/>
      <c r="FP189" s="1589"/>
      <c r="FQ189" s="1589"/>
      <c r="FR189" s="1589"/>
      <c r="FS189" s="1589"/>
      <c r="FT189" s="1589"/>
      <c r="FU189" s="1589"/>
      <c r="FV189" s="1589"/>
      <c r="FW189" s="1589"/>
      <c r="FX189" s="1589"/>
      <c r="FY189" s="1589"/>
      <c r="FZ189" s="1589"/>
      <c r="GA189" s="1589"/>
      <c r="GB189" s="1589"/>
      <c r="GC189" s="1589"/>
      <c r="GD189" s="1589"/>
      <c r="GE189" s="1589"/>
      <c r="GF189" s="1589"/>
      <c r="GG189" s="1589"/>
      <c r="GH189" s="1589"/>
      <c r="GI189" s="1589"/>
      <c r="GJ189" s="1589"/>
      <c r="GK189" s="1589"/>
      <c r="GL189" s="1589"/>
      <c r="GM189" s="1589"/>
      <c r="GN189" s="1589"/>
      <c r="GO189" s="1589"/>
      <c r="GP189" s="1589"/>
      <c r="GQ189" s="1589"/>
      <c r="GR189" s="1589"/>
      <c r="GS189" s="1589"/>
      <c r="GT189" s="1589"/>
      <c r="GU189" s="1589"/>
      <c r="GV189" s="1589"/>
      <c r="GW189" s="1589"/>
      <c r="GX189" s="1589"/>
      <c r="GY189" s="1589"/>
      <c r="GZ189" s="1589"/>
      <c r="HA189" s="1589"/>
      <c r="HB189" s="1589"/>
      <c r="HC189" s="1589"/>
      <c r="HD189" s="1589"/>
      <c r="HE189" s="1589"/>
      <c r="HF189" s="1589"/>
      <c r="HG189" s="1589"/>
      <c r="HH189" s="1589"/>
      <c r="HI189" s="1589"/>
      <c r="HJ189" s="1589"/>
      <c r="HK189" s="1589"/>
      <c r="HL189" s="1589"/>
      <c r="HM189" s="1589"/>
      <c r="HN189" s="1589"/>
      <c r="HO189" s="1589"/>
      <c r="HP189" s="1589"/>
      <c r="HQ189" s="1589"/>
      <c r="HR189" s="1589"/>
      <c r="HS189" s="1589"/>
      <c r="HT189" s="1589"/>
      <c r="HU189" s="1589"/>
      <c r="HV189" s="1589"/>
      <c r="HW189" s="1589"/>
      <c r="HX189" s="1589"/>
      <c r="HY189" s="1589"/>
      <c r="HZ189" s="1589"/>
      <c r="IA189" s="1589"/>
      <c r="IB189" s="1589"/>
      <c r="IC189" s="1589"/>
      <c r="ID189" s="1589"/>
      <c r="IE189" s="1589"/>
      <c r="IF189" s="1589"/>
      <c r="IG189" s="1589"/>
      <c r="IH189" s="1589"/>
      <c r="II189" s="1589"/>
      <c r="IJ189" s="1589"/>
      <c r="IK189" s="1589"/>
      <c r="IL189" s="1589"/>
      <c r="IM189" s="1589"/>
      <c r="IN189" s="1589"/>
      <c r="IO189" s="1589"/>
      <c r="IP189" s="1589"/>
      <c r="IQ189" s="1589"/>
      <c r="IR189" s="1589"/>
      <c r="IS189" s="1589"/>
      <c r="IT189" s="1589"/>
      <c r="IU189" s="1589"/>
    </row>
    <row r="190" spans="1:255">
      <c r="A190" s="2209">
        <v>41</v>
      </c>
      <c r="B190" s="1571"/>
      <c r="C190" s="1571"/>
      <c r="D190" s="1571"/>
      <c r="E190" s="1935"/>
      <c r="F190" s="1570"/>
      <c r="G190" s="1571"/>
      <c r="H190" s="1571"/>
      <c r="I190" s="1571"/>
      <c r="J190" s="1571"/>
      <c r="K190" s="1906"/>
      <c r="L190" s="1906"/>
      <c r="M190" s="1946">
        <v>41</v>
      </c>
      <c r="N190" s="1570"/>
      <c r="O190" s="1906"/>
      <c r="P190" s="1906"/>
      <c r="Q190" s="1906"/>
      <c r="R190" s="1906">
        <f t="shared" si="2"/>
        <v>0</v>
      </c>
      <c r="S190" s="1946">
        <v>41</v>
      </c>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c r="CD190" s="1589"/>
      <c r="CE190" s="1589"/>
      <c r="CF190" s="1589"/>
      <c r="CG190" s="1589"/>
      <c r="CH190" s="1589"/>
      <c r="CI190" s="1589"/>
      <c r="CJ190" s="1589"/>
      <c r="CK190" s="1589"/>
      <c r="CL190" s="1589"/>
      <c r="CM190" s="1589"/>
      <c r="CN190" s="1589"/>
      <c r="CO190" s="1589"/>
      <c r="CP190" s="1589"/>
      <c r="CQ190" s="1589"/>
      <c r="CR190" s="1589"/>
      <c r="CS190" s="1589"/>
      <c r="CT190" s="1589"/>
      <c r="CU190" s="1589"/>
      <c r="CV190" s="1589"/>
      <c r="CW190" s="1589"/>
      <c r="CX190" s="1589"/>
      <c r="CY190" s="1589"/>
      <c r="CZ190" s="1589"/>
      <c r="DA190" s="1589"/>
      <c r="DB190" s="1589"/>
      <c r="DC190" s="1589"/>
      <c r="DD190" s="1589"/>
      <c r="DE190" s="1589"/>
      <c r="DF190" s="1589"/>
      <c r="DG190" s="1589"/>
      <c r="DH190" s="1589"/>
      <c r="DI190" s="1589"/>
      <c r="DJ190" s="1589"/>
      <c r="DK190" s="1589"/>
      <c r="DL190" s="1589"/>
      <c r="DM190" s="1589"/>
      <c r="DN190" s="1589"/>
      <c r="DO190" s="1589"/>
      <c r="DP190" s="1589"/>
      <c r="DQ190" s="1589"/>
      <c r="DR190" s="1589"/>
      <c r="DS190" s="1589"/>
      <c r="DT190" s="1589"/>
      <c r="DU190" s="1589"/>
      <c r="DV190" s="1589"/>
      <c r="DW190" s="1589"/>
      <c r="DX190" s="1589"/>
      <c r="DY190" s="1589"/>
      <c r="DZ190" s="1589"/>
      <c r="EA190" s="1589"/>
      <c r="EB190" s="1589"/>
      <c r="EC190" s="1589"/>
      <c r="ED190" s="1589"/>
      <c r="EE190" s="1589"/>
      <c r="EF190" s="1589"/>
      <c r="EG190" s="1589"/>
      <c r="EH190" s="1589"/>
      <c r="EI190" s="1589"/>
      <c r="EJ190" s="1589"/>
      <c r="EK190" s="1589"/>
      <c r="EL190" s="1589"/>
      <c r="EM190" s="1589"/>
      <c r="EN190" s="1589"/>
      <c r="EO190" s="1589"/>
      <c r="EP190" s="1589"/>
      <c r="EQ190" s="1589"/>
      <c r="ER190" s="1589"/>
      <c r="ES190" s="1589"/>
      <c r="ET190" s="1589"/>
      <c r="EU190" s="1589"/>
      <c r="EV190" s="1589"/>
      <c r="EW190" s="1589"/>
      <c r="EX190" s="1589"/>
      <c r="EY190" s="1589"/>
      <c r="EZ190" s="1589"/>
      <c r="FA190" s="1589"/>
      <c r="FB190" s="1589"/>
      <c r="FC190" s="1589"/>
      <c r="FD190" s="1589"/>
      <c r="FE190" s="1589"/>
      <c r="FF190" s="1589"/>
      <c r="FG190" s="1589"/>
      <c r="FH190" s="1589"/>
      <c r="FI190" s="1589"/>
      <c r="FJ190" s="1589"/>
      <c r="FK190" s="1589"/>
      <c r="FL190" s="1589"/>
      <c r="FM190" s="1589"/>
      <c r="FN190" s="1589"/>
      <c r="FO190" s="1589"/>
      <c r="FP190" s="1589"/>
      <c r="FQ190" s="1589"/>
      <c r="FR190" s="1589"/>
      <c r="FS190" s="1589"/>
      <c r="FT190" s="1589"/>
      <c r="FU190" s="1589"/>
      <c r="FV190" s="1589"/>
      <c r="FW190" s="1589"/>
      <c r="FX190" s="1589"/>
      <c r="FY190" s="1589"/>
      <c r="FZ190" s="1589"/>
      <c r="GA190" s="1589"/>
      <c r="GB190" s="1589"/>
      <c r="GC190" s="1589"/>
      <c r="GD190" s="1589"/>
      <c r="GE190" s="1589"/>
      <c r="GF190" s="1589"/>
      <c r="GG190" s="1589"/>
      <c r="GH190" s="1589"/>
      <c r="GI190" s="1589"/>
      <c r="GJ190" s="1589"/>
      <c r="GK190" s="1589"/>
      <c r="GL190" s="1589"/>
      <c r="GM190" s="1589"/>
      <c r="GN190" s="1589"/>
      <c r="GO190" s="1589"/>
      <c r="GP190" s="1589"/>
      <c r="GQ190" s="1589"/>
      <c r="GR190" s="1589"/>
      <c r="GS190" s="1589"/>
      <c r="GT190" s="1589"/>
      <c r="GU190" s="1589"/>
      <c r="GV190" s="1589"/>
      <c r="GW190" s="1589"/>
      <c r="GX190" s="1589"/>
      <c r="GY190" s="1589"/>
      <c r="GZ190" s="1589"/>
      <c r="HA190" s="1589"/>
      <c r="HB190" s="1589"/>
      <c r="HC190" s="1589"/>
      <c r="HD190" s="1589"/>
      <c r="HE190" s="1589"/>
      <c r="HF190" s="1589"/>
      <c r="HG190" s="1589"/>
      <c r="HH190" s="1589"/>
      <c r="HI190" s="1589"/>
      <c r="HJ190" s="1589"/>
      <c r="HK190" s="1589"/>
      <c r="HL190" s="1589"/>
      <c r="HM190" s="1589"/>
      <c r="HN190" s="1589"/>
      <c r="HO190" s="1589"/>
      <c r="HP190" s="1589"/>
      <c r="HQ190" s="1589"/>
      <c r="HR190" s="1589"/>
      <c r="HS190" s="1589"/>
      <c r="HT190" s="1589"/>
      <c r="HU190" s="1589"/>
      <c r="HV190" s="1589"/>
      <c r="HW190" s="1589"/>
      <c r="HX190" s="1589"/>
      <c r="HY190" s="1589"/>
      <c r="HZ190" s="1589"/>
      <c r="IA190" s="1589"/>
      <c r="IB190" s="1589"/>
      <c r="IC190" s="1589"/>
      <c r="ID190" s="1589"/>
      <c r="IE190" s="1589"/>
      <c r="IF190" s="1589"/>
      <c r="IG190" s="1589"/>
      <c r="IH190" s="1589"/>
      <c r="II190" s="1589"/>
      <c r="IJ190" s="1589"/>
      <c r="IK190" s="1589"/>
      <c r="IL190" s="1589"/>
      <c r="IM190" s="1589"/>
      <c r="IN190" s="1589"/>
      <c r="IO190" s="1589"/>
      <c r="IP190" s="1589"/>
      <c r="IQ190" s="1589"/>
      <c r="IR190" s="1589"/>
      <c r="IS190" s="1589"/>
      <c r="IT190" s="1589"/>
      <c r="IU190" s="1589"/>
    </row>
    <row r="191" spans="1:255">
      <c r="A191" s="2209">
        <v>42</v>
      </c>
      <c r="B191" s="1571"/>
      <c r="C191" s="1571"/>
      <c r="D191" s="1571"/>
      <c r="E191" s="1935"/>
      <c r="F191" s="1570"/>
      <c r="G191" s="1571"/>
      <c r="H191" s="1571"/>
      <c r="I191" s="1571"/>
      <c r="J191" s="1571"/>
      <c r="K191" s="1906"/>
      <c r="L191" s="1906"/>
      <c r="M191" s="1946">
        <v>42</v>
      </c>
      <c r="N191" s="1570"/>
      <c r="O191" s="1906"/>
      <c r="P191" s="1906"/>
      <c r="Q191" s="1906"/>
      <c r="R191" s="1906">
        <f t="shared" si="2"/>
        <v>0</v>
      </c>
      <c r="S191" s="1946">
        <v>42</v>
      </c>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c r="CD191" s="1589"/>
      <c r="CE191" s="1589"/>
      <c r="CF191" s="1589"/>
      <c r="CG191" s="1589"/>
      <c r="CH191" s="1589"/>
      <c r="CI191" s="1589"/>
      <c r="CJ191" s="1589"/>
      <c r="CK191" s="1589"/>
      <c r="CL191" s="1589"/>
      <c r="CM191" s="1589"/>
      <c r="CN191" s="1589"/>
      <c r="CO191" s="1589"/>
      <c r="CP191" s="1589"/>
      <c r="CQ191" s="1589"/>
      <c r="CR191" s="1589"/>
      <c r="CS191" s="1589"/>
      <c r="CT191" s="1589"/>
      <c r="CU191" s="1589"/>
      <c r="CV191" s="1589"/>
      <c r="CW191" s="1589"/>
      <c r="CX191" s="1589"/>
      <c r="CY191" s="1589"/>
      <c r="CZ191" s="1589"/>
      <c r="DA191" s="1589"/>
      <c r="DB191" s="1589"/>
      <c r="DC191" s="1589"/>
      <c r="DD191" s="1589"/>
      <c r="DE191" s="1589"/>
      <c r="DF191" s="1589"/>
      <c r="DG191" s="1589"/>
      <c r="DH191" s="1589"/>
      <c r="DI191" s="1589"/>
      <c r="DJ191" s="1589"/>
      <c r="DK191" s="1589"/>
      <c r="DL191" s="1589"/>
      <c r="DM191" s="1589"/>
      <c r="DN191" s="1589"/>
      <c r="DO191" s="1589"/>
      <c r="DP191" s="1589"/>
      <c r="DQ191" s="1589"/>
      <c r="DR191" s="1589"/>
      <c r="DS191" s="1589"/>
      <c r="DT191" s="1589"/>
      <c r="DU191" s="1589"/>
      <c r="DV191" s="1589"/>
      <c r="DW191" s="1589"/>
      <c r="DX191" s="1589"/>
      <c r="DY191" s="1589"/>
      <c r="DZ191" s="1589"/>
      <c r="EA191" s="1589"/>
      <c r="EB191" s="1589"/>
      <c r="EC191" s="1589"/>
      <c r="ED191" s="1589"/>
      <c r="EE191" s="1589"/>
      <c r="EF191" s="1589"/>
      <c r="EG191" s="1589"/>
      <c r="EH191" s="1589"/>
      <c r="EI191" s="1589"/>
      <c r="EJ191" s="1589"/>
      <c r="EK191" s="1589"/>
      <c r="EL191" s="1589"/>
      <c r="EM191" s="1589"/>
      <c r="EN191" s="1589"/>
      <c r="EO191" s="1589"/>
      <c r="EP191" s="1589"/>
      <c r="EQ191" s="1589"/>
      <c r="ER191" s="1589"/>
      <c r="ES191" s="1589"/>
      <c r="ET191" s="1589"/>
      <c r="EU191" s="1589"/>
      <c r="EV191" s="1589"/>
      <c r="EW191" s="1589"/>
      <c r="EX191" s="1589"/>
      <c r="EY191" s="1589"/>
      <c r="EZ191" s="1589"/>
      <c r="FA191" s="1589"/>
      <c r="FB191" s="1589"/>
      <c r="FC191" s="1589"/>
      <c r="FD191" s="1589"/>
      <c r="FE191" s="1589"/>
      <c r="FF191" s="1589"/>
      <c r="FG191" s="1589"/>
      <c r="FH191" s="1589"/>
      <c r="FI191" s="1589"/>
      <c r="FJ191" s="1589"/>
      <c r="FK191" s="1589"/>
      <c r="FL191" s="1589"/>
      <c r="FM191" s="1589"/>
      <c r="FN191" s="1589"/>
      <c r="FO191" s="1589"/>
      <c r="FP191" s="1589"/>
      <c r="FQ191" s="1589"/>
      <c r="FR191" s="1589"/>
      <c r="FS191" s="1589"/>
      <c r="FT191" s="1589"/>
      <c r="FU191" s="1589"/>
      <c r="FV191" s="1589"/>
      <c r="FW191" s="1589"/>
      <c r="FX191" s="1589"/>
      <c r="FY191" s="1589"/>
      <c r="FZ191" s="1589"/>
      <c r="GA191" s="1589"/>
      <c r="GB191" s="1589"/>
      <c r="GC191" s="1589"/>
      <c r="GD191" s="1589"/>
      <c r="GE191" s="1589"/>
      <c r="GF191" s="1589"/>
      <c r="GG191" s="1589"/>
      <c r="GH191" s="1589"/>
      <c r="GI191" s="1589"/>
      <c r="GJ191" s="1589"/>
      <c r="GK191" s="1589"/>
      <c r="GL191" s="1589"/>
      <c r="GM191" s="1589"/>
      <c r="GN191" s="1589"/>
      <c r="GO191" s="1589"/>
      <c r="GP191" s="1589"/>
      <c r="GQ191" s="1589"/>
      <c r="GR191" s="1589"/>
      <c r="GS191" s="1589"/>
      <c r="GT191" s="1589"/>
      <c r="GU191" s="1589"/>
      <c r="GV191" s="1589"/>
      <c r="GW191" s="1589"/>
      <c r="GX191" s="1589"/>
      <c r="GY191" s="1589"/>
      <c r="GZ191" s="1589"/>
      <c r="HA191" s="1589"/>
      <c r="HB191" s="1589"/>
      <c r="HC191" s="1589"/>
      <c r="HD191" s="1589"/>
      <c r="HE191" s="1589"/>
      <c r="HF191" s="1589"/>
      <c r="HG191" s="1589"/>
      <c r="HH191" s="1589"/>
      <c r="HI191" s="1589"/>
      <c r="HJ191" s="1589"/>
      <c r="HK191" s="1589"/>
      <c r="HL191" s="1589"/>
      <c r="HM191" s="1589"/>
      <c r="HN191" s="1589"/>
      <c r="HO191" s="1589"/>
      <c r="HP191" s="1589"/>
      <c r="HQ191" s="1589"/>
      <c r="HR191" s="1589"/>
      <c r="HS191" s="1589"/>
      <c r="HT191" s="1589"/>
      <c r="HU191" s="1589"/>
      <c r="HV191" s="1589"/>
      <c r="HW191" s="1589"/>
      <c r="HX191" s="1589"/>
      <c r="HY191" s="1589"/>
      <c r="HZ191" s="1589"/>
      <c r="IA191" s="1589"/>
      <c r="IB191" s="1589"/>
      <c r="IC191" s="1589"/>
      <c r="ID191" s="1589"/>
      <c r="IE191" s="1589"/>
      <c r="IF191" s="1589"/>
      <c r="IG191" s="1589"/>
      <c r="IH191" s="1589"/>
      <c r="II191" s="1589"/>
      <c r="IJ191" s="1589"/>
      <c r="IK191" s="1589"/>
      <c r="IL191" s="1589"/>
      <c r="IM191" s="1589"/>
      <c r="IN191" s="1589"/>
      <c r="IO191" s="1589"/>
      <c r="IP191" s="1589"/>
      <c r="IQ191" s="1589"/>
      <c r="IR191" s="1589"/>
      <c r="IS191" s="1589"/>
      <c r="IT191" s="1589"/>
      <c r="IU191" s="1589"/>
    </row>
    <row r="192" spans="1:255">
      <c r="A192" s="2209">
        <v>43</v>
      </c>
      <c r="B192" s="1571"/>
      <c r="C192" s="1571"/>
      <c r="D192" s="1571"/>
      <c r="E192" s="1935"/>
      <c r="F192" s="1570"/>
      <c r="G192" s="1571"/>
      <c r="H192" s="1571"/>
      <c r="I192" s="1571"/>
      <c r="J192" s="1571"/>
      <c r="K192" s="1906"/>
      <c r="L192" s="1906"/>
      <c r="M192" s="1946">
        <v>43</v>
      </c>
      <c r="N192" s="1570"/>
      <c r="O192" s="1906"/>
      <c r="P192" s="1906"/>
      <c r="Q192" s="1906"/>
      <c r="R192" s="1906">
        <f t="shared" si="2"/>
        <v>0</v>
      </c>
      <c r="S192" s="1946">
        <v>43</v>
      </c>
      <c r="T192" s="1589"/>
      <c r="U192" s="1589"/>
      <c r="V192" s="1589"/>
      <c r="W192" s="1589"/>
      <c r="X192" s="1589"/>
      <c r="Y192" s="1589"/>
      <c r="Z192" s="1589"/>
      <c r="AA192" s="1589"/>
      <c r="AB192" s="1589"/>
      <c r="AC192" s="1589"/>
      <c r="AD192" s="1589"/>
      <c r="AE192" s="1589"/>
      <c r="AF192" s="1589"/>
      <c r="AG192" s="1589"/>
      <c r="AH192" s="1589"/>
      <c r="AI192" s="1589"/>
      <c r="AJ192" s="1589"/>
      <c r="AK192" s="1589"/>
      <c r="AL192" s="1589"/>
      <c r="AM192" s="1589"/>
      <c r="AN192" s="1589"/>
      <c r="AO192" s="1589"/>
      <c r="AP192" s="1589"/>
      <c r="AQ192" s="1589"/>
      <c r="AR192" s="1589"/>
      <c r="AS192" s="1589"/>
      <c r="AT192" s="1589"/>
      <c r="AU192" s="1589"/>
      <c r="AV192" s="1589"/>
      <c r="AW192" s="1589"/>
      <c r="AX192" s="1589"/>
      <c r="AY192" s="1589"/>
      <c r="AZ192" s="1589"/>
      <c r="BA192" s="1589"/>
      <c r="BB192" s="1589"/>
      <c r="BC192" s="1589"/>
      <c r="BD192" s="1589"/>
      <c r="BE192" s="1589"/>
      <c r="BF192" s="1589"/>
      <c r="BG192" s="1589"/>
      <c r="BH192" s="1589"/>
      <c r="BI192" s="1589"/>
      <c r="BJ192" s="1589"/>
      <c r="BK192" s="1589"/>
      <c r="BL192" s="1589"/>
      <c r="BM192" s="1589"/>
      <c r="BN192" s="1589"/>
      <c r="BO192" s="1589"/>
      <c r="BP192" s="1589"/>
      <c r="BQ192" s="1589"/>
      <c r="BR192" s="1589"/>
      <c r="BS192" s="1589"/>
      <c r="BT192" s="1589"/>
      <c r="BU192" s="1589"/>
      <c r="BV192" s="1589"/>
      <c r="BW192" s="1589"/>
      <c r="BX192" s="1589"/>
      <c r="BY192" s="1589"/>
      <c r="BZ192" s="1589"/>
      <c r="CA192" s="1589"/>
      <c r="CB192" s="1589"/>
      <c r="CC192" s="1589"/>
      <c r="CD192" s="1589"/>
      <c r="CE192" s="1589"/>
      <c r="CF192" s="1589"/>
      <c r="CG192" s="1589"/>
      <c r="CH192" s="1589"/>
      <c r="CI192" s="1589"/>
      <c r="CJ192" s="1589"/>
      <c r="CK192" s="1589"/>
      <c r="CL192" s="1589"/>
      <c r="CM192" s="1589"/>
      <c r="CN192" s="1589"/>
      <c r="CO192" s="1589"/>
      <c r="CP192" s="1589"/>
      <c r="CQ192" s="1589"/>
      <c r="CR192" s="1589"/>
      <c r="CS192" s="1589"/>
      <c r="CT192" s="1589"/>
      <c r="CU192" s="1589"/>
      <c r="CV192" s="1589"/>
      <c r="CW192" s="1589"/>
      <c r="CX192" s="1589"/>
      <c r="CY192" s="1589"/>
      <c r="CZ192" s="1589"/>
      <c r="DA192" s="1589"/>
      <c r="DB192" s="1589"/>
      <c r="DC192" s="1589"/>
      <c r="DD192" s="1589"/>
      <c r="DE192" s="1589"/>
      <c r="DF192" s="1589"/>
      <c r="DG192" s="1589"/>
      <c r="DH192" s="1589"/>
      <c r="DI192" s="1589"/>
      <c r="DJ192" s="1589"/>
      <c r="DK192" s="1589"/>
      <c r="DL192" s="1589"/>
      <c r="DM192" s="1589"/>
      <c r="DN192" s="1589"/>
      <c r="DO192" s="1589"/>
      <c r="DP192" s="1589"/>
      <c r="DQ192" s="1589"/>
      <c r="DR192" s="1589"/>
      <c r="DS192" s="1589"/>
      <c r="DT192" s="1589"/>
      <c r="DU192" s="1589"/>
      <c r="DV192" s="1589"/>
      <c r="DW192" s="1589"/>
      <c r="DX192" s="1589"/>
      <c r="DY192" s="1589"/>
      <c r="DZ192" s="1589"/>
      <c r="EA192" s="1589"/>
      <c r="EB192" s="1589"/>
      <c r="EC192" s="1589"/>
      <c r="ED192" s="1589"/>
      <c r="EE192" s="1589"/>
      <c r="EF192" s="1589"/>
      <c r="EG192" s="1589"/>
      <c r="EH192" s="1589"/>
      <c r="EI192" s="1589"/>
      <c r="EJ192" s="1589"/>
      <c r="EK192" s="1589"/>
      <c r="EL192" s="1589"/>
      <c r="EM192" s="1589"/>
      <c r="EN192" s="1589"/>
      <c r="EO192" s="1589"/>
      <c r="EP192" s="1589"/>
      <c r="EQ192" s="1589"/>
      <c r="ER192" s="1589"/>
      <c r="ES192" s="1589"/>
      <c r="ET192" s="1589"/>
      <c r="EU192" s="1589"/>
      <c r="EV192" s="1589"/>
      <c r="EW192" s="1589"/>
      <c r="EX192" s="1589"/>
      <c r="EY192" s="1589"/>
      <c r="EZ192" s="1589"/>
      <c r="FA192" s="1589"/>
      <c r="FB192" s="1589"/>
      <c r="FC192" s="1589"/>
      <c r="FD192" s="1589"/>
      <c r="FE192" s="1589"/>
      <c r="FF192" s="1589"/>
      <c r="FG192" s="1589"/>
      <c r="FH192" s="1589"/>
      <c r="FI192" s="1589"/>
      <c r="FJ192" s="1589"/>
      <c r="FK192" s="1589"/>
      <c r="FL192" s="1589"/>
      <c r="FM192" s="1589"/>
      <c r="FN192" s="1589"/>
      <c r="FO192" s="1589"/>
      <c r="FP192" s="1589"/>
      <c r="FQ192" s="1589"/>
      <c r="FR192" s="1589"/>
      <c r="FS192" s="1589"/>
      <c r="FT192" s="1589"/>
      <c r="FU192" s="1589"/>
      <c r="FV192" s="1589"/>
      <c r="FW192" s="1589"/>
      <c r="FX192" s="1589"/>
      <c r="FY192" s="1589"/>
      <c r="FZ192" s="1589"/>
      <c r="GA192" s="1589"/>
      <c r="GB192" s="1589"/>
      <c r="GC192" s="1589"/>
      <c r="GD192" s="1589"/>
      <c r="GE192" s="1589"/>
      <c r="GF192" s="1589"/>
      <c r="GG192" s="1589"/>
      <c r="GH192" s="1589"/>
      <c r="GI192" s="1589"/>
      <c r="GJ192" s="1589"/>
      <c r="GK192" s="1589"/>
      <c r="GL192" s="1589"/>
      <c r="GM192" s="1589"/>
      <c r="GN192" s="1589"/>
      <c r="GO192" s="1589"/>
      <c r="GP192" s="1589"/>
      <c r="GQ192" s="1589"/>
      <c r="GR192" s="1589"/>
      <c r="GS192" s="1589"/>
      <c r="GT192" s="1589"/>
      <c r="GU192" s="1589"/>
      <c r="GV192" s="1589"/>
      <c r="GW192" s="1589"/>
      <c r="GX192" s="1589"/>
      <c r="GY192" s="1589"/>
      <c r="GZ192" s="1589"/>
      <c r="HA192" s="1589"/>
      <c r="HB192" s="1589"/>
      <c r="HC192" s="1589"/>
      <c r="HD192" s="1589"/>
      <c r="HE192" s="1589"/>
      <c r="HF192" s="1589"/>
      <c r="HG192" s="1589"/>
      <c r="HH192" s="1589"/>
      <c r="HI192" s="1589"/>
      <c r="HJ192" s="1589"/>
      <c r="HK192" s="1589"/>
      <c r="HL192" s="1589"/>
      <c r="HM192" s="1589"/>
      <c r="HN192" s="1589"/>
      <c r="HO192" s="1589"/>
      <c r="HP192" s="1589"/>
      <c r="HQ192" s="1589"/>
      <c r="HR192" s="1589"/>
      <c r="HS192" s="1589"/>
      <c r="HT192" s="1589"/>
      <c r="HU192" s="1589"/>
      <c r="HV192" s="1589"/>
      <c r="HW192" s="1589"/>
      <c r="HX192" s="1589"/>
      <c r="HY192" s="1589"/>
      <c r="HZ192" s="1589"/>
      <c r="IA192" s="1589"/>
      <c r="IB192" s="1589"/>
      <c r="IC192" s="1589"/>
      <c r="ID192" s="1589"/>
      <c r="IE192" s="1589"/>
      <c r="IF192" s="1589"/>
      <c r="IG192" s="1589"/>
      <c r="IH192" s="1589"/>
      <c r="II192" s="1589"/>
      <c r="IJ192" s="1589"/>
      <c r="IK192" s="1589"/>
      <c r="IL192" s="1589"/>
      <c r="IM192" s="1589"/>
      <c r="IN192" s="1589"/>
      <c r="IO192" s="1589"/>
      <c r="IP192" s="1589"/>
      <c r="IQ192" s="1589"/>
      <c r="IR192" s="1589"/>
      <c r="IS192" s="1589"/>
      <c r="IT192" s="1589"/>
      <c r="IU192" s="1589"/>
    </row>
    <row r="193" spans="1:255">
      <c r="A193" s="2209">
        <v>44</v>
      </c>
      <c r="B193" s="1571"/>
      <c r="C193" s="1571"/>
      <c r="D193" s="1571"/>
      <c r="E193" s="1935"/>
      <c r="F193" s="1570"/>
      <c r="G193" s="1571"/>
      <c r="H193" s="1571"/>
      <c r="I193" s="1571"/>
      <c r="J193" s="1571"/>
      <c r="K193" s="1906"/>
      <c r="L193" s="1906"/>
      <c r="M193" s="1946">
        <v>44</v>
      </c>
      <c r="N193" s="1570"/>
      <c r="O193" s="1906"/>
      <c r="P193" s="1906"/>
      <c r="Q193" s="1906"/>
      <c r="R193" s="1906">
        <f t="shared" si="2"/>
        <v>0</v>
      </c>
      <c r="S193" s="1946">
        <v>44</v>
      </c>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c r="CD193" s="1589"/>
      <c r="CE193" s="1589"/>
      <c r="CF193" s="1589"/>
      <c r="CG193" s="1589"/>
      <c r="CH193" s="1589"/>
      <c r="CI193" s="1589"/>
      <c r="CJ193" s="1589"/>
      <c r="CK193" s="1589"/>
      <c r="CL193" s="1589"/>
      <c r="CM193" s="1589"/>
      <c r="CN193" s="1589"/>
      <c r="CO193" s="1589"/>
      <c r="CP193" s="1589"/>
      <c r="CQ193" s="1589"/>
      <c r="CR193" s="1589"/>
      <c r="CS193" s="1589"/>
      <c r="CT193" s="1589"/>
      <c r="CU193" s="1589"/>
      <c r="CV193" s="1589"/>
      <c r="CW193" s="1589"/>
      <c r="CX193" s="1589"/>
      <c r="CY193" s="1589"/>
      <c r="CZ193" s="1589"/>
      <c r="DA193" s="1589"/>
      <c r="DB193" s="1589"/>
      <c r="DC193" s="1589"/>
      <c r="DD193" s="1589"/>
      <c r="DE193" s="1589"/>
      <c r="DF193" s="1589"/>
      <c r="DG193" s="1589"/>
      <c r="DH193" s="1589"/>
      <c r="DI193" s="1589"/>
      <c r="DJ193" s="1589"/>
      <c r="DK193" s="1589"/>
      <c r="DL193" s="1589"/>
      <c r="DM193" s="1589"/>
      <c r="DN193" s="1589"/>
      <c r="DO193" s="1589"/>
      <c r="DP193" s="1589"/>
      <c r="DQ193" s="1589"/>
      <c r="DR193" s="1589"/>
      <c r="DS193" s="1589"/>
      <c r="DT193" s="1589"/>
      <c r="DU193" s="1589"/>
      <c r="DV193" s="1589"/>
      <c r="DW193" s="1589"/>
      <c r="DX193" s="1589"/>
      <c r="DY193" s="1589"/>
      <c r="DZ193" s="1589"/>
      <c r="EA193" s="1589"/>
      <c r="EB193" s="1589"/>
      <c r="EC193" s="1589"/>
      <c r="ED193" s="1589"/>
      <c r="EE193" s="1589"/>
      <c r="EF193" s="1589"/>
      <c r="EG193" s="1589"/>
      <c r="EH193" s="1589"/>
      <c r="EI193" s="1589"/>
      <c r="EJ193" s="1589"/>
      <c r="EK193" s="1589"/>
      <c r="EL193" s="1589"/>
      <c r="EM193" s="1589"/>
      <c r="EN193" s="1589"/>
      <c r="EO193" s="1589"/>
      <c r="EP193" s="1589"/>
      <c r="EQ193" s="1589"/>
      <c r="ER193" s="1589"/>
      <c r="ES193" s="1589"/>
      <c r="ET193" s="1589"/>
      <c r="EU193" s="1589"/>
      <c r="EV193" s="1589"/>
      <c r="EW193" s="1589"/>
      <c r="EX193" s="1589"/>
      <c r="EY193" s="1589"/>
      <c r="EZ193" s="1589"/>
      <c r="FA193" s="1589"/>
      <c r="FB193" s="1589"/>
      <c r="FC193" s="1589"/>
      <c r="FD193" s="1589"/>
      <c r="FE193" s="1589"/>
      <c r="FF193" s="1589"/>
      <c r="FG193" s="1589"/>
      <c r="FH193" s="1589"/>
      <c r="FI193" s="1589"/>
      <c r="FJ193" s="1589"/>
      <c r="FK193" s="1589"/>
      <c r="FL193" s="1589"/>
      <c r="FM193" s="1589"/>
      <c r="FN193" s="1589"/>
      <c r="FO193" s="1589"/>
      <c r="FP193" s="1589"/>
      <c r="FQ193" s="1589"/>
      <c r="FR193" s="1589"/>
      <c r="FS193" s="1589"/>
      <c r="FT193" s="1589"/>
      <c r="FU193" s="1589"/>
      <c r="FV193" s="1589"/>
      <c r="FW193" s="1589"/>
      <c r="FX193" s="1589"/>
      <c r="FY193" s="1589"/>
      <c r="FZ193" s="1589"/>
      <c r="GA193" s="1589"/>
      <c r="GB193" s="1589"/>
      <c r="GC193" s="1589"/>
      <c r="GD193" s="1589"/>
      <c r="GE193" s="1589"/>
      <c r="GF193" s="1589"/>
      <c r="GG193" s="1589"/>
      <c r="GH193" s="1589"/>
      <c r="GI193" s="1589"/>
      <c r="GJ193" s="1589"/>
      <c r="GK193" s="1589"/>
      <c r="GL193" s="1589"/>
      <c r="GM193" s="1589"/>
      <c r="GN193" s="1589"/>
      <c r="GO193" s="1589"/>
      <c r="GP193" s="1589"/>
      <c r="GQ193" s="1589"/>
      <c r="GR193" s="1589"/>
      <c r="GS193" s="1589"/>
      <c r="GT193" s="1589"/>
      <c r="GU193" s="1589"/>
      <c r="GV193" s="1589"/>
      <c r="GW193" s="1589"/>
      <c r="GX193" s="1589"/>
      <c r="GY193" s="1589"/>
      <c r="GZ193" s="1589"/>
      <c r="HA193" s="1589"/>
      <c r="HB193" s="1589"/>
      <c r="HC193" s="1589"/>
      <c r="HD193" s="1589"/>
      <c r="HE193" s="1589"/>
      <c r="HF193" s="1589"/>
      <c r="HG193" s="1589"/>
      <c r="HH193" s="1589"/>
      <c r="HI193" s="1589"/>
      <c r="HJ193" s="1589"/>
      <c r="HK193" s="1589"/>
      <c r="HL193" s="1589"/>
      <c r="HM193" s="1589"/>
      <c r="HN193" s="1589"/>
      <c r="HO193" s="1589"/>
      <c r="HP193" s="1589"/>
      <c r="HQ193" s="1589"/>
      <c r="HR193" s="1589"/>
      <c r="HS193" s="1589"/>
      <c r="HT193" s="1589"/>
      <c r="HU193" s="1589"/>
      <c r="HV193" s="1589"/>
      <c r="HW193" s="1589"/>
      <c r="HX193" s="1589"/>
      <c r="HY193" s="1589"/>
      <c r="HZ193" s="1589"/>
      <c r="IA193" s="1589"/>
      <c r="IB193" s="1589"/>
      <c r="IC193" s="1589"/>
      <c r="ID193" s="1589"/>
      <c r="IE193" s="1589"/>
      <c r="IF193" s="1589"/>
      <c r="IG193" s="1589"/>
      <c r="IH193" s="1589"/>
      <c r="II193" s="1589"/>
      <c r="IJ193" s="1589"/>
      <c r="IK193" s="1589"/>
      <c r="IL193" s="1589"/>
      <c r="IM193" s="1589"/>
      <c r="IN193" s="1589"/>
      <c r="IO193" s="1589"/>
      <c r="IP193" s="1589"/>
      <c r="IQ193" s="1589"/>
      <c r="IR193" s="1589"/>
      <c r="IS193" s="1589"/>
      <c r="IT193" s="1589"/>
      <c r="IU193" s="1589"/>
    </row>
    <row r="194" spans="1:255">
      <c r="A194" s="2209">
        <v>45</v>
      </c>
      <c r="B194" s="1571"/>
      <c r="C194" s="1571"/>
      <c r="D194" s="1571"/>
      <c r="E194" s="1935"/>
      <c r="F194" s="1570"/>
      <c r="G194" s="1571"/>
      <c r="H194" s="1571"/>
      <c r="I194" s="1571"/>
      <c r="J194" s="1571"/>
      <c r="K194" s="1906"/>
      <c r="L194" s="1906"/>
      <c r="M194" s="1946">
        <v>45</v>
      </c>
      <c r="N194" s="1570"/>
      <c r="O194" s="1906"/>
      <c r="P194" s="1906"/>
      <c r="Q194" s="1906"/>
      <c r="R194" s="1906">
        <f t="shared" si="2"/>
        <v>0</v>
      </c>
      <c r="S194" s="1946">
        <v>45</v>
      </c>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c r="CD194" s="1589"/>
      <c r="CE194" s="1589"/>
      <c r="CF194" s="1589"/>
      <c r="CG194" s="1589"/>
      <c r="CH194" s="1589"/>
      <c r="CI194" s="1589"/>
      <c r="CJ194" s="1589"/>
      <c r="CK194" s="1589"/>
      <c r="CL194" s="1589"/>
      <c r="CM194" s="1589"/>
      <c r="CN194" s="1589"/>
      <c r="CO194" s="1589"/>
      <c r="CP194" s="1589"/>
      <c r="CQ194" s="1589"/>
      <c r="CR194" s="1589"/>
      <c r="CS194" s="1589"/>
      <c r="CT194" s="1589"/>
      <c r="CU194" s="1589"/>
      <c r="CV194" s="1589"/>
      <c r="CW194" s="1589"/>
      <c r="CX194" s="1589"/>
      <c r="CY194" s="1589"/>
      <c r="CZ194" s="1589"/>
      <c r="DA194" s="1589"/>
      <c r="DB194" s="1589"/>
      <c r="DC194" s="1589"/>
      <c r="DD194" s="1589"/>
      <c r="DE194" s="1589"/>
      <c r="DF194" s="1589"/>
      <c r="DG194" s="1589"/>
      <c r="DH194" s="1589"/>
      <c r="DI194" s="1589"/>
      <c r="DJ194" s="1589"/>
      <c r="DK194" s="1589"/>
      <c r="DL194" s="1589"/>
      <c r="DM194" s="1589"/>
      <c r="DN194" s="1589"/>
      <c r="DO194" s="1589"/>
      <c r="DP194" s="1589"/>
      <c r="DQ194" s="1589"/>
      <c r="DR194" s="1589"/>
      <c r="DS194" s="1589"/>
      <c r="DT194" s="1589"/>
      <c r="DU194" s="1589"/>
      <c r="DV194" s="1589"/>
      <c r="DW194" s="1589"/>
      <c r="DX194" s="1589"/>
      <c r="DY194" s="1589"/>
      <c r="DZ194" s="1589"/>
      <c r="EA194" s="1589"/>
      <c r="EB194" s="1589"/>
      <c r="EC194" s="1589"/>
      <c r="ED194" s="1589"/>
      <c r="EE194" s="1589"/>
      <c r="EF194" s="1589"/>
      <c r="EG194" s="1589"/>
      <c r="EH194" s="1589"/>
      <c r="EI194" s="1589"/>
      <c r="EJ194" s="1589"/>
      <c r="EK194" s="1589"/>
      <c r="EL194" s="1589"/>
      <c r="EM194" s="1589"/>
      <c r="EN194" s="1589"/>
      <c r="EO194" s="1589"/>
      <c r="EP194" s="1589"/>
      <c r="EQ194" s="1589"/>
      <c r="ER194" s="1589"/>
      <c r="ES194" s="1589"/>
      <c r="ET194" s="1589"/>
      <c r="EU194" s="1589"/>
      <c r="EV194" s="1589"/>
      <c r="EW194" s="1589"/>
      <c r="EX194" s="1589"/>
      <c r="EY194" s="1589"/>
      <c r="EZ194" s="1589"/>
      <c r="FA194" s="1589"/>
      <c r="FB194" s="1589"/>
      <c r="FC194" s="1589"/>
      <c r="FD194" s="1589"/>
      <c r="FE194" s="1589"/>
      <c r="FF194" s="1589"/>
      <c r="FG194" s="1589"/>
      <c r="FH194" s="1589"/>
      <c r="FI194" s="1589"/>
      <c r="FJ194" s="1589"/>
      <c r="FK194" s="1589"/>
      <c r="FL194" s="1589"/>
      <c r="FM194" s="1589"/>
      <c r="FN194" s="1589"/>
      <c r="FO194" s="1589"/>
      <c r="FP194" s="1589"/>
      <c r="FQ194" s="1589"/>
      <c r="FR194" s="1589"/>
      <c r="FS194" s="1589"/>
      <c r="FT194" s="1589"/>
      <c r="FU194" s="1589"/>
      <c r="FV194" s="1589"/>
      <c r="FW194" s="1589"/>
      <c r="FX194" s="1589"/>
      <c r="FY194" s="1589"/>
      <c r="FZ194" s="1589"/>
      <c r="GA194" s="1589"/>
      <c r="GB194" s="1589"/>
      <c r="GC194" s="1589"/>
      <c r="GD194" s="1589"/>
      <c r="GE194" s="1589"/>
      <c r="GF194" s="1589"/>
      <c r="GG194" s="1589"/>
      <c r="GH194" s="1589"/>
      <c r="GI194" s="1589"/>
      <c r="GJ194" s="1589"/>
      <c r="GK194" s="1589"/>
      <c r="GL194" s="1589"/>
      <c r="GM194" s="1589"/>
      <c r="GN194" s="1589"/>
      <c r="GO194" s="1589"/>
      <c r="GP194" s="1589"/>
      <c r="GQ194" s="1589"/>
      <c r="GR194" s="1589"/>
      <c r="GS194" s="1589"/>
      <c r="GT194" s="1589"/>
      <c r="GU194" s="1589"/>
      <c r="GV194" s="1589"/>
      <c r="GW194" s="1589"/>
      <c r="GX194" s="1589"/>
      <c r="GY194" s="1589"/>
      <c r="GZ194" s="1589"/>
      <c r="HA194" s="1589"/>
      <c r="HB194" s="1589"/>
      <c r="HC194" s="1589"/>
      <c r="HD194" s="1589"/>
      <c r="HE194" s="1589"/>
      <c r="HF194" s="1589"/>
      <c r="HG194" s="1589"/>
      <c r="HH194" s="1589"/>
      <c r="HI194" s="1589"/>
      <c r="HJ194" s="1589"/>
      <c r="HK194" s="1589"/>
      <c r="HL194" s="1589"/>
      <c r="HM194" s="1589"/>
      <c r="HN194" s="1589"/>
      <c r="HO194" s="1589"/>
      <c r="HP194" s="1589"/>
      <c r="HQ194" s="1589"/>
      <c r="HR194" s="1589"/>
      <c r="HS194" s="1589"/>
      <c r="HT194" s="1589"/>
      <c r="HU194" s="1589"/>
      <c r="HV194" s="1589"/>
      <c r="HW194" s="1589"/>
      <c r="HX194" s="1589"/>
      <c r="HY194" s="1589"/>
      <c r="HZ194" s="1589"/>
      <c r="IA194" s="1589"/>
      <c r="IB194" s="1589"/>
      <c r="IC194" s="1589"/>
      <c r="ID194" s="1589"/>
      <c r="IE194" s="1589"/>
      <c r="IF194" s="1589"/>
      <c r="IG194" s="1589"/>
      <c r="IH194" s="1589"/>
      <c r="II194" s="1589"/>
      <c r="IJ194" s="1589"/>
      <c r="IK194" s="1589"/>
      <c r="IL194" s="1589"/>
      <c r="IM194" s="1589"/>
      <c r="IN194" s="1589"/>
      <c r="IO194" s="1589"/>
      <c r="IP194" s="1589"/>
      <c r="IQ194" s="1589"/>
      <c r="IR194" s="1589"/>
      <c r="IS194" s="1589"/>
      <c r="IT194" s="1589"/>
      <c r="IU194" s="1589"/>
    </row>
    <row r="195" spans="1:255">
      <c r="A195" s="2209">
        <v>46</v>
      </c>
      <c r="B195" s="1571"/>
      <c r="C195" s="1571"/>
      <c r="D195" s="1571"/>
      <c r="E195" s="1935"/>
      <c r="F195" s="1570"/>
      <c r="G195" s="1571"/>
      <c r="H195" s="1571"/>
      <c r="I195" s="1571"/>
      <c r="J195" s="1571"/>
      <c r="K195" s="1906"/>
      <c r="L195" s="1906"/>
      <c r="M195" s="1946">
        <v>46</v>
      </c>
      <c r="N195" s="1570"/>
      <c r="O195" s="1906"/>
      <c r="P195" s="1906"/>
      <c r="Q195" s="1906"/>
      <c r="R195" s="1906">
        <f t="shared" si="2"/>
        <v>0</v>
      </c>
      <c r="S195" s="1946">
        <v>46</v>
      </c>
      <c r="T195" s="1589"/>
      <c r="U195" s="1589"/>
      <c r="V195" s="1589"/>
      <c r="W195" s="1589"/>
      <c r="X195" s="1589"/>
      <c r="Y195" s="1589"/>
      <c r="Z195" s="1589"/>
      <c r="AA195" s="1589"/>
      <c r="AB195" s="1589"/>
      <c r="AC195" s="1589"/>
      <c r="AD195" s="1589"/>
      <c r="AE195" s="1589"/>
      <c r="AF195" s="1589"/>
      <c r="AG195" s="1589"/>
      <c r="AH195" s="1589"/>
      <c r="AI195" s="1589"/>
      <c r="AJ195" s="1589"/>
      <c r="AK195" s="1589"/>
      <c r="AL195" s="1589"/>
      <c r="AM195" s="1589"/>
      <c r="AN195" s="1589"/>
      <c r="AO195" s="1589"/>
      <c r="AP195" s="1589"/>
      <c r="AQ195" s="1589"/>
      <c r="AR195" s="1589"/>
      <c r="AS195" s="1589"/>
      <c r="AT195" s="1589"/>
      <c r="AU195" s="1589"/>
      <c r="AV195" s="1589"/>
      <c r="AW195" s="1589"/>
      <c r="AX195" s="1589"/>
      <c r="AY195" s="1589"/>
      <c r="AZ195" s="1589"/>
      <c r="BA195" s="1589"/>
      <c r="BB195" s="1589"/>
      <c r="BC195" s="1589"/>
      <c r="BD195" s="1589"/>
      <c r="BE195" s="1589"/>
      <c r="BF195" s="1589"/>
      <c r="BG195" s="1589"/>
      <c r="BH195" s="1589"/>
      <c r="BI195" s="1589"/>
      <c r="BJ195" s="1589"/>
      <c r="BK195" s="1589"/>
      <c r="BL195" s="1589"/>
      <c r="BM195" s="1589"/>
      <c r="BN195" s="1589"/>
      <c r="BO195" s="1589"/>
      <c r="BP195" s="1589"/>
      <c r="BQ195" s="1589"/>
      <c r="BR195" s="1589"/>
      <c r="BS195" s="1589"/>
      <c r="BT195" s="1589"/>
      <c r="BU195" s="1589"/>
      <c r="BV195" s="1589"/>
      <c r="BW195" s="1589"/>
      <c r="BX195" s="1589"/>
      <c r="BY195" s="1589"/>
      <c r="BZ195" s="1589"/>
      <c r="CA195" s="1589"/>
      <c r="CB195" s="1589"/>
      <c r="CC195" s="1589"/>
      <c r="CD195" s="1589"/>
      <c r="CE195" s="1589"/>
      <c r="CF195" s="1589"/>
      <c r="CG195" s="1589"/>
      <c r="CH195" s="1589"/>
      <c r="CI195" s="1589"/>
      <c r="CJ195" s="1589"/>
      <c r="CK195" s="1589"/>
      <c r="CL195" s="1589"/>
      <c r="CM195" s="1589"/>
      <c r="CN195" s="1589"/>
      <c r="CO195" s="1589"/>
      <c r="CP195" s="1589"/>
      <c r="CQ195" s="1589"/>
      <c r="CR195" s="1589"/>
      <c r="CS195" s="1589"/>
      <c r="CT195" s="1589"/>
      <c r="CU195" s="1589"/>
      <c r="CV195" s="1589"/>
      <c r="CW195" s="1589"/>
      <c r="CX195" s="1589"/>
      <c r="CY195" s="1589"/>
      <c r="CZ195" s="1589"/>
      <c r="DA195" s="1589"/>
      <c r="DB195" s="1589"/>
      <c r="DC195" s="1589"/>
      <c r="DD195" s="1589"/>
      <c r="DE195" s="1589"/>
      <c r="DF195" s="1589"/>
      <c r="DG195" s="1589"/>
      <c r="DH195" s="1589"/>
      <c r="DI195" s="1589"/>
      <c r="DJ195" s="1589"/>
      <c r="DK195" s="1589"/>
      <c r="DL195" s="1589"/>
      <c r="DM195" s="1589"/>
      <c r="DN195" s="1589"/>
      <c r="DO195" s="1589"/>
      <c r="DP195" s="1589"/>
      <c r="DQ195" s="1589"/>
      <c r="DR195" s="1589"/>
      <c r="DS195" s="1589"/>
      <c r="DT195" s="1589"/>
      <c r="DU195" s="1589"/>
      <c r="DV195" s="1589"/>
      <c r="DW195" s="1589"/>
      <c r="DX195" s="1589"/>
      <c r="DY195" s="1589"/>
      <c r="DZ195" s="1589"/>
      <c r="EA195" s="1589"/>
      <c r="EB195" s="1589"/>
      <c r="EC195" s="1589"/>
      <c r="ED195" s="1589"/>
      <c r="EE195" s="1589"/>
      <c r="EF195" s="1589"/>
      <c r="EG195" s="1589"/>
      <c r="EH195" s="1589"/>
      <c r="EI195" s="1589"/>
      <c r="EJ195" s="1589"/>
      <c r="EK195" s="1589"/>
      <c r="EL195" s="1589"/>
      <c r="EM195" s="1589"/>
      <c r="EN195" s="1589"/>
      <c r="EO195" s="1589"/>
      <c r="EP195" s="1589"/>
      <c r="EQ195" s="1589"/>
      <c r="ER195" s="1589"/>
      <c r="ES195" s="1589"/>
      <c r="ET195" s="1589"/>
      <c r="EU195" s="1589"/>
      <c r="EV195" s="1589"/>
      <c r="EW195" s="1589"/>
      <c r="EX195" s="1589"/>
      <c r="EY195" s="1589"/>
      <c r="EZ195" s="1589"/>
      <c r="FA195" s="1589"/>
      <c r="FB195" s="1589"/>
      <c r="FC195" s="1589"/>
      <c r="FD195" s="1589"/>
      <c r="FE195" s="1589"/>
      <c r="FF195" s="1589"/>
      <c r="FG195" s="1589"/>
      <c r="FH195" s="1589"/>
      <c r="FI195" s="1589"/>
      <c r="FJ195" s="1589"/>
      <c r="FK195" s="1589"/>
      <c r="FL195" s="1589"/>
      <c r="FM195" s="1589"/>
      <c r="FN195" s="1589"/>
      <c r="FO195" s="1589"/>
      <c r="FP195" s="1589"/>
      <c r="FQ195" s="1589"/>
      <c r="FR195" s="1589"/>
      <c r="FS195" s="1589"/>
      <c r="FT195" s="1589"/>
      <c r="FU195" s="1589"/>
      <c r="FV195" s="1589"/>
      <c r="FW195" s="1589"/>
      <c r="FX195" s="1589"/>
      <c r="FY195" s="1589"/>
      <c r="FZ195" s="1589"/>
      <c r="GA195" s="1589"/>
      <c r="GB195" s="1589"/>
      <c r="GC195" s="1589"/>
      <c r="GD195" s="1589"/>
      <c r="GE195" s="1589"/>
      <c r="GF195" s="1589"/>
      <c r="GG195" s="1589"/>
      <c r="GH195" s="1589"/>
      <c r="GI195" s="1589"/>
      <c r="GJ195" s="1589"/>
      <c r="GK195" s="1589"/>
      <c r="GL195" s="1589"/>
      <c r="GM195" s="1589"/>
      <c r="GN195" s="1589"/>
      <c r="GO195" s="1589"/>
      <c r="GP195" s="1589"/>
      <c r="GQ195" s="1589"/>
      <c r="GR195" s="1589"/>
      <c r="GS195" s="1589"/>
      <c r="GT195" s="1589"/>
      <c r="GU195" s="1589"/>
      <c r="GV195" s="1589"/>
      <c r="GW195" s="1589"/>
      <c r="GX195" s="1589"/>
      <c r="GY195" s="1589"/>
      <c r="GZ195" s="1589"/>
      <c r="HA195" s="1589"/>
      <c r="HB195" s="1589"/>
      <c r="HC195" s="1589"/>
      <c r="HD195" s="1589"/>
      <c r="HE195" s="1589"/>
      <c r="HF195" s="1589"/>
      <c r="HG195" s="1589"/>
      <c r="HH195" s="1589"/>
      <c r="HI195" s="1589"/>
      <c r="HJ195" s="1589"/>
      <c r="HK195" s="1589"/>
      <c r="HL195" s="1589"/>
      <c r="HM195" s="1589"/>
      <c r="HN195" s="1589"/>
      <c r="HO195" s="1589"/>
      <c r="HP195" s="1589"/>
      <c r="HQ195" s="1589"/>
      <c r="HR195" s="1589"/>
      <c r="HS195" s="1589"/>
      <c r="HT195" s="1589"/>
      <c r="HU195" s="1589"/>
      <c r="HV195" s="1589"/>
      <c r="HW195" s="1589"/>
      <c r="HX195" s="1589"/>
      <c r="HY195" s="1589"/>
      <c r="HZ195" s="1589"/>
      <c r="IA195" s="1589"/>
      <c r="IB195" s="1589"/>
      <c r="IC195" s="1589"/>
      <c r="ID195" s="1589"/>
      <c r="IE195" s="1589"/>
      <c r="IF195" s="1589"/>
      <c r="IG195" s="1589"/>
      <c r="IH195" s="1589"/>
      <c r="II195" s="1589"/>
      <c r="IJ195" s="1589"/>
      <c r="IK195" s="1589"/>
      <c r="IL195" s="1589"/>
      <c r="IM195" s="1589"/>
      <c r="IN195" s="1589"/>
      <c r="IO195" s="1589"/>
      <c r="IP195" s="1589"/>
      <c r="IQ195" s="1589"/>
      <c r="IR195" s="1589"/>
      <c r="IS195" s="1589"/>
      <c r="IT195" s="1589"/>
      <c r="IU195" s="1589"/>
    </row>
    <row r="196" spans="1:255">
      <c r="A196" s="2209">
        <v>47</v>
      </c>
      <c r="B196" s="1571"/>
      <c r="C196" s="1571"/>
      <c r="D196" s="1571"/>
      <c r="E196" s="1935"/>
      <c r="F196" s="1570"/>
      <c r="G196" s="1571"/>
      <c r="H196" s="1571"/>
      <c r="I196" s="1571"/>
      <c r="J196" s="1571"/>
      <c r="K196" s="1906"/>
      <c r="L196" s="1906"/>
      <c r="M196" s="1946">
        <v>47</v>
      </c>
      <c r="N196" s="1570"/>
      <c r="O196" s="1906"/>
      <c r="P196" s="1906"/>
      <c r="Q196" s="1906"/>
      <c r="R196" s="1906">
        <f t="shared" si="2"/>
        <v>0</v>
      </c>
      <c r="S196" s="1946">
        <v>47</v>
      </c>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c r="CD196" s="1589"/>
      <c r="CE196" s="1589"/>
      <c r="CF196" s="1589"/>
      <c r="CG196" s="1589"/>
      <c r="CH196" s="1589"/>
      <c r="CI196" s="1589"/>
      <c r="CJ196" s="1589"/>
      <c r="CK196" s="1589"/>
      <c r="CL196" s="1589"/>
      <c r="CM196" s="1589"/>
      <c r="CN196" s="1589"/>
      <c r="CO196" s="1589"/>
      <c r="CP196" s="1589"/>
      <c r="CQ196" s="1589"/>
      <c r="CR196" s="1589"/>
      <c r="CS196" s="1589"/>
      <c r="CT196" s="1589"/>
      <c r="CU196" s="1589"/>
      <c r="CV196" s="1589"/>
      <c r="CW196" s="1589"/>
      <c r="CX196" s="1589"/>
      <c r="CY196" s="1589"/>
      <c r="CZ196" s="1589"/>
      <c r="DA196" s="1589"/>
      <c r="DB196" s="1589"/>
      <c r="DC196" s="1589"/>
      <c r="DD196" s="1589"/>
      <c r="DE196" s="1589"/>
      <c r="DF196" s="1589"/>
      <c r="DG196" s="1589"/>
      <c r="DH196" s="1589"/>
      <c r="DI196" s="1589"/>
      <c r="DJ196" s="1589"/>
      <c r="DK196" s="1589"/>
      <c r="DL196" s="1589"/>
      <c r="DM196" s="1589"/>
      <c r="DN196" s="1589"/>
      <c r="DO196" s="1589"/>
      <c r="DP196" s="1589"/>
      <c r="DQ196" s="1589"/>
      <c r="DR196" s="1589"/>
      <c r="DS196" s="1589"/>
      <c r="DT196" s="1589"/>
      <c r="DU196" s="1589"/>
      <c r="DV196" s="1589"/>
      <c r="DW196" s="1589"/>
      <c r="DX196" s="1589"/>
      <c r="DY196" s="1589"/>
      <c r="DZ196" s="1589"/>
      <c r="EA196" s="1589"/>
      <c r="EB196" s="1589"/>
      <c r="EC196" s="1589"/>
      <c r="ED196" s="1589"/>
      <c r="EE196" s="1589"/>
      <c r="EF196" s="1589"/>
      <c r="EG196" s="1589"/>
      <c r="EH196" s="1589"/>
      <c r="EI196" s="1589"/>
      <c r="EJ196" s="1589"/>
      <c r="EK196" s="1589"/>
      <c r="EL196" s="1589"/>
      <c r="EM196" s="1589"/>
      <c r="EN196" s="1589"/>
      <c r="EO196" s="1589"/>
      <c r="EP196" s="1589"/>
      <c r="EQ196" s="1589"/>
      <c r="ER196" s="1589"/>
      <c r="ES196" s="1589"/>
      <c r="ET196" s="1589"/>
      <c r="EU196" s="1589"/>
      <c r="EV196" s="1589"/>
      <c r="EW196" s="1589"/>
      <c r="EX196" s="1589"/>
      <c r="EY196" s="1589"/>
      <c r="EZ196" s="1589"/>
      <c r="FA196" s="1589"/>
      <c r="FB196" s="1589"/>
      <c r="FC196" s="1589"/>
      <c r="FD196" s="1589"/>
      <c r="FE196" s="1589"/>
      <c r="FF196" s="1589"/>
      <c r="FG196" s="1589"/>
      <c r="FH196" s="1589"/>
      <c r="FI196" s="1589"/>
      <c r="FJ196" s="1589"/>
      <c r="FK196" s="1589"/>
      <c r="FL196" s="1589"/>
      <c r="FM196" s="1589"/>
      <c r="FN196" s="1589"/>
      <c r="FO196" s="1589"/>
      <c r="FP196" s="1589"/>
      <c r="FQ196" s="1589"/>
      <c r="FR196" s="1589"/>
      <c r="FS196" s="1589"/>
      <c r="FT196" s="1589"/>
      <c r="FU196" s="1589"/>
      <c r="FV196" s="1589"/>
      <c r="FW196" s="1589"/>
      <c r="FX196" s="1589"/>
      <c r="FY196" s="1589"/>
      <c r="FZ196" s="1589"/>
      <c r="GA196" s="1589"/>
      <c r="GB196" s="1589"/>
      <c r="GC196" s="1589"/>
      <c r="GD196" s="1589"/>
      <c r="GE196" s="1589"/>
      <c r="GF196" s="1589"/>
      <c r="GG196" s="1589"/>
      <c r="GH196" s="1589"/>
      <c r="GI196" s="1589"/>
      <c r="GJ196" s="1589"/>
      <c r="GK196" s="1589"/>
      <c r="GL196" s="1589"/>
      <c r="GM196" s="1589"/>
      <c r="GN196" s="1589"/>
      <c r="GO196" s="1589"/>
      <c r="GP196" s="1589"/>
      <c r="GQ196" s="1589"/>
      <c r="GR196" s="1589"/>
      <c r="GS196" s="1589"/>
      <c r="GT196" s="1589"/>
      <c r="GU196" s="1589"/>
      <c r="GV196" s="1589"/>
      <c r="GW196" s="1589"/>
      <c r="GX196" s="1589"/>
      <c r="GY196" s="1589"/>
      <c r="GZ196" s="1589"/>
      <c r="HA196" s="1589"/>
      <c r="HB196" s="1589"/>
      <c r="HC196" s="1589"/>
      <c r="HD196" s="1589"/>
      <c r="HE196" s="1589"/>
      <c r="HF196" s="1589"/>
      <c r="HG196" s="1589"/>
      <c r="HH196" s="1589"/>
      <c r="HI196" s="1589"/>
      <c r="HJ196" s="1589"/>
      <c r="HK196" s="1589"/>
      <c r="HL196" s="1589"/>
      <c r="HM196" s="1589"/>
      <c r="HN196" s="1589"/>
      <c r="HO196" s="1589"/>
      <c r="HP196" s="1589"/>
      <c r="HQ196" s="1589"/>
      <c r="HR196" s="1589"/>
      <c r="HS196" s="1589"/>
      <c r="HT196" s="1589"/>
      <c r="HU196" s="1589"/>
      <c r="HV196" s="1589"/>
      <c r="HW196" s="1589"/>
      <c r="HX196" s="1589"/>
      <c r="HY196" s="1589"/>
      <c r="HZ196" s="1589"/>
      <c r="IA196" s="1589"/>
      <c r="IB196" s="1589"/>
      <c r="IC196" s="1589"/>
      <c r="ID196" s="1589"/>
      <c r="IE196" s="1589"/>
      <c r="IF196" s="1589"/>
      <c r="IG196" s="1589"/>
      <c r="IH196" s="1589"/>
      <c r="II196" s="1589"/>
      <c r="IJ196" s="1589"/>
      <c r="IK196" s="1589"/>
      <c r="IL196" s="1589"/>
      <c r="IM196" s="1589"/>
      <c r="IN196" s="1589"/>
      <c r="IO196" s="1589"/>
      <c r="IP196" s="1589"/>
      <c r="IQ196" s="1589"/>
      <c r="IR196" s="1589"/>
      <c r="IS196" s="1589"/>
      <c r="IT196" s="1589"/>
      <c r="IU196" s="1589"/>
    </row>
    <row r="197" spans="1:255">
      <c r="A197" s="2209">
        <v>48</v>
      </c>
      <c r="B197" s="1571"/>
      <c r="C197" s="1571"/>
      <c r="D197" s="1571"/>
      <c r="E197" s="1935"/>
      <c r="F197" s="1570"/>
      <c r="G197" s="1571"/>
      <c r="H197" s="1571"/>
      <c r="I197" s="1571"/>
      <c r="J197" s="1571"/>
      <c r="K197" s="1906"/>
      <c r="L197" s="1906"/>
      <c r="M197" s="1946">
        <v>48</v>
      </c>
      <c r="N197" s="1570"/>
      <c r="O197" s="1906"/>
      <c r="P197" s="1906"/>
      <c r="Q197" s="1906"/>
      <c r="R197" s="1906">
        <f t="shared" si="2"/>
        <v>0</v>
      </c>
      <c r="S197" s="1946">
        <v>48</v>
      </c>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c r="CD197" s="1589"/>
      <c r="CE197" s="1589"/>
      <c r="CF197" s="1589"/>
      <c r="CG197" s="1589"/>
      <c r="CH197" s="1589"/>
      <c r="CI197" s="1589"/>
      <c r="CJ197" s="1589"/>
      <c r="CK197" s="1589"/>
      <c r="CL197" s="1589"/>
      <c r="CM197" s="1589"/>
      <c r="CN197" s="1589"/>
      <c r="CO197" s="1589"/>
      <c r="CP197" s="1589"/>
      <c r="CQ197" s="1589"/>
      <c r="CR197" s="1589"/>
      <c r="CS197" s="1589"/>
      <c r="CT197" s="1589"/>
      <c r="CU197" s="1589"/>
      <c r="CV197" s="1589"/>
      <c r="CW197" s="1589"/>
      <c r="CX197" s="1589"/>
      <c r="CY197" s="1589"/>
      <c r="CZ197" s="1589"/>
      <c r="DA197" s="1589"/>
      <c r="DB197" s="1589"/>
      <c r="DC197" s="1589"/>
      <c r="DD197" s="1589"/>
      <c r="DE197" s="1589"/>
      <c r="DF197" s="1589"/>
      <c r="DG197" s="1589"/>
      <c r="DH197" s="1589"/>
      <c r="DI197" s="1589"/>
      <c r="DJ197" s="1589"/>
      <c r="DK197" s="1589"/>
      <c r="DL197" s="1589"/>
      <c r="DM197" s="1589"/>
      <c r="DN197" s="1589"/>
      <c r="DO197" s="1589"/>
      <c r="DP197" s="1589"/>
      <c r="DQ197" s="1589"/>
      <c r="DR197" s="1589"/>
      <c r="DS197" s="1589"/>
      <c r="DT197" s="1589"/>
      <c r="DU197" s="1589"/>
      <c r="DV197" s="1589"/>
      <c r="DW197" s="1589"/>
      <c r="DX197" s="1589"/>
      <c r="DY197" s="1589"/>
      <c r="DZ197" s="1589"/>
      <c r="EA197" s="1589"/>
      <c r="EB197" s="1589"/>
      <c r="EC197" s="1589"/>
      <c r="ED197" s="1589"/>
      <c r="EE197" s="1589"/>
      <c r="EF197" s="1589"/>
      <c r="EG197" s="1589"/>
      <c r="EH197" s="1589"/>
      <c r="EI197" s="1589"/>
      <c r="EJ197" s="1589"/>
      <c r="EK197" s="1589"/>
      <c r="EL197" s="1589"/>
      <c r="EM197" s="1589"/>
      <c r="EN197" s="1589"/>
      <c r="EO197" s="1589"/>
      <c r="EP197" s="1589"/>
      <c r="EQ197" s="1589"/>
      <c r="ER197" s="1589"/>
      <c r="ES197" s="1589"/>
      <c r="ET197" s="1589"/>
      <c r="EU197" s="1589"/>
      <c r="EV197" s="1589"/>
      <c r="EW197" s="1589"/>
      <c r="EX197" s="1589"/>
      <c r="EY197" s="1589"/>
      <c r="EZ197" s="1589"/>
      <c r="FA197" s="1589"/>
      <c r="FB197" s="1589"/>
      <c r="FC197" s="1589"/>
      <c r="FD197" s="1589"/>
      <c r="FE197" s="1589"/>
      <c r="FF197" s="1589"/>
      <c r="FG197" s="1589"/>
      <c r="FH197" s="1589"/>
      <c r="FI197" s="1589"/>
      <c r="FJ197" s="1589"/>
      <c r="FK197" s="1589"/>
      <c r="FL197" s="1589"/>
      <c r="FM197" s="1589"/>
      <c r="FN197" s="1589"/>
      <c r="FO197" s="1589"/>
      <c r="FP197" s="1589"/>
      <c r="FQ197" s="1589"/>
      <c r="FR197" s="1589"/>
      <c r="FS197" s="1589"/>
      <c r="FT197" s="1589"/>
      <c r="FU197" s="1589"/>
      <c r="FV197" s="1589"/>
      <c r="FW197" s="1589"/>
      <c r="FX197" s="1589"/>
      <c r="FY197" s="1589"/>
      <c r="FZ197" s="1589"/>
      <c r="GA197" s="1589"/>
      <c r="GB197" s="1589"/>
      <c r="GC197" s="1589"/>
      <c r="GD197" s="1589"/>
      <c r="GE197" s="1589"/>
      <c r="GF197" s="1589"/>
      <c r="GG197" s="1589"/>
      <c r="GH197" s="1589"/>
      <c r="GI197" s="1589"/>
      <c r="GJ197" s="1589"/>
      <c r="GK197" s="1589"/>
      <c r="GL197" s="1589"/>
      <c r="GM197" s="1589"/>
      <c r="GN197" s="1589"/>
      <c r="GO197" s="1589"/>
      <c r="GP197" s="1589"/>
      <c r="GQ197" s="1589"/>
      <c r="GR197" s="1589"/>
      <c r="GS197" s="1589"/>
      <c r="GT197" s="1589"/>
      <c r="GU197" s="1589"/>
      <c r="GV197" s="1589"/>
      <c r="GW197" s="1589"/>
      <c r="GX197" s="1589"/>
      <c r="GY197" s="1589"/>
      <c r="GZ197" s="1589"/>
      <c r="HA197" s="1589"/>
      <c r="HB197" s="1589"/>
      <c r="HC197" s="1589"/>
      <c r="HD197" s="1589"/>
      <c r="HE197" s="1589"/>
      <c r="HF197" s="1589"/>
      <c r="HG197" s="1589"/>
      <c r="HH197" s="1589"/>
      <c r="HI197" s="1589"/>
      <c r="HJ197" s="1589"/>
      <c r="HK197" s="1589"/>
      <c r="HL197" s="1589"/>
      <c r="HM197" s="1589"/>
      <c r="HN197" s="1589"/>
      <c r="HO197" s="1589"/>
      <c r="HP197" s="1589"/>
      <c r="HQ197" s="1589"/>
      <c r="HR197" s="1589"/>
      <c r="HS197" s="1589"/>
      <c r="HT197" s="1589"/>
      <c r="HU197" s="1589"/>
      <c r="HV197" s="1589"/>
      <c r="HW197" s="1589"/>
      <c r="HX197" s="1589"/>
      <c r="HY197" s="1589"/>
      <c r="HZ197" s="1589"/>
      <c r="IA197" s="1589"/>
      <c r="IB197" s="1589"/>
      <c r="IC197" s="1589"/>
      <c r="ID197" s="1589"/>
      <c r="IE197" s="1589"/>
      <c r="IF197" s="1589"/>
      <c r="IG197" s="1589"/>
      <c r="IH197" s="1589"/>
      <c r="II197" s="1589"/>
      <c r="IJ197" s="1589"/>
      <c r="IK197" s="1589"/>
      <c r="IL197" s="1589"/>
      <c r="IM197" s="1589"/>
      <c r="IN197" s="1589"/>
      <c r="IO197" s="1589"/>
      <c r="IP197" s="1589"/>
      <c r="IQ197" s="1589"/>
      <c r="IR197" s="1589"/>
      <c r="IS197" s="1589"/>
      <c r="IT197" s="1589"/>
      <c r="IU197" s="1589"/>
    </row>
    <row r="198" spans="1:255">
      <c r="A198" s="2209">
        <v>49</v>
      </c>
      <c r="B198" s="1571"/>
      <c r="C198" s="1571"/>
      <c r="D198" s="1571"/>
      <c r="E198" s="1935"/>
      <c r="F198" s="1570"/>
      <c r="G198" s="1571"/>
      <c r="H198" s="1571"/>
      <c r="I198" s="1571"/>
      <c r="J198" s="1571"/>
      <c r="K198" s="1906"/>
      <c r="L198" s="1906"/>
      <c r="M198" s="1946">
        <v>49</v>
      </c>
      <c r="N198" s="1570"/>
      <c r="O198" s="1906"/>
      <c r="P198" s="1906"/>
      <c r="Q198" s="1906"/>
      <c r="R198" s="1906">
        <f t="shared" si="2"/>
        <v>0</v>
      </c>
      <c r="S198" s="1946">
        <v>49</v>
      </c>
      <c r="T198" s="1589"/>
      <c r="U198" s="1589"/>
      <c r="V198" s="1589"/>
      <c r="W198" s="1589"/>
      <c r="X198" s="1589"/>
      <c r="Y198" s="1589"/>
      <c r="Z198" s="1589"/>
      <c r="AA198" s="1589"/>
      <c r="AB198" s="1589"/>
      <c r="AC198" s="1589"/>
      <c r="AD198" s="1589"/>
      <c r="AE198" s="1589"/>
      <c r="AF198" s="1589"/>
      <c r="AG198" s="1589"/>
      <c r="AH198" s="1589"/>
      <c r="AI198" s="1589"/>
      <c r="AJ198" s="1589"/>
      <c r="AK198" s="1589"/>
      <c r="AL198" s="1589"/>
      <c r="AM198" s="1589"/>
      <c r="AN198" s="1589"/>
      <c r="AO198" s="1589"/>
      <c r="AP198" s="1589"/>
      <c r="AQ198" s="1589"/>
      <c r="AR198" s="1589"/>
      <c r="AS198" s="1589"/>
      <c r="AT198" s="1589"/>
      <c r="AU198" s="1589"/>
      <c r="AV198" s="1589"/>
      <c r="AW198" s="1589"/>
      <c r="AX198" s="1589"/>
      <c r="AY198" s="1589"/>
      <c r="AZ198" s="1589"/>
      <c r="BA198" s="1589"/>
      <c r="BB198" s="1589"/>
      <c r="BC198" s="1589"/>
      <c r="BD198" s="1589"/>
      <c r="BE198" s="1589"/>
      <c r="BF198" s="1589"/>
      <c r="BG198" s="1589"/>
      <c r="BH198" s="1589"/>
      <c r="BI198" s="1589"/>
      <c r="BJ198" s="1589"/>
      <c r="BK198" s="1589"/>
      <c r="BL198" s="1589"/>
      <c r="BM198" s="1589"/>
      <c r="BN198" s="1589"/>
      <c r="BO198" s="1589"/>
      <c r="BP198" s="1589"/>
      <c r="BQ198" s="1589"/>
      <c r="BR198" s="1589"/>
      <c r="BS198" s="1589"/>
      <c r="BT198" s="1589"/>
      <c r="BU198" s="1589"/>
      <c r="BV198" s="1589"/>
      <c r="BW198" s="1589"/>
      <c r="BX198" s="1589"/>
      <c r="BY198" s="1589"/>
      <c r="BZ198" s="1589"/>
      <c r="CA198" s="1589"/>
      <c r="CB198" s="1589"/>
      <c r="CC198" s="1589"/>
      <c r="CD198" s="1589"/>
      <c r="CE198" s="1589"/>
      <c r="CF198" s="1589"/>
      <c r="CG198" s="1589"/>
      <c r="CH198" s="1589"/>
      <c r="CI198" s="1589"/>
      <c r="CJ198" s="1589"/>
      <c r="CK198" s="1589"/>
      <c r="CL198" s="1589"/>
      <c r="CM198" s="1589"/>
      <c r="CN198" s="1589"/>
      <c r="CO198" s="1589"/>
      <c r="CP198" s="1589"/>
      <c r="CQ198" s="1589"/>
      <c r="CR198" s="1589"/>
      <c r="CS198" s="1589"/>
      <c r="CT198" s="1589"/>
      <c r="CU198" s="1589"/>
      <c r="CV198" s="1589"/>
      <c r="CW198" s="1589"/>
      <c r="CX198" s="1589"/>
      <c r="CY198" s="1589"/>
      <c r="CZ198" s="1589"/>
      <c r="DA198" s="1589"/>
      <c r="DB198" s="1589"/>
      <c r="DC198" s="1589"/>
      <c r="DD198" s="1589"/>
      <c r="DE198" s="1589"/>
      <c r="DF198" s="1589"/>
      <c r="DG198" s="1589"/>
      <c r="DH198" s="1589"/>
      <c r="DI198" s="1589"/>
      <c r="DJ198" s="1589"/>
      <c r="DK198" s="1589"/>
      <c r="DL198" s="1589"/>
      <c r="DM198" s="1589"/>
      <c r="DN198" s="1589"/>
      <c r="DO198" s="1589"/>
      <c r="DP198" s="1589"/>
      <c r="DQ198" s="1589"/>
      <c r="DR198" s="1589"/>
      <c r="DS198" s="1589"/>
      <c r="DT198" s="1589"/>
      <c r="DU198" s="1589"/>
      <c r="DV198" s="1589"/>
      <c r="DW198" s="1589"/>
      <c r="DX198" s="1589"/>
      <c r="DY198" s="1589"/>
      <c r="DZ198" s="1589"/>
      <c r="EA198" s="1589"/>
      <c r="EB198" s="1589"/>
      <c r="EC198" s="1589"/>
      <c r="ED198" s="1589"/>
      <c r="EE198" s="1589"/>
      <c r="EF198" s="1589"/>
      <c r="EG198" s="1589"/>
      <c r="EH198" s="1589"/>
      <c r="EI198" s="1589"/>
      <c r="EJ198" s="1589"/>
      <c r="EK198" s="1589"/>
      <c r="EL198" s="1589"/>
      <c r="EM198" s="1589"/>
      <c r="EN198" s="1589"/>
      <c r="EO198" s="1589"/>
      <c r="EP198" s="1589"/>
      <c r="EQ198" s="1589"/>
      <c r="ER198" s="1589"/>
      <c r="ES198" s="1589"/>
      <c r="ET198" s="1589"/>
      <c r="EU198" s="1589"/>
      <c r="EV198" s="1589"/>
      <c r="EW198" s="1589"/>
      <c r="EX198" s="1589"/>
      <c r="EY198" s="1589"/>
      <c r="EZ198" s="1589"/>
      <c r="FA198" s="1589"/>
      <c r="FB198" s="1589"/>
      <c r="FC198" s="1589"/>
      <c r="FD198" s="1589"/>
      <c r="FE198" s="1589"/>
      <c r="FF198" s="1589"/>
      <c r="FG198" s="1589"/>
      <c r="FH198" s="1589"/>
      <c r="FI198" s="1589"/>
      <c r="FJ198" s="1589"/>
      <c r="FK198" s="1589"/>
      <c r="FL198" s="1589"/>
      <c r="FM198" s="1589"/>
      <c r="FN198" s="1589"/>
      <c r="FO198" s="1589"/>
      <c r="FP198" s="1589"/>
      <c r="FQ198" s="1589"/>
      <c r="FR198" s="1589"/>
      <c r="FS198" s="1589"/>
      <c r="FT198" s="1589"/>
      <c r="FU198" s="1589"/>
      <c r="FV198" s="1589"/>
      <c r="FW198" s="1589"/>
      <c r="FX198" s="1589"/>
      <c r="FY198" s="1589"/>
      <c r="FZ198" s="1589"/>
      <c r="GA198" s="1589"/>
      <c r="GB198" s="1589"/>
      <c r="GC198" s="1589"/>
      <c r="GD198" s="1589"/>
      <c r="GE198" s="1589"/>
      <c r="GF198" s="1589"/>
      <c r="GG198" s="1589"/>
      <c r="GH198" s="1589"/>
      <c r="GI198" s="1589"/>
      <c r="GJ198" s="1589"/>
      <c r="GK198" s="1589"/>
      <c r="GL198" s="1589"/>
      <c r="GM198" s="1589"/>
      <c r="GN198" s="1589"/>
      <c r="GO198" s="1589"/>
      <c r="GP198" s="1589"/>
      <c r="GQ198" s="1589"/>
      <c r="GR198" s="1589"/>
      <c r="GS198" s="1589"/>
      <c r="GT198" s="1589"/>
      <c r="GU198" s="1589"/>
      <c r="GV198" s="1589"/>
      <c r="GW198" s="1589"/>
      <c r="GX198" s="1589"/>
      <c r="GY198" s="1589"/>
      <c r="GZ198" s="1589"/>
      <c r="HA198" s="1589"/>
      <c r="HB198" s="1589"/>
      <c r="HC198" s="1589"/>
      <c r="HD198" s="1589"/>
      <c r="HE198" s="1589"/>
      <c r="HF198" s="1589"/>
      <c r="HG198" s="1589"/>
      <c r="HH198" s="1589"/>
      <c r="HI198" s="1589"/>
      <c r="HJ198" s="1589"/>
      <c r="HK198" s="1589"/>
      <c r="HL198" s="1589"/>
      <c r="HM198" s="1589"/>
      <c r="HN198" s="1589"/>
      <c r="HO198" s="1589"/>
      <c r="HP198" s="1589"/>
      <c r="HQ198" s="1589"/>
      <c r="HR198" s="1589"/>
      <c r="HS198" s="1589"/>
      <c r="HT198" s="1589"/>
      <c r="HU198" s="1589"/>
      <c r="HV198" s="1589"/>
      <c r="HW198" s="1589"/>
      <c r="HX198" s="1589"/>
      <c r="HY198" s="1589"/>
      <c r="HZ198" s="1589"/>
      <c r="IA198" s="1589"/>
      <c r="IB198" s="1589"/>
      <c r="IC198" s="1589"/>
      <c r="ID198" s="1589"/>
      <c r="IE198" s="1589"/>
      <c r="IF198" s="1589"/>
      <c r="IG198" s="1589"/>
      <c r="IH198" s="1589"/>
      <c r="II198" s="1589"/>
      <c r="IJ198" s="1589"/>
      <c r="IK198" s="1589"/>
      <c r="IL198" s="1589"/>
      <c r="IM198" s="1589"/>
      <c r="IN198" s="1589"/>
      <c r="IO198" s="1589"/>
      <c r="IP198" s="1589"/>
      <c r="IQ198" s="1589"/>
      <c r="IR198" s="1589"/>
      <c r="IS198" s="1589"/>
      <c r="IT198" s="1589"/>
      <c r="IU198" s="1589"/>
    </row>
    <row r="199" spans="1:255">
      <c r="A199" s="2209">
        <v>50</v>
      </c>
      <c r="B199" s="1571"/>
      <c r="C199" s="1571"/>
      <c r="D199" s="1571"/>
      <c r="E199" s="1935"/>
      <c r="F199" s="1570"/>
      <c r="G199" s="1571"/>
      <c r="H199" s="1571"/>
      <c r="I199" s="1571"/>
      <c r="J199" s="1571"/>
      <c r="K199" s="1906"/>
      <c r="L199" s="1906"/>
      <c r="M199" s="1946">
        <v>50</v>
      </c>
      <c r="N199" s="1570"/>
      <c r="O199" s="1906"/>
      <c r="P199" s="1906"/>
      <c r="Q199" s="1906"/>
      <c r="R199" s="1906">
        <f t="shared" si="2"/>
        <v>0</v>
      </c>
      <c r="S199" s="1946">
        <v>50</v>
      </c>
    </row>
    <row r="200" spans="1:255">
      <c r="A200" s="2209">
        <v>51</v>
      </c>
      <c r="B200" s="1571"/>
      <c r="C200" s="1571"/>
      <c r="D200" s="1571"/>
      <c r="E200" s="1935"/>
      <c r="F200" s="1570"/>
      <c r="G200" s="1571"/>
      <c r="H200" s="1571"/>
      <c r="I200" s="1571"/>
      <c r="J200" s="1571"/>
      <c r="K200" s="1906"/>
      <c r="L200" s="1906"/>
      <c r="M200" s="1946">
        <v>51</v>
      </c>
      <c r="N200" s="1570"/>
      <c r="O200" s="1906"/>
      <c r="P200" s="1906"/>
      <c r="Q200" s="1906"/>
      <c r="R200" s="1906">
        <f t="shared" si="2"/>
        <v>0</v>
      </c>
      <c r="S200" s="1946">
        <v>51</v>
      </c>
    </row>
    <row r="201" spans="1:255">
      <c r="A201" s="2209">
        <v>52</v>
      </c>
      <c r="B201" s="1571"/>
      <c r="C201" s="1571"/>
      <c r="D201" s="1571"/>
      <c r="E201" s="1935"/>
      <c r="F201" s="1570"/>
      <c r="G201" s="1571"/>
      <c r="H201" s="1571"/>
      <c r="I201" s="1571"/>
      <c r="J201" s="1571"/>
      <c r="K201" s="1906"/>
      <c r="L201" s="1906"/>
      <c r="M201" s="1946">
        <v>52</v>
      </c>
      <c r="N201" s="1570"/>
      <c r="O201" s="1906"/>
      <c r="P201" s="1906"/>
      <c r="Q201" s="1906"/>
      <c r="R201" s="1906">
        <f t="shared" si="2"/>
        <v>0</v>
      </c>
      <c r="S201" s="1946">
        <v>52</v>
      </c>
    </row>
    <row r="202" spans="1:255">
      <c r="A202" s="2209">
        <v>53</v>
      </c>
      <c r="B202" s="1571"/>
      <c r="C202" s="1571"/>
      <c r="D202" s="1571"/>
      <c r="E202" s="1935"/>
      <c r="F202" s="1570"/>
      <c r="G202" s="1571"/>
      <c r="H202" s="1571"/>
      <c r="I202" s="1571"/>
      <c r="J202" s="1571"/>
      <c r="K202" s="1906"/>
      <c r="L202" s="1906"/>
      <c r="M202" s="1946">
        <v>53</v>
      </c>
      <c r="N202" s="1570"/>
      <c r="O202" s="1906"/>
      <c r="P202" s="1906"/>
      <c r="Q202" s="1906"/>
      <c r="R202" s="1906">
        <f t="shared" si="2"/>
        <v>0</v>
      </c>
      <c r="S202" s="1946">
        <v>53</v>
      </c>
    </row>
    <row r="203" spans="1:255">
      <c r="A203" s="2209">
        <v>54</v>
      </c>
      <c r="B203" s="1571"/>
      <c r="C203" s="1571"/>
      <c r="D203" s="1571"/>
      <c r="E203" s="1935"/>
      <c r="F203" s="1570"/>
      <c r="G203" s="1571"/>
      <c r="H203" s="1571"/>
      <c r="I203" s="1571"/>
      <c r="J203" s="1571"/>
      <c r="K203" s="1906"/>
      <c r="L203" s="1906"/>
      <c r="M203" s="1946">
        <v>54</v>
      </c>
      <c r="N203" s="1570"/>
      <c r="O203" s="1906"/>
      <c r="P203" s="1906"/>
      <c r="Q203" s="1906"/>
      <c r="R203" s="1906">
        <f t="shared" si="2"/>
        <v>0</v>
      </c>
      <c r="S203" s="1946">
        <v>54</v>
      </c>
    </row>
    <row r="204" spans="1:255">
      <c r="A204" s="2209">
        <v>55</v>
      </c>
      <c r="B204" s="1571"/>
      <c r="C204" s="1571"/>
      <c r="D204" s="1571"/>
      <c r="E204" s="1935"/>
      <c r="F204" s="1570"/>
      <c r="G204" s="1571"/>
      <c r="H204" s="1571"/>
      <c r="I204" s="1571"/>
      <c r="J204" s="1571"/>
      <c r="K204" s="1906"/>
      <c r="L204" s="1906"/>
      <c r="M204" s="1946">
        <v>55</v>
      </c>
      <c r="N204" s="1570"/>
      <c r="O204" s="1906"/>
      <c r="P204" s="1906"/>
      <c r="Q204" s="1906"/>
      <c r="R204" s="1906">
        <f t="shared" si="2"/>
        <v>0</v>
      </c>
      <c r="S204" s="1946">
        <v>55</v>
      </c>
    </row>
    <row r="205" spans="1:255">
      <c r="A205" s="2209">
        <v>56</v>
      </c>
      <c r="B205" s="1571"/>
      <c r="C205" s="1571"/>
      <c r="D205" s="1571"/>
      <c r="E205" s="1935"/>
      <c r="F205" s="1570"/>
      <c r="G205" s="1571"/>
      <c r="H205" s="1571"/>
      <c r="I205" s="1571"/>
      <c r="J205" s="1571"/>
      <c r="K205" s="1906"/>
      <c r="L205" s="1906"/>
      <c r="M205" s="1946">
        <v>56</v>
      </c>
      <c r="N205" s="1570"/>
      <c r="O205" s="1906"/>
      <c r="P205" s="1906"/>
      <c r="Q205" s="1906"/>
      <c r="R205" s="1906">
        <f t="shared" si="2"/>
        <v>0</v>
      </c>
      <c r="S205" s="1946">
        <v>56</v>
      </c>
    </row>
    <row r="206" spans="1:255">
      <c r="A206" s="2209">
        <v>57</v>
      </c>
      <c r="B206" s="1571"/>
      <c r="C206" s="1571"/>
      <c r="D206" s="1571"/>
      <c r="E206" s="1935"/>
      <c r="F206" s="1570"/>
      <c r="G206" s="1571"/>
      <c r="H206" s="1571"/>
      <c r="I206" s="1571"/>
      <c r="J206" s="1571"/>
      <c r="K206" s="1906"/>
      <c r="L206" s="1906"/>
      <c r="M206" s="1946">
        <v>57</v>
      </c>
      <c r="N206" s="1570"/>
      <c r="O206" s="1906"/>
      <c r="P206" s="1906"/>
      <c r="Q206" s="1906"/>
      <c r="R206" s="1906">
        <f t="shared" si="2"/>
        <v>0</v>
      </c>
      <c r="S206" s="1946">
        <v>57</v>
      </c>
    </row>
    <row r="207" spans="1:255">
      <c r="A207" s="2209">
        <v>58</v>
      </c>
      <c r="B207" s="1571"/>
      <c r="C207" s="1571"/>
      <c r="D207" s="1571"/>
      <c r="E207" s="1935"/>
      <c r="F207" s="1570"/>
      <c r="G207" s="1571"/>
      <c r="H207" s="1571"/>
      <c r="I207" s="1571"/>
      <c r="J207" s="1571"/>
      <c r="K207" s="1906"/>
      <c r="L207" s="1906"/>
      <c r="M207" s="1946">
        <v>58</v>
      </c>
      <c r="N207" s="1570"/>
      <c r="O207" s="1906"/>
      <c r="P207" s="1906"/>
      <c r="Q207" s="1906"/>
      <c r="R207" s="1906">
        <f t="shared" si="2"/>
        <v>0</v>
      </c>
      <c r="S207" s="1946">
        <v>58</v>
      </c>
    </row>
    <row r="208" spans="1:255">
      <c r="A208" s="2209">
        <v>59</v>
      </c>
      <c r="B208" s="1571"/>
      <c r="C208" s="1571"/>
      <c r="D208" s="1571"/>
      <c r="E208" s="1935"/>
      <c r="F208" s="1570"/>
      <c r="G208" s="1571"/>
      <c r="H208" s="1571"/>
      <c r="I208" s="1571"/>
      <c r="J208" s="1571"/>
      <c r="K208" s="1906"/>
      <c r="L208" s="1906"/>
      <c r="M208" s="1946">
        <v>59</v>
      </c>
      <c r="N208" s="1570"/>
      <c r="O208" s="1906"/>
      <c r="P208" s="1906"/>
      <c r="Q208" s="1906"/>
      <c r="R208" s="1906">
        <f t="shared" si="2"/>
        <v>0</v>
      </c>
      <c r="S208" s="1946">
        <v>59</v>
      </c>
    </row>
    <row r="209" spans="1:19">
      <c r="A209" s="2209">
        <v>60</v>
      </c>
      <c r="B209" s="1571"/>
      <c r="C209" s="1571"/>
      <c r="D209" s="1571"/>
      <c r="E209" s="1935"/>
      <c r="F209" s="1570"/>
      <c r="G209" s="1571"/>
      <c r="H209" s="1571"/>
      <c r="I209" s="1571"/>
      <c r="J209" s="1571"/>
      <c r="K209" s="1906"/>
      <c r="L209" s="1906"/>
      <c r="M209" s="1946">
        <v>60</v>
      </c>
      <c r="N209" s="1570"/>
      <c r="O209" s="1906"/>
      <c r="P209" s="1906"/>
      <c r="Q209" s="1906"/>
      <c r="R209" s="1906">
        <f t="shared" si="2"/>
        <v>0</v>
      </c>
      <c r="S209" s="1946">
        <v>60</v>
      </c>
    </row>
    <row r="210" spans="1:19">
      <c r="A210" s="2209">
        <v>61</v>
      </c>
      <c r="B210" s="1571"/>
      <c r="C210" s="1571"/>
      <c r="D210" s="1571"/>
      <c r="E210" s="1935"/>
      <c r="F210" s="1570"/>
      <c r="G210" s="1571"/>
      <c r="H210" s="1571"/>
      <c r="I210" s="1571"/>
      <c r="J210" s="1571"/>
      <c r="K210" s="1906"/>
      <c r="L210" s="1906"/>
      <c r="M210" s="1946">
        <v>61</v>
      </c>
      <c r="N210" s="1570"/>
      <c r="O210" s="1906"/>
      <c r="P210" s="1906"/>
      <c r="Q210" s="1906"/>
      <c r="R210" s="1906">
        <f t="shared" si="2"/>
        <v>0</v>
      </c>
      <c r="S210" s="1946">
        <v>61</v>
      </c>
    </row>
    <row r="211" spans="1:19">
      <c r="A211" s="2209">
        <v>62</v>
      </c>
      <c r="B211" s="1571"/>
      <c r="C211" s="1571"/>
      <c r="D211" s="1571"/>
      <c r="E211" s="1935"/>
      <c r="F211" s="1570"/>
      <c r="G211" s="1571"/>
      <c r="H211" s="1571"/>
      <c r="I211" s="1571"/>
      <c r="J211" s="1571"/>
      <c r="K211" s="1906"/>
      <c r="L211" s="1906"/>
      <c r="M211" s="1946">
        <v>62</v>
      </c>
      <c r="N211" s="1570"/>
      <c r="O211" s="1906"/>
      <c r="P211" s="1906"/>
      <c r="Q211" s="1906"/>
      <c r="R211" s="1906">
        <f t="shared" si="2"/>
        <v>0</v>
      </c>
      <c r="S211" s="1946">
        <v>62</v>
      </c>
    </row>
    <row r="212" spans="1:19">
      <c r="A212" s="2209">
        <v>63</v>
      </c>
      <c r="B212" s="1571"/>
      <c r="C212" s="1571"/>
      <c r="D212" s="1571"/>
      <c r="E212" s="1935"/>
      <c r="F212" s="1570"/>
      <c r="G212" s="1571"/>
      <c r="H212" s="1571"/>
      <c r="I212" s="1571"/>
      <c r="J212" s="1571"/>
      <c r="K212" s="1906"/>
      <c r="L212" s="1906"/>
      <c r="M212" s="1946">
        <v>63</v>
      </c>
      <c r="N212" s="1570"/>
      <c r="O212" s="1906"/>
      <c r="P212" s="1906"/>
      <c r="Q212" s="1906"/>
      <c r="R212" s="1906">
        <f t="shared" si="2"/>
        <v>0</v>
      </c>
      <c r="S212" s="1946">
        <v>63</v>
      </c>
    </row>
    <row r="213" spans="1:19">
      <c r="A213" s="2209">
        <v>64</v>
      </c>
      <c r="B213" s="1571"/>
      <c r="C213" s="1571"/>
      <c r="D213" s="1571"/>
      <c r="E213" s="1935"/>
      <c r="F213" s="1570"/>
      <c r="G213" s="1571"/>
      <c r="H213" s="1571"/>
      <c r="I213" s="1571"/>
      <c r="J213" s="1571"/>
      <c r="K213" s="1906"/>
      <c r="L213" s="1906"/>
      <c r="M213" s="1946">
        <v>64</v>
      </c>
      <c r="N213" s="1570"/>
      <c r="O213" s="1906"/>
      <c r="P213" s="1906"/>
      <c r="Q213" s="1906"/>
      <c r="R213" s="1906">
        <f t="shared" si="2"/>
        <v>0</v>
      </c>
      <c r="S213" s="1946">
        <v>64</v>
      </c>
    </row>
    <row r="214" spans="1:19" ht="15.75" thickBot="1">
      <c r="A214" s="2205">
        <v>65</v>
      </c>
      <c r="B214" s="2312" t="s">
        <v>2332</v>
      </c>
      <c r="C214" s="2327"/>
      <c r="D214" s="2327"/>
      <c r="E214" s="2383"/>
      <c r="F214" s="2384"/>
      <c r="G214" s="2327"/>
      <c r="H214" s="2327"/>
      <c r="I214" s="2327"/>
      <c r="J214" s="1598">
        <f>SUM(J150:J213)</f>
        <v>0</v>
      </c>
      <c r="K214" s="2315">
        <f>SUM(K150:K213)</f>
        <v>0</v>
      </c>
      <c r="L214" s="2315">
        <f>SUM(L150:L213)</f>
        <v>0</v>
      </c>
      <c r="M214" s="2317">
        <v>65</v>
      </c>
      <c r="N214" s="1802"/>
      <c r="O214" s="2316">
        <f>SUM(O150:O213)</f>
        <v>0</v>
      </c>
      <c r="P214" s="2316">
        <f>SUM(P150:P213)</f>
        <v>0</v>
      </c>
      <c r="Q214" s="2316">
        <f>SUM(Q150:Q213)</f>
        <v>0</v>
      </c>
      <c r="R214" s="2316">
        <f>SUM(R150:R213)</f>
        <v>0</v>
      </c>
      <c r="S214" s="2317">
        <v>65</v>
      </c>
    </row>
    <row r="215" spans="1:19">
      <c r="A215" s="1855"/>
      <c r="B215" s="1855"/>
      <c r="C215" s="1610"/>
      <c r="D215" s="1610"/>
      <c r="E215" s="1610"/>
      <c r="F215" s="1610"/>
      <c r="G215" s="1610"/>
      <c r="H215" s="1610"/>
      <c r="I215" s="1610"/>
      <c r="J215" s="1834"/>
      <c r="K215" s="1925"/>
      <c r="L215" s="1925"/>
      <c r="M215" s="1855"/>
      <c r="N215" s="1834"/>
      <c r="O215" s="2331"/>
      <c r="P215" s="2331"/>
      <c r="Q215" s="2331"/>
      <c r="R215" s="2331"/>
      <c r="S215" s="1855"/>
    </row>
    <row r="216" spans="1:19">
      <c r="A216" s="2821" t="s">
        <v>4683</v>
      </c>
      <c r="B216" s="2748"/>
      <c r="C216" s="2748"/>
      <c r="D216" s="1603"/>
      <c r="E216" s="1603"/>
      <c r="F216" s="2821" t="s">
        <v>4683</v>
      </c>
      <c r="G216" s="2748"/>
      <c r="H216" s="2748"/>
      <c r="I216" s="2522"/>
      <c r="J216" s="1589"/>
      <c r="K216" s="1589"/>
      <c r="L216" s="1589"/>
      <c r="M216" s="1589"/>
      <c r="N216" s="2821" t="s">
        <v>4683</v>
      </c>
      <c r="O216" s="1589"/>
      <c r="P216" s="1589"/>
      <c r="Q216" s="1589"/>
      <c r="R216" s="1589"/>
      <c r="S216" s="1589"/>
    </row>
    <row r="217" spans="1:19">
      <c r="A217" s="1603" t="s">
        <v>1416</v>
      </c>
      <c r="B217" s="1603"/>
      <c r="C217" s="1603"/>
      <c r="D217" s="1603"/>
      <c r="E217" s="1603"/>
      <c r="F217" s="1603" t="s">
        <v>1417</v>
      </c>
      <c r="G217" s="1603"/>
      <c r="H217" s="1603"/>
      <c r="I217" s="1603"/>
      <c r="J217" s="2374"/>
      <c r="K217" s="2374"/>
      <c r="L217" s="2374"/>
      <c r="M217" s="1603"/>
      <c r="N217" s="1603" t="s">
        <v>1418</v>
      </c>
      <c r="O217" s="1603"/>
      <c r="P217" s="2374"/>
      <c r="Q217" s="2374"/>
      <c r="R217" s="2374"/>
      <c r="S217" s="1603"/>
    </row>
    <row r="218" spans="1:19">
      <c r="A218" s="1610"/>
      <c r="B218" s="1610"/>
      <c r="C218" s="1610"/>
      <c r="D218" s="1610"/>
      <c r="E218" s="1610"/>
      <c r="F218" s="1610"/>
      <c r="G218" s="1610"/>
      <c r="H218" s="1610"/>
      <c r="I218" s="1610"/>
      <c r="J218" s="1610"/>
      <c r="K218" s="1610"/>
      <c r="L218" s="1610"/>
      <c r="M218" s="1610"/>
      <c r="N218" s="1610"/>
      <c r="O218" s="1610"/>
      <c r="P218" s="1610"/>
      <c r="Q218" s="1610"/>
      <c r="R218" s="1610"/>
      <c r="S218" s="1610"/>
    </row>
    <row r="219" spans="1:19">
      <c r="A219" s="1610"/>
      <c r="B219" s="1610"/>
      <c r="C219" s="1610"/>
      <c r="D219" s="1610"/>
      <c r="E219" s="1610"/>
      <c r="F219" s="1610"/>
      <c r="G219" s="1610"/>
      <c r="H219" s="1610"/>
      <c r="I219" s="1610"/>
      <c r="J219" s="1610"/>
      <c r="K219" s="1610"/>
      <c r="L219" s="1610"/>
      <c r="M219" s="1610"/>
      <c r="N219" s="1610"/>
      <c r="O219" s="1610"/>
      <c r="P219" s="1610"/>
      <c r="Q219" s="1610"/>
      <c r="R219" s="1610"/>
      <c r="S219" s="1610"/>
    </row>
    <row r="220" spans="1:19">
      <c r="A220" s="1610"/>
      <c r="B220" s="1610"/>
      <c r="C220" s="1610"/>
      <c r="D220" s="1610"/>
      <c r="E220" s="1610"/>
      <c r="F220" s="1610"/>
      <c r="G220" s="1610"/>
      <c r="H220" s="1610"/>
      <c r="I220" s="1610"/>
      <c r="J220" s="1610"/>
      <c r="K220" s="1610"/>
      <c r="L220" s="1610"/>
      <c r="M220" s="1610"/>
      <c r="N220" s="1610"/>
      <c r="O220" s="1610"/>
      <c r="P220" s="1610"/>
      <c r="Q220" s="1610"/>
      <c r="R220" s="1610"/>
      <c r="S220" s="1610"/>
    </row>
    <row r="221" spans="1:19">
      <c r="A221" s="1610"/>
      <c r="B221" s="1610"/>
      <c r="C221" s="1610"/>
      <c r="D221" s="1610"/>
      <c r="E221" s="1610"/>
      <c r="F221" s="1610"/>
      <c r="G221" s="1610"/>
      <c r="H221" s="1610"/>
      <c r="I221" s="1610"/>
      <c r="J221" s="1610"/>
      <c r="K221" s="1610"/>
      <c r="L221" s="1610"/>
      <c r="M221" s="1610"/>
      <c r="N221" s="1610"/>
      <c r="O221" s="1610"/>
      <c r="P221" s="1610"/>
      <c r="Q221" s="1610"/>
      <c r="R221" s="1610"/>
      <c r="S221" s="1610"/>
    </row>
    <row r="222" spans="1:19">
      <c r="A222" s="1610"/>
      <c r="B222" s="1610"/>
      <c r="C222" s="1610"/>
      <c r="D222" s="1610"/>
      <c r="E222" s="1610"/>
      <c r="F222" s="1610"/>
      <c r="G222" s="1610"/>
      <c r="H222" s="1610"/>
      <c r="I222" s="1610"/>
      <c r="J222" s="1610"/>
      <c r="K222" s="1610"/>
      <c r="L222" s="1610"/>
      <c r="M222" s="1610"/>
      <c r="N222" s="1610"/>
      <c r="O222" s="1610"/>
      <c r="P222" s="1610"/>
      <c r="Q222" s="1610"/>
      <c r="R222" s="1610"/>
      <c r="S222" s="1610"/>
    </row>
    <row r="223" spans="1:19">
      <c r="A223" s="1610"/>
      <c r="B223" s="1610"/>
      <c r="C223" s="1610"/>
      <c r="D223" s="1610"/>
      <c r="E223" s="1610"/>
      <c r="F223" s="1610"/>
      <c r="G223" s="1610"/>
      <c r="H223" s="1610"/>
      <c r="I223" s="1610"/>
      <c r="J223" s="1610"/>
      <c r="K223" s="1610"/>
      <c r="L223" s="1610"/>
      <c r="M223" s="1610"/>
      <c r="N223" s="1610"/>
      <c r="O223" s="1610"/>
      <c r="P223" s="1610"/>
      <c r="Q223" s="1610"/>
      <c r="R223" s="1610"/>
      <c r="S223" s="1610"/>
    </row>
    <row r="224" spans="1:19">
      <c r="A224" s="1610"/>
      <c r="B224" s="1610"/>
      <c r="C224" s="1610"/>
      <c r="D224" s="1610"/>
      <c r="E224" s="1610"/>
      <c r="F224" s="1610"/>
      <c r="G224" s="1610"/>
      <c r="H224" s="1610"/>
      <c r="I224" s="1610"/>
      <c r="J224" s="1610"/>
      <c r="K224" s="1610"/>
      <c r="L224" s="1610"/>
      <c r="M224" s="1610"/>
      <c r="N224" s="1610"/>
      <c r="O224" s="1610"/>
      <c r="P224" s="1610"/>
      <c r="Q224" s="1610"/>
      <c r="R224" s="1610"/>
      <c r="S224" s="1610"/>
    </row>
    <row r="225" spans="1:19">
      <c r="A225" s="1610"/>
      <c r="B225" s="1610"/>
      <c r="C225" s="1610"/>
      <c r="D225" s="1610"/>
      <c r="E225" s="1610"/>
      <c r="F225" s="1610"/>
      <c r="G225" s="1610"/>
      <c r="H225" s="1610"/>
      <c r="I225" s="1610"/>
      <c r="J225" s="1610"/>
      <c r="K225" s="1610"/>
      <c r="L225" s="1610"/>
      <c r="M225" s="1610"/>
      <c r="N225" s="1610"/>
      <c r="O225" s="1610"/>
      <c r="P225" s="1610"/>
      <c r="Q225" s="1610"/>
      <c r="R225" s="1610"/>
      <c r="S225" s="1610"/>
    </row>
    <row r="226" spans="1:19">
      <c r="A226" s="1610"/>
      <c r="B226" s="1610"/>
      <c r="C226" s="1610"/>
      <c r="D226" s="1610"/>
      <c r="E226" s="1610"/>
      <c r="F226" s="1610"/>
      <c r="G226" s="1610"/>
      <c r="H226" s="1610"/>
      <c r="I226" s="1610"/>
      <c r="J226" s="1610"/>
      <c r="K226" s="1610"/>
      <c r="L226" s="1610"/>
      <c r="M226" s="1610"/>
      <c r="N226" s="1610"/>
      <c r="O226" s="1610"/>
      <c r="P226" s="1610"/>
      <c r="Q226" s="1610"/>
      <c r="R226" s="1610"/>
      <c r="S226" s="1610"/>
    </row>
    <row r="227" spans="1:19">
      <c r="A227" s="1610"/>
      <c r="B227" s="1610"/>
      <c r="C227" s="1610"/>
      <c r="D227" s="1610"/>
      <c r="E227" s="1610"/>
      <c r="F227" s="1610"/>
      <c r="G227" s="1610"/>
      <c r="H227" s="1610"/>
      <c r="I227" s="1610"/>
      <c r="J227" s="1610"/>
      <c r="K227" s="1610"/>
      <c r="L227" s="1610"/>
      <c r="M227" s="1610"/>
      <c r="N227" s="1610"/>
      <c r="O227" s="1610"/>
      <c r="P227" s="1610"/>
      <c r="Q227" s="1610"/>
      <c r="R227" s="1610"/>
      <c r="S227" s="1610"/>
    </row>
    <row r="228" spans="1:19">
      <c r="A228" s="1610"/>
      <c r="B228" s="1610"/>
      <c r="C228" s="1610"/>
      <c r="D228" s="1610"/>
      <c r="E228" s="1610"/>
      <c r="F228" s="1610"/>
      <c r="G228" s="1610"/>
      <c r="H228" s="1610"/>
      <c r="I228" s="1610"/>
      <c r="J228" s="1610"/>
      <c r="K228" s="1610"/>
      <c r="L228" s="1610"/>
      <c r="M228" s="1610"/>
      <c r="N228" s="1610"/>
      <c r="O228" s="1610"/>
      <c r="P228" s="1610"/>
      <c r="Q228" s="1610"/>
      <c r="R228" s="1610"/>
      <c r="S228" s="1610"/>
    </row>
    <row r="229" spans="1:19">
      <c r="A229" s="1610"/>
      <c r="B229" s="1610"/>
      <c r="C229" s="1610"/>
      <c r="D229" s="1610"/>
      <c r="E229" s="1610"/>
      <c r="F229" s="1610"/>
      <c r="G229" s="1610"/>
      <c r="H229" s="1610"/>
      <c r="I229" s="1610"/>
      <c r="J229" s="1610"/>
      <c r="K229" s="1610"/>
      <c r="L229" s="1610"/>
      <c r="M229" s="1610"/>
      <c r="N229" s="1610"/>
      <c r="O229" s="1610"/>
      <c r="P229" s="1610"/>
      <c r="Q229" s="1610"/>
      <c r="R229" s="1610"/>
      <c r="S229" s="1610"/>
    </row>
    <row r="230" spans="1:19">
      <c r="A230" s="1610"/>
      <c r="B230" s="1610"/>
      <c r="C230" s="1610"/>
      <c r="D230" s="1610"/>
      <c r="E230" s="1610"/>
      <c r="F230" s="1610"/>
      <c r="G230" s="1610"/>
      <c r="H230" s="1610"/>
      <c r="I230" s="1610"/>
      <c r="J230" s="1610"/>
      <c r="K230" s="1610"/>
      <c r="L230" s="1610"/>
      <c r="M230" s="1610"/>
      <c r="N230" s="1610"/>
      <c r="O230" s="1610"/>
      <c r="P230" s="1610"/>
      <c r="Q230" s="1610"/>
      <c r="R230" s="1610"/>
      <c r="S230" s="1610"/>
    </row>
    <row r="231" spans="1:19">
      <c r="A231" s="1610"/>
      <c r="B231" s="1610"/>
      <c r="C231" s="1610"/>
      <c r="D231" s="1610"/>
      <c r="E231" s="1610"/>
      <c r="F231" s="1610"/>
      <c r="G231" s="1610"/>
      <c r="H231" s="1610"/>
      <c r="I231" s="1610"/>
      <c r="J231" s="1610"/>
      <c r="K231" s="1610"/>
      <c r="L231" s="1610"/>
      <c r="M231" s="1610"/>
      <c r="N231" s="1610"/>
      <c r="O231" s="1610"/>
      <c r="P231" s="1610"/>
      <c r="Q231" s="1610"/>
      <c r="R231" s="1610"/>
      <c r="S231" s="1610"/>
    </row>
  </sheetData>
  <mergeCells count="59">
    <mergeCell ref="N31:O31"/>
    <mergeCell ref="N27:S27"/>
    <mergeCell ref="N37:O37"/>
    <mergeCell ref="N36:O36"/>
    <mergeCell ref="N35:O35"/>
    <mergeCell ref="N34:O34"/>
    <mergeCell ref="N33:O33"/>
    <mergeCell ref="N32:O32"/>
    <mergeCell ref="N43:O43"/>
    <mergeCell ref="N42:O42"/>
    <mergeCell ref="N41:O41"/>
    <mergeCell ref="N40:O40"/>
    <mergeCell ref="N39:O39"/>
    <mergeCell ref="N38:O38"/>
    <mergeCell ref="F46:G46"/>
    <mergeCell ref="F47:G47"/>
    <mergeCell ref="N28:O28"/>
    <mergeCell ref="N29:O29"/>
    <mergeCell ref="N30:O30"/>
    <mergeCell ref="N47:O47"/>
    <mergeCell ref="N46:O46"/>
    <mergeCell ref="N45:O45"/>
    <mergeCell ref="N44:O44"/>
    <mergeCell ref="F39:G39"/>
    <mergeCell ref="F40:G40"/>
    <mergeCell ref="F41:G41"/>
    <mergeCell ref="F42:G42"/>
    <mergeCell ref="F43:G43"/>
    <mergeCell ref="F44:G44"/>
    <mergeCell ref="F38:G38"/>
    <mergeCell ref="F27:G27"/>
    <mergeCell ref="F28:G28"/>
    <mergeCell ref="F29:G29"/>
    <mergeCell ref="F30:G30"/>
    <mergeCell ref="F31:G31"/>
    <mergeCell ref="F32:G32"/>
    <mergeCell ref="F33:G33"/>
    <mergeCell ref="F34:G34"/>
    <mergeCell ref="F35:G35"/>
    <mergeCell ref="F36:G36"/>
    <mergeCell ref="F37:G37"/>
    <mergeCell ref="F4:M4"/>
    <mergeCell ref="A4:E4"/>
    <mergeCell ref="A5:E5"/>
    <mergeCell ref="F5:M5"/>
    <mergeCell ref="N4:S4"/>
    <mergeCell ref="N5:S5"/>
    <mergeCell ref="A66:E66"/>
    <mergeCell ref="A67:E67"/>
    <mergeCell ref="F66:M66"/>
    <mergeCell ref="F67:M67"/>
    <mergeCell ref="N66:S66"/>
    <mergeCell ref="N67:S67"/>
    <mergeCell ref="A143:E143"/>
    <mergeCell ref="F143:M143"/>
    <mergeCell ref="N143:S143"/>
    <mergeCell ref="A144:E144"/>
    <mergeCell ref="F144:M144"/>
    <mergeCell ref="N144:S144"/>
  </mergeCells>
  <printOptions horizontalCentered="1" verticalCentered="1"/>
  <pageMargins left="0" right="0" top="0" bottom="0" header="0" footer="0"/>
  <pageSetup scale="61" fitToWidth="3" fitToHeight="3" pageOrder="overThenDown" orientation="portrait"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62"/>
  <sheetViews>
    <sheetView view="pageBreakPreview" topLeftCell="A34" zoomScale="80" zoomScaleNormal="100" zoomScaleSheetLayoutView="80" workbookViewId="0"/>
  </sheetViews>
  <sheetFormatPr defaultColWidth="8.88671875" defaultRowHeight="15"/>
  <cols>
    <col min="1" max="1" width="4" style="1610" customWidth="1"/>
    <col min="2" max="2" width="44.88671875" style="1610" customWidth="1"/>
    <col min="3" max="3" width="19.21875" style="1610" bestFit="1" customWidth="1"/>
    <col min="4" max="4" width="18" style="1610" bestFit="1" customWidth="1"/>
    <col min="5" max="5" width="18.6640625" style="1610" bestFit="1" customWidth="1"/>
    <col min="6" max="6" width="16.109375" style="1610" customWidth="1"/>
    <col min="7" max="16384" width="8.88671875" style="1610"/>
  </cols>
  <sheetData>
    <row r="1" spans="1:6" ht="15.75" thickBot="1"/>
    <row r="2" spans="1:6" ht="15.75" thickTop="1">
      <c r="A2" s="1826" t="s">
        <v>3293</v>
      </c>
      <c r="B2" s="1827"/>
      <c r="C2" s="1828" t="s">
        <v>3294</v>
      </c>
      <c r="D2" s="1829" t="s">
        <v>1802</v>
      </c>
      <c r="E2" s="1832" t="s">
        <v>1803</v>
      </c>
      <c r="F2" s="1831"/>
    </row>
    <row r="3" spans="1:6">
      <c r="A3" s="1833" t="s">
        <v>1789</v>
      </c>
      <c r="B3" s="1568"/>
      <c r="C3" s="1834" t="s">
        <v>3295</v>
      </c>
      <c r="D3" s="1597" t="s">
        <v>3313</v>
      </c>
      <c r="E3" s="1837"/>
      <c r="F3" s="1836"/>
    </row>
    <row r="4" spans="1:6">
      <c r="A4" s="1838" t="s">
        <v>3296</v>
      </c>
      <c r="B4" s="1568"/>
      <c r="C4" s="1834" t="s">
        <v>3297</v>
      </c>
      <c r="D4" s="1627" t="s">
        <v>1789</v>
      </c>
      <c r="E4" s="1934" t="s">
        <v>1789</v>
      </c>
      <c r="F4" s="1840"/>
    </row>
    <row r="5" spans="1:6">
      <c r="A5" s="2174" t="s">
        <v>4067</v>
      </c>
      <c r="B5" s="1842"/>
      <c r="C5" s="1842"/>
      <c r="D5" s="1842"/>
      <c r="E5" s="1842"/>
      <c r="F5" s="1844"/>
    </row>
    <row r="6" spans="1:6">
      <c r="A6" s="1845" t="s">
        <v>4068</v>
      </c>
      <c r="B6" s="1846"/>
      <c r="C6" s="1834"/>
      <c r="D6" s="1834"/>
      <c r="E6" s="1604"/>
      <c r="F6" s="1836"/>
    </row>
    <row r="7" spans="1:6">
      <c r="A7" s="1845" t="s">
        <v>4069</v>
      </c>
      <c r="B7" s="1846"/>
      <c r="C7" s="1834"/>
      <c r="D7" s="1834"/>
      <c r="E7" s="1834"/>
      <c r="F7" s="1836"/>
    </row>
    <row r="8" spans="1:6">
      <c r="A8" s="1845" t="s">
        <v>4070</v>
      </c>
      <c r="B8" s="1846"/>
      <c r="C8" s="1846"/>
      <c r="D8" s="1846"/>
      <c r="E8" s="1846"/>
      <c r="F8" s="1847"/>
    </row>
    <row r="9" spans="1:6">
      <c r="A9" s="1845" t="s">
        <v>4071</v>
      </c>
      <c r="B9" s="1846"/>
      <c r="C9" s="1846"/>
      <c r="D9" s="1846"/>
      <c r="E9" s="1846"/>
      <c r="F9" s="1847"/>
    </row>
    <row r="10" spans="1:6">
      <c r="A10" s="1845" t="s">
        <v>4072</v>
      </c>
      <c r="B10" s="1846"/>
      <c r="C10" s="1846"/>
      <c r="D10" s="1846"/>
      <c r="E10" s="1846"/>
      <c r="F10" s="1847"/>
    </row>
    <row r="11" spans="1:6">
      <c r="A11" s="1845" t="s">
        <v>4073</v>
      </c>
      <c r="B11" s="1846"/>
      <c r="C11" s="1846"/>
      <c r="D11" s="1846"/>
      <c r="E11" s="1846"/>
      <c r="F11" s="1847"/>
    </row>
    <row r="12" spans="1:6">
      <c r="A12" s="1845" t="s">
        <v>4074</v>
      </c>
      <c r="B12" s="1846"/>
      <c r="C12" s="1846"/>
      <c r="D12" s="1846"/>
      <c r="E12" s="1846"/>
      <c r="F12" s="1847"/>
    </row>
    <row r="13" spans="1:6">
      <c r="A13" s="1845" t="s">
        <v>4075</v>
      </c>
      <c r="B13" s="1846"/>
      <c r="C13" s="1846"/>
      <c r="D13" s="1846"/>
      <c r="E13" s="1846"/>
      <c r="F13" s="1847"/>
    </row>
    <row r="14" spans="1:6">
      <c r="A14" s="1845" t="s">
        <v>4076</v>
      </c>
      <c r="B14" s="1846"/>
      <c r="C14" s="1846"/>
      <c r="D14" s="1846"/>
      <c r="E14" s="1846"/>
      <c r="F14" s="1847"/>
    </row>
    <row r="15" spans="1:6">
      <c r="A15" s="1845" t="s">
        <v>4077</v>
      </c>
      <c r="B15" s="1846"/>
      <c r="C15" s="1846"/>
      <c r="D15" s="1846"/>
      <c r="E15" s="1846"/>
      <c r="F15" s="1847"/>
    </row>
    <row r="16" spans="1:6">
      <c r="A16" s="1845" t="s">
        <v>4078</v>
      </c>
      <c r="B16" s="1846"/>
      <c r="C16" s="1846"/>
      <c r="D16" s="1846"/>
      <c r="E16" s="1846"/>
      <c r="F16" s="1847"/>
    </row>
    <row r="17" spans="1:6">
      <c r="A17" s="2175" t="s">
        <v>1729</v>
      </c>
      <c r="B17" s="1851" t="s">
        <v>4079</v>
      </c>
      <c r="C17" s="1857" t="s">
        <v>3596</v>
      </c>
      <c r="D17" s="2176" t="s">
        <v>4080</v>
      </c>
      <c r="E17" s="1857" t="s">
        <v>4081</v>
      </c>
      <c r="F17" s="2385" t="s">
        <v>4082</v>
      </c>
    </row>
    <row r="18" spans="1:6">
      <c r="A18" s="1854" t="s">
        <v>1732</v>
      </c>
      <c r="B18" s="2180" t="s">
        <v>4083</v>
      </c>
      <c r="C18" s="1861" t="s">
        <v>3606</v>
      </c>
      <c r="D18" s="1861" t="s">
        <v>4084</v>
      </c>
      <c r="E18" s="1861" t="s">
        <v>4085</v>
      </c>
      <c r="F18" s="2179"/>
    </row>
    <row r="19" spans="1:6">
      <c r="A19" s="2181"/>
      <c r="B19" s="1860" t="s">
        <v>3024</v>
      </c>
      <c r="C19" s="1861" t="s">
        <v>3025</v>
      </c>
      <c r="D19" s="1861" t="s">
        <v>3026</v>
      </c>
      <c r="E19" s="1861" t="s">
        <v>3027</v>
      </c>
      <c r="F19" s="2179" t="s">
        <v>2347</v>
      </c>
    </row>
    <row r="20" spans="1:6">
      <c r="A20" s="2182">
        <v>1</v>
      </c>
      <c r="B20" s="1874"/>
      <c r="C20" s="1876"/>
      <c r="D20" s="1876"/>
      <c r="E20" s="1876"/>
      <c r="F20" s="2386"/>
    </row>
    <row r="21" spans="1:6">
      <c r="A21" s="2182">
        <v>2</v>
      </c>
      <c r="B21" s="1874"/>
      <c r="C21" s="1875"/>
      <c r="D21" s="1882"/>
      <c r="E21" s="1882"/>
      <c r="F21" s="1883"/>
    </row>
    <row r="22" spans="1:6">
      <c r="A22" s="2182">
        <v>3</v>
      </c>
      <c r="B22" s="1874"/>
      <c r="C22" s="1875"/>
      <c r="D22" s="1882"/>
      <c r="E22" s="1889"/>
      <c r="F22" s="1890"/>
    </row>
    <row r="23" spans="1:6">
      <c r="A23" s="2182">
        <v>4</v>
      </c>
      <c r="B23" s="1874"/>
      <c r="C23" s="1875"/>
      <c r="D23" s="1889"/>
      <c r="E23" s="1889"/>
      <c r="F23" s="1890"/>
    </row>
    <row r="24" spans="1:6">
      <c r="A24" s="2182">
        <v>5</v>
      </c>
      <c r="B24" s="1874"/>
      <c r="C24" s="1875"/>
      <c r="D24" s="1889"/>
      <c r="E24" s="1889"/>
      <c r="F24" s="1890"/>
    </row>
    <row r="25" spans="1:6">
      <c r="A25" s="2182">
        <v>6</v>
      </c>
      <c r="B25" s="1874"/>
      <c r="C25" s="1875"/>
      <c r="D25" s="1896"/>
      <c r="E25" s="1896"/>
      <c r="F25" s="1897"/>
    </row>
    <row r="26" spans="1:6">
      <c r="A26" s="2182">
        <v>7</v>
      </c>
      <c r="B26" s="1874"/>
      <c r="C26" s="1875"/>
      <c r="D26" s="1901"/>
      <c r="E26" s="1901"/>
      <c r="F26" s="1902"/>
    </row>
    <row r="27" spans="1:6">
      <c r="A27" s="2182">
        <v>8</v>
      </c>
      <c r="B27" s="1874"/>
      <c r="C27" s="1875"/>
      <c r="D27" s="1889"/>
      <c r="E27" s="1882"/>
      <c r="F27" s="1883"/>
    </row>
    <row r="28" spans="1:6">
      <c r="A28" s="2182">
        <v>9</v>
      </c>
      <c r="B28" s="1874"/>
      <c r="C28" s="1875"/>
      <c r="D28" s="1889"/>
      <c r="E28" s="1889"/>
      <c r="F28" s="1890"/>
    </row>
    <row r="29" spans="1:6">
      <c r="A29" s="2182">
        <v>10</v>
      </c>
      <c r="B29" s="1874"/>
      <c r="C29" s="1875"/>
      <c r="D29" s="1889"/>
      <c r="E29" s="1889"/>
      <c r="F29" s="1890"/>
    </row>
    <row r="30" spans="1:6">
      <c r="A30" s="2182">
        <v>11</v>
      </c>
      <c r="B30" s="1874"/>
      <c r="C30" s="1875"/>
      <c r="D30" s="1889"/>
      <c r="E30" s="1889"/>
      <c r="F30" s="1890"/>
    </row>
    <row r="31" spans="1:6">
      <c r="A31" s="2182">
        <v>12</v>
      </c>
      <c r="B31" s="1874"/>
      <c r="C31" s="1875"/>
      <c r="D31" s="1889"/>
      <c r="E31" s="1889"/>
      <c r="F31" s="1890"/>
    </row>
    <row r="32" spans="1:6">
      <c r="A32" s="2182">
        <v>13</v>
      </c>
      <c r="B32" s="1874"/>
      <c r="C32" s="1875"/>
      <c r="D32" s="1889"/>
      <c r="E32" s="1889"/>
      <c r="F32" s="1890"/>
    </row>
    <row r="33" spans="1:6">
      <c r="A33" s="2182">
        <v>14</v>
      </c>
      <c r="B33" s="1874"/>
      <c r="C33" s="1875"/>
      <c r="D33" s="1889"/>
      <c r="E33" s="1889"/>
      <c r="F33" s="1890"/>
    </row>
    <row r="34" spans="1:6">
      <c r="A34" s="2182">
        <v>15</v>
      </c>
      <c r="B34" s="1874"/>
      <c r="C34" s="1875"/>
      <c r="D34" s="1889"/>
      <c r="E34" s="1889"/>
      <c r="F34" s="1890"/>
    </row>
    <row r="35" spans="1:6">
      <c r="A35" s="2182">
        <v>16</v>
      </c>
      <c r="B35" s="1874"/>
      <c r="C35" s="1875"/>
      <c r="D35" s="1909"/>
      <c r="E35" s="1909"/>
      <c r="F35" s="1910"/>
    </row>
    <row r="36" spans="1:6">
      <c r="A36" s="2182">
        <v>17</v>
      </c>
      <c r="B36" s="1874"/>
      <c r="C36" s="1875"/>
      <c r="D36" s="1909"/>
      <c r="E36" s="1909"/>
      <c r="F36" s="1910"/>
    </row>
    <row r="37" spans="1:6">
      <c r="A37" s="2182">
        <v>18</v>
      </c>
      <c r="B37" s="1874"/>
      <c r="C37" s="1875"/>
      <c r="D37" s="1889"/>
      <c r="E37" s="1889"/>
      <c r="F37" s="1890"/>
    </row>
    <row r="38" spans="1:6">
      <c r="A38" s="2182">
        <v>19</v>
      </c>
      <c r="B38" s="1874"/>
      <c r="C38" s="1875"/>
      <c r="D38" s="1889"/>
      <c r="E38" s="1889"/>
      <c r="F38" s="1890"/>
    </row>
    <row r="39" spans="1:6">
      <c r="A39" s="2182">
        <v>20</v>
      </c>
      <c r="B39" s="1874"/>
      <c r="C39" s="1875"/>
      <c r="D39" s="1889"/>
      <c r="E39" s="1889"/>
      <c r="F39" s="1890"/>
    </row>
    <row r="40" spans="1:6">
      <c r="A40" s="2182">
        <v>21</v>
      </c>
      <c r="B40" s="1874"/>
      <c r="C40" s="1876"/>
      <c r="D40" s="1909"/>
      <c r="E40" s="1909"/>
      <c r="F40" s="1910"/>
    </row>
    <row r="41" spans="1:6">
      <c r="A41" s="2182">
        <v>22</v>
      </c>
      <c r="B41" s="1874"/>
      <c r="C41" s="1875"/>
      <c r="D41" s="1889"/>
      <c r="E41" s="1889"/>
      <c r="F41" s="1890"/>
    </row>
    <row r="42" spans="1:6">
      <c r="A42" s="2182">
        <v>23</v>
      </c>
      <c r="B42" s="1874"/>
      <c r="C42" s="1875"/>
      <c r="D42" s="1889"/>
      <c r="E42" s="1889"/>
      <c r="F42" s="1890"/>
    </row>
    <row r="43" spans="1:6">
      <c r="A43" s="2182">
        <v>24</v>
      </c>
      <c r="B43" s="1874"/>
      <c r="C43" s="1875"/>
      <c r="D43" s="1909"/>
      <c r="E43" s="1909"/>
      <c r="F43" s="1910"/>
    </row>
    <row r="44" spans="1:6">
      <c r="A44" s="2182">
        <v>25</v>
      </c>
      <c r="B44" s="1874"/>
      <c r="C44" s="1875"/>
      <c r="D44" s="1889"/>
      <c r="E44" s="1889"/>
      <c r="F44" s="1890"/>
    </row>
    <row r="45" spans="1:6">
      <c r="A45" s="2182">
        <v>26</v>
      </c>
      <c r="B45" s="1874"/>
      <c r="C45" s="1875"/>
      <c r="D45" s="1889"/>
      <c r="E45" s="1889"/>
      <c r="F45" s="1890"/>
    </row>
    <row r="46" spans="1:6">
      <c r="A46" s="2182">
        <v>27</v>
      </c>
      <c r="B46" s="1874"/>
      <c r="C46" s="1875"/>
      <c r="D46" s="1889"/>
      <c r="E46" s="1889"/>
      <c r="F46" s="1890"/>
    </row>
    <row r="47" spans="1:6">
      <c r="A47" s="2182">
        <v>28</v>
      </c>
      <c r="B47" s="1874"/>
      <c r="C47" s="1875"/>
      <c r="D47" s="1889"/>
      <c r="E47" s="1889"/>
      <c r="F47" s="1890"/>
    </row>
    <row r="48" spans="1:6">
      <c r="A48" s="2182">
        <v>29</v>
      </c>
      <c r="B48" s="1874"/>
      <c r="C48" s="1875"/>
      <c r="D48" s="1889"/>
      <c r="E48" s="1889"/>
      <c r="F48" s="1890"/>
    </row>
    <row r="49" spans="1:6">
      <c r="A49" s="2182">
        <v>30</v>
      </c>
      <c r="B49" s="1874"/>
      <c r="C49" s="1875"/>
      <c r="D49" s="1889"/>
      <c r="E49" s="1889"/>
      <c r="F49" s="1890"/>
    </row>
    <row r="50" spans="1:6">
      <c r="A50" s="2182">
        <v>31</v>
      </c>
      <c r="B50" s="1874"/>
      <c r="C50" s="1875"/>
      <c r="D50" s="1889"/>
      <c r="E50" s="1889"/>
      <c r="F50" s="1890"/>
    </row>
    <row r="51" spans="1:6">
      <c r="A51" s="2182">
        <v>32</v>
      </c>
      <c r="B51" s="1874"/>
      <c r="C51" s="1875"/>
      <c r="D51" s="1889"/>
      <c r="E51" s="1889"/>
      <c r="F51" s="1890"/>
    </row>
    <row r="52" spans="1:6">
      <c r="A52" s="2182">
        <v>33</v>
      </c>
      <c r="B52" s="1874"/>
      <c r="C52" s="1875"/>
      <c r="D52" s="1909"/>
      <c r="E52" s="1909"/>
      <c r="F52" s="1910"/>
    </row>
    <row r="53" spans="1:6">
      <c r="A53" s="2182">
        <v>34</v>
      </c>
      <c r="B53" s="1874"/>
      <c r="C53" s="1875"/>
      <c r="D53" s="1889"/>
      <c r="E53" s="1889"/>
      <c r="F53" s="1890"/>
    </row>
    <row r="54" spans="1:6">
      <c r="A54" s="2182">
        <v>35</v>
      </c>
      <c r="B54" s="1874"/>
      <c r="C54" s="1875"/>
      <c r="D54" s="1889"/>
      <c r="E54" s="1889"/>
      <c r="F54" s="1890"/>
    </row>
    <row r="55" spans="1:6">
      <c r="A55" s="2182">
        <v>36</v>
      </c>
      <c r="B55" s="1874"/>
      <c r="C55" s="1875"/>
      <c r="D55" s="1889"/>
      <c r="E55" s="1889"/>
      <c r="F55" s="1890"/>
    </row>
    <row r="56" spans="1:6">
      <c r="A56" s="2182">
        <v>37</v>
      </c>
      <c r="B56" s="1874"/>
      <c r="C56" s="1875"/>
      <c r="D56" s="1889"/>
      <c r="E56" s="1889"/>
      <c r="F56" s="1890"/>
    </row>
    <row r="57" spans="1:6">
      <c r="A57" s="2182">
        <v>38</v>
      </c>
      <c r="B57" s="1874"/>
      <c r="C57" s="1875"/>
      <c r="D57" s="1889"/>
      <c r="E57" s="1889"/>
      <c r="F57" s="1890"/>
    </row>
    <row r="58" spans="1:6">
      <c r="A58" s="2182">
        <v>39</v>
      </c>
      <c r="B58" s="1874"/>
      <c r="C58" s="1875"/>
      <c r="D58" s="1889"/>
      <c r="E58" s="1889"/>
      <c r="F58" s="1890"/>
    </row>
    <row r="59" spans="1:6" ht="15.75" thickBot="1">
      <c r="A59" s="2188">
        <v>40</v>
      </c>
      <c r="B59" s="1917" t="s">
        <v>172</v>
      </c>
      <c r="C59" s="2387"/>
      <c r="D59" s="2387"/>
      <c r="E59" s="1918">
        <f>SUM(E20:E58)</f>
        <v>0</v>
      </c>
      <c r="F59" s="1920">
        <f>SUM(F20:F58)</f>
        <v>0</v>
      </c>
    </row>
    <row r="60" spans="1:6" ht="15.75" thickTop="1">
      <c r="A60" s="1834"/>
      <c r="B60" s="1834"/>
      <c r="C60" s="1834"/>
      <c r="D60" s="1925"/>
      <c r="E60" s="1925"/>
      <c r="F60" s="1925"/>
    </row>
    <row r="61" spans="1:6">
      <c r="A61" s="1589" t="s">
        <v>4684</v>
      </c>
      <c r="B61" s="1589"/>
      <c r="C61" s="1589"/>
      <c r="D61" s="1589"/>
      <c r="E61" s="1589"/>
      <c r="F61" s="1589"/>
    </row>
    <row r="62" spans="1:6">
      <c r="A62" s="1603" t="s">
        <v>4086</v>
      </c>
      <c r="B62" s="1603"/>
      <c r="C62" s="1603"/>
      <c r="D62" s="1603"/>
      <c r="E62" s="1603"/>
      <c r="F62" s="1603"/>
    </row>
  </sheetData>
  <pageMargins left="0.7" right="0.7" top="0.75" bottom="0.75" header="0.3" footer="0.3"/>
  <pageSetup scale="62"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theme="7" tint="0.59999389629810485"/>
  </sheetPr>
  <dimension ref="A1:I127"/>
  <sheetViews>
    <sheetView defaultGridColor="0" view="pageBreakPreview" topLeftCell="A37" colorId="22" zoomScale="80" zoomScaleNormal="100" zoomScaleSheetLayoutView="80" workbookViewId="0">
      <selection activeCell="B20" sqref="B20"/>
    </sheetView>
  </sheetViews>
  <sheetFormatPr defaultColWidth="9.6640625" defaultRowHeight="15"/>
  <cols>
    <col min="1" max="1" width="4.6640625" style="1610" customWidth="1"/>
    <col min="2" max="2" width="22.6640625" style="1610" customWidth="1"/>
    <col min="3" max="3" width="11.77734375" style="1610" bestFit="1" customWidth="1"/>
    <col min="4" max="4" width="13.33203125" style="1610" customWidth="1"/>
    <col min="5" max="5" width="12.6640625" style="1610" customWidth="1"/>
    <col min="6" max="6" width="15" style="1610" customWidth="1"/>
    <col min="7" max="7" width="14.21875" style="1610" customWidth="1"/>
    <col min="8" max="8" width="12.6640625" style="1610" customWidth="1"/>
    <col min="9" max="9" width="13.6640625" style="1610" customWidth="1"/>
    <col min="10" max="16384" width="9.6640625" style="1610"/>
  </cols>
  <sheetData>
    <row r="1" spans="1:9">
      <c r="A1" s="1563" t="s">
        <v>1800</v>
      </c>
      <c r="B1" s="1718"/>
      <c r="C1" s="1718"/>
      <c r="D1" s="2323"/>
      <c r="E1" s="1932" t="s">
        <v>1344</v>
      </c>
      <c r="F1" s="2323"/>
      <c r="G1" s="1932" t="s">
        <v>1802</v>
      </c>
      <c r="H1" s="1932" t="s">
        <v>1803</v>
      </c>
      <c r="I1" s="1931"/>
    </row>
    <row r="2" spans="1:9">
      <c r="A2" s="1567" t="str">
        <f>'Data Sheet'!$C$25</f>
        <v xml:space="preserve">The Brooklyn Union Gas Company d/b/a National Grid New York </v>
      </c>
      <c r="B2" s="1589"/>
      <c r="C2" s="1589"/>
      <c r="D2" s="2282"/>
      <c r="E2" s="1837" t="s">
        <v>1157</v>
      </c>
      <c r="F2" s="2282"/>
      <c r="G2" s="1837" t="s">
        <v>1805</v>
      </c>
      <c r="H2" s="1837"/>
      <c r="I2" s="1569"/>
    </row>
    <row r="3" spans="1:9" ht="15" customHeight="1">
      <c r="A3" s="1567"/>
      <c r="B3" s="1589"/>
      <c r="C3" s="1589"/>
      <c r="D3" s="2282"/>
      <c r="E3" s="1837" t="s">
        <v>1158</v>
      </c>
      <c r="F3" s="1589"/>
      <c r="G3" s="2339" t="str">
        <f>'Data Sheet'!$C$40</f>
        <v xml:space="preserve"> March 29, 2017</v>
      </c>
      <c r="H3" s="2262" t="str">
        <f>'Data Sheet'!$C$38</f>
        <v xml:space="preserve"> December 31, 2016</v>
      </c>
      <c r="I3" s="2326"/>
    </row>
    <row r="4" spans="1:9" ht="15" customHeight="1">
      <c r="A4" s="1578"/>
      <c r="B4" s="1604"/>
      <c r="C4" s="1604"/>
      <c r="D4" s="1604"/>
      <c r="E4" s="1604"/>
      <c r="F4" s="1604"/>
      <c r="G4" s="1604"/>
      <c r="H4" s="1604"/>
      <c r="I4" s="1605"/>
    </row>
    <row r="5" spans="1:9">
      <c r="A5" s="2056" t="s">
        <v>1419</v>
      </c>
      <c r="B5" s="1603"/>
      <c r="C5" s="1603"/>
      <c r="D5" s="2283"/>
      <c r="E5" s="1603"/>
      <c r="F5" s="1603"/>
      <c r="G5" s="1603"/>
      <c r="H5" s="1603"/>
      <c r="I5" s="2029"/>
    </row>
    <row r="6" spans="1:9">
      <c r="A6" s="2056" t="s">
        <v>1985</v>
      </c>
      <c r="B6" s="1603"/>
      <c r="C6" s="1603"/>
      <c r="D6" s="2283"/>
      <c r="E6" s="1603"/>
      <c r="F6" s="1603"/>
      <c r="G6" s="1603"/>
      <c r="H6" s="1603"/>
      <c r="I6" s="2029"/>
    </row>
    <row r="7" spans="1:9">
      <c r="A7" s="1570"/>
      <c r="B7" s="1732"/>
      <c r="C7" s="1732"/>
      <c r="D7" s="1732"/>
      <c r="E7" s="1732"/>
      <c r="F7" s="1732"/>
      <c r="G7" s="1732"/>
      <c r="H7" s="1732"/>
      <c r="I7" s="1935"/>
    </row>
    <row r="8" spans="1:9">
      <c r="A8" s="2388" t="s">
        <v>2399</v>
      </c>
      <c r="B8" s="2389" t="s">
        <v>1420</v>
      </c>
      <c r="C8" s="2389"/>
      <c r="D8" s="1938"/>
      <c r="E8" s="1938"/>
      <c r="F8" s="1938"/>
      <c r="G8" s="1938"/>
      <c r="H8" s="1938"/>
      <c r="I8" s="1939"/>
    </row>
    <row r="9" spans="1:9">
      <c r="A9" s="1937"/>
      <c r="B9" s="2389" t="s">
        <v>1421</v>
      </c>
      <c r="C9" s="2389"/>
      <c r="D9" s="1938"/>
      <c r="E9" s="1938"/>
      <c r="F9" s="1938"/>
      <c r="G9" s="1938"/>
      <c r="H9" s="1938"/>
      <c r="I9" s="1939"/>
    </row>
    <row r="10" spans="1:9">
      <c r="A10" s="2388" t="s">
        <v>2318</v>
      </c>
      <c r="B10" s="2389" t="s">
        <v>256</v>
      </c>
      <c r="C10" s="2389"/>
      <c r="D10" s="1938"/>
      <c r="E10" s="1938"/>
      <c r="F10" s="1938"/>
      <c r="G10" s="1938"/>
      <c r="H10" s="1938"/>
      <c r="I10" s="1939"/>
    </row>
    <row r="11" spans="1:9">
      <c r="A11" s="1937"/>
      <c r="B11" s="2389" t="s">
        <v>899</v>
      </c>
      <c r="C11" s="2389"/>
      <c r="D11" s="1938"/>
      <c r="E11" s="1938"/>
      <c r="F11" s="1938"/>
      <c r="G11" s="1938"/>
      <c r="H11" s="1938"/>
      <c r="I11" s="1939"/>
    </row>
    <row r="12" spans="1:9">
      <c r="A12" s="1937"/>
      <c r="B12" s="2764" t="s">
        <v>4635</v>
      </c>
      <c r="C12" s="2764"/>
      <c r="D12" s="2622"/>
      <c r="E12" s="2622"/>
      <c r="F12" s="2622"/>
      <c r="G12" s="2622"/>
      <c r="H12" s="2622"/>
      <c r="I12" s="2623"/>
    </row>
    <row r="13" spans="1:9">
      <c r="A13" s="1937"/>
      <c r="B13" s="2764" t="s">
        <v>4691</v>
      </c>
      <c r="C13" s="2764"/>
      <c r="D13" s="2622"/>
      <c r="E13" s="2622"/>
      <c r="F13" s="2622"/>
      <c r="G13" s="2622"/>
      <c r="H13" s="2622"/>
      <c r="I13" s="2623"/>
    </row>
    <row r="14" spans="1:9">
      <c r="A14" s="2388" t="s">
        <v>2319</v>
      </c>
      <c r="B14" s="2389" t="s">
        <v>900</v>
      </c>
      <c r="C14" s="2389"/>
      <c r="D14" s="1938"/>
      <c r="E14" s="1938"/>
      <c r="F14" s="1938"/>
      <c r="G14" s="1938"/>
      <c r="H14" s="1938"/>
      <c r="I14" s="1939"/>
    </row>
    <row r="15" spans="1:9">
      <c r="A15" s="1937"/>
      <c r="B15" s="2389" t="s">
        <v>901</v>
      </c>
      <c r="C15" s="2389"/>
      <c r="D15" s="1938"/>
      <c r="E15" s="1938"/>
      <c r="F15" s="1938"/>
      <c r="G15" s="1938"/>
      <c r="H15" s="1938"/>
      <c r="I15" s="1939"/>
    </row>
    <row r="16" spans="1:9">
      <c r="A16" s="2765" t="s">
        <v>3716</v>
      </c>
      <c r="B16" s="2764" t="s">
        <v>4092</v>
      </c>
      <c r="C16" s="2764"/>
      <c r="D16" s="2622"/>
      <c r="E16" s="2622"/>
      <c r="F16" s="2622"/>
      <c r="G16" s="2622"/>
      <c r="H16" s="2622"/>
      <c r="I16" s="2623"/>
    </row>
    <row r="17" spans="1:9">
      <c r="A17" s="2570"/>
      <c r="B17" s="2764" t="s">
        <v>4093</v>
      </c>
      <c r="C17" s="2764"/>
      <c r="D17" s="2622"/>
      <c r="E17" s="2622"/>
      <c r="F17" s="2622"/>
      <c r="G17" s="2622"/>
      <c r="H17" s="2622"/>
      <c r="I17" s="2623"/>
    </row>
    <row r="18" spans="1:9">
      <c r="A18" s="2570"/>
      <c r="B18" s="2764" t="s">
        <v>4094</v>
      </c>
      <c r="C18" s="2764"/>
      <c r="D18" s="2622"/>
      <c r="E18" s="2622"/>
      <c r="F18" s="2622"/>
      <c r="G18" s="2622"/>
      <c r="H18" s="2622"/>
      <c r="I18" s="2623"/>
    </row>
    <row r="19" spans="1:9">
      <c r="A19" s="2570"/>
      <c r="B19" s="2764" t="s">
        <v>4095</v>
      </c>
      <c r="C19" s="2764"/>
      <c r="D19" s="2622"/>
      <c r="E19" s="2622"/>
      <c r="F19" s="2622"/>
      <c r="G19" s="2622"/>
      <c r="H19" s="2622"/>
      <c r="I19" s="2623"/>
    </row>
    <row r="20" spans="1:9">
      <c r="A20" s="2388" t="s">
        <v>3721</v>
      </c>
      <c r="B20" s="2389" t="s">
        <v>4087</v>
      </c>
      <c r="C20" s="2389"/>
      <c r="D20" s="1938"/>
      <c r="E20" s="1938"/>
      <c r="F20" s="1938"/>
      <c r="G20" s="1938"/>
      <c r="H20" s="1938"/>
      <c r="I20" s="1939"/>
    </row>
    <row r="21" spans="1:9">
      <c r="A21" s="2388" t="s">
        <v>702</v>
      </c>
      <c r="B21" s="2389" t="s">
        <v>4088</v>
      </c>
      <c r="C21" s="2389"/>
      <c r="D21" s="1938"/>
      <c r="E21" s="1938"/>
      <c r="F21" s="1938"/>
      <c r="G21" s="1938"/>
      <c r="H21" s="1938"/>
      <c r="I21" s="1939"/>
    </row>
    <row r="22" spans="1:9">
      <c r="A22" s="1937"/>
      <c r="B22" s="2389" t="s">
        <v>4089</v>
      </c>
      <c r="C22" s="2389"/>
      <c r="D22" s="1938"/>
      <c r="E22" s="1938"/>
      <c r="F22" s="1938"/>
      <c r="G22" s="1938"/>
      <c r="H22" s="1938"/>
      <c r="I22" s="1939"/>
    </row>
    <row r="23" spans="1:9">
      <c r="A23" s="1937"/>
      <c r="B23" s="2389" t="s">
        <v>902</v>
      </c>
      <c r="C23" s="2389"/>
      <c r="D23" s="1938"/>
      <c r="E23" s="1938"/>
      <c r="F23" s="1938"/>
      <c r="G23" s="1938"/>
      <c r="H23" s="1938"/>
      <c r="I23" s="1939"/>
    </row>
    <row r="24" spans="1:9">
      <c r="A24" s="1937"/>
      <c r="B24" s="2389" t="s">
        <v>4090</v>
      </c>
      <c r="C24" s="2389"/>
      <c r="D24" s="1938"/>
      <c r="E24" s="1938"/>
      <c r="F24" s="1938"/>
      <c r="G24" s="1938"/>
      <c r="H24" s="1938"/>
      <c r="I24" s="1939"/>
    </row>
    <row r="25" spans="1:9">
      <c r="A25" s="1937"/>
      <c r="B25" s="2389" t="s">
        <v>4091</v>
      </c>
      <c r="C25" s="2389"/>
      <c r="D25" s="1938"/>
      <c r="E25" s="1938"/>
      <c r="F25" s="1938"/>
      <c r="G25" s="1938"/>
      <c r="H25" s="1938"/>
      <c r="I25" s="1939"/>
    </row>
    <row r="26" spans="1:9">
      <c r="A26" s="1937"/>
      <c r="B26" s="2389" t="s">
        <v>903</v>
      </c>
      <c r="C26" s="2389"/>
      <c r="D26" s="1938"/>
      <c r="E26" s="1938"/>
      <c r="F26" s="1938"/>
      <c r="G26" s="1938"/>
      <c r="H26" s="1938"/>
      <c r="I26" s="1939"/>
    </row>
    <row r="27" spans="1:9">
      <c r="A27" s="2388" t="s">
        <v>708</v>
      </c>
      <c r="B27" s="2389" t="s">
        <v>904</v>
      </c>
      <c r="C27" s="2389"/>
      <c r="D27" s="1938"/>
      <c r="E27" s="1938"/>
      <c r="F27" s="1938"/>
      <c r="G27" s="1938"/>
      <c r="H27" s="1938"/>
      <c r="I27" s="1939"/>
    </row>
    <row r="28" spans="1:9">
      <c r="A28" s="1937"/>
      <c r="B28" s="2389" t="s">
        <v>500</v>
      </c>
      <c r="C28" s="2389"/>
      <c r="D28" s="1938"/>
      <c r="E28" s="1938"/>
      <c r="F28" s="1938"/>
      <c r="G28" s="1938"/>
      <c r="H28" s="1938"/>
      <c r="I28" s="1939"/>
    </row>
    <row r="29" spans="1:9">
      <c r="A29" s="1937"/>
      <c r="B29" s="2389" t="s">
        <v>501</v>
      </c>
      <c r="C29" s="2389"/>
      <c r="D29" s="1938"/>
      <c r="E29" s="1938"/>
      <c r="F29" s="1938"/>
      <c r="G29" s="1938"/>
      <c r="H29" s="1938"/>
      <c r="I29" s="1939"/>
    </row>
    <row r="30" spans="1:9">
      <c r="A30" s="1937"/>
      <c r="B30" s="2389" t="s">
        <v>502</v>
      </c>
      <c r="C30" s="2389"/>
      <c r="D30" s="1938"/>
      <c r="E30" s="1938"/>
      <c r="F30" s="1938"/>
      <c r="G30" s="1938"/>
      <c r="H30" s="1938"/>
      <c r="I30" s="1939"/>
    </row>
    <row r="31" spans="1:9">
      <c r="A31" s="2390" t="s">
        <v>1952</v>
      </c>
      <c r="B31" s="2389" t="s">
        <v>1051</v>
      </c>
      <c r="C31" s="2389"/>
      <c r="D31" s="1938"/>
      <c r="E31" s="1938"/>
      <c r="F31" s="1938"/>
      <c r="G31" s="1938"/>
      <c r="H31" s="1938"/>
      <c r="I31" s="1939"/>
    </row>
    <row r="32" spans="1:9">
      <c r="A32" s="2349"/>
      <c r="B32" s="2391"/>
      <c r="C32" s="2766"/>
      <c r="D32" s="2392"/>
      <c r="E32" s="2391"/>
      <c r="F32" s="2392"/>
      <c r="G32" s="2392"/>
      <c r="H32" s="2392"/>
      <c r="I32" s="2393"/>
    </row>
    <row r="33" spans="1:9">
      <c r="A33" s="2355"/>
      <c r="B33" s="2394"/>
      <c r="C33" s="2767"/>
      <c r="D33" s="1938" t="s">
        <v>503</v>
      </c>
      <c r="E33" s="2394"/>
      <c r="F33" s="2395" t="s">
        <v>504</v>
      </c>
      <c r="G33" s="2395"/>
      <c r="H33" s="2395"/>
      <c r="I33" s="2396"/>
    </row>
    <row r="34" spans="1:9">
      <c r="A34" s="2355"/>
      <c r="B34" s="2356" t="s">
        <v>505</v>
      </c>
      <c r="C34" s="2768"/>
      <c r="D34" s="2397"/>
      <c r="E34" s="2398"/>
      <c r="F34" s="2397"/>
      <c r="G34" s="2397"/>
      <c r="H34" s="2397"/>
      <c r="I34" s="2399"/>
    </row>
    <row r="35" spans="1:9">
      <c r="A35" s="2355"/>
      <c r="B35" s="2356" t="s">
        <v>506</v>
      </c>
      <c r="C35" s="2769" t="s">
        <v>3596</v>
      </c>
      <c r="D35" s="2356" t="s">
        <v>3600</v>
      </c>
      <c r="E35" s="2356" t="s">
        <v>3600</v>
      </c>
      <c r="F35" s="2394" t="s">
        <v>3601</v>
      </c>
      <c r="G35" s="2356" t="s">
        <v>3602</v>
      </c>
      <c r="H35" s="2400" t="s">
        <v>3603</v>
      </c>
      <c r="I35" s="2401" t="s">
        <v>507</v>
      </c>
    </row>
    <row r="36" spans="1:9">
      <c r="A36" s="2359" t="s">
        <v>1729</v>
      </c>
      <c r="B36" s="2356" t="s">
        <v>1394</v>
      </c>
      <c r="C36" s="2769" t="s">
        <v>3606</v>
      </c>
      <c r="D36" s="2356" t="s">
        <v>1397</v>
      </c>
      <c r="E36" s="2356" t="s">
        <v>1973</v>
      </c>
      <c r="F36" s="2356" t="s">
        <v>3612</v>
      </c>
      <c r="G36" s="2356" t="s">
        <v>3612</v>
      </c>
      <c r="H36" s="2400" t="s">
        <v>508</v>
      </c>
      <c r="I36" s="2402" t="s">
        <v>509</v>
      </c>
    </row>
    <row r="37" spans="1:9">
      <c r="A37" s="2360" t="s">
        <v>1732</v>
      </c>
      <c r="B37" s="2361" t="s">
        <v>3024</v>
      </c>
      <c r="C37" s="2770" t="s">
        <v>3025</v>
      </c>
      <c r="D37" s="2361" t="s">
        <v>3026</v>
      </c>
      <c r="E37" s="2361" t="s">
        <v>3027</v>
      </c>
      <c r="F37" s="2361" t="s">
        <v>2347</v>
      </c>
      <c r="G37" s="2403" t="s">
        <v>510</v>
      </c>
      <c r="H37" s="2404" t="s">
        <v>2349</v>
      </c>
      <c r="I37" s="2363" t="s">
        <v>2350</v>
      </c>
    </row>
    <row r="38" spans="1:9">
      <c r="A38" s="2209">
        <v>1</v>
      </c>
      <c r="B38" s="1571"/>
      <c r="C38" s="2642"/>
      <c r="D38" s="1906"/>
      <c r="E38" s="1906"/>
      <c r="F38" s="1885"/>
      <c r="G38" s="1885"/>
      <c r="H38" s="2310"/>
      <c r="I38" s="2774">
        <f t="shared" ref="I38:I52" si="0">SUM(F38:H38)</f>
        <v>0</v>
      </c>
    </row>
    <row r="39" spans="1:9">
      <c r="A39" s="2209">
        <v>2</v>
      </c>
      <c r="B39" s="2405"/>
      <c r="C39" s="2771"/>
      <c r="D39" s="1906"/>
      <c r="E39" s="1906"/>
      <c r="F39" s="1906"/>
      <c r="G39" s="1906"/>
      <c r="H39" s="2311"/>
      <c r="I39" s="2775">
        <f t="shared" si="0"/>
        <v>0</v>
      </c>
    </row>
    <row r="40" spans="1:9">
      <c r="A40" s="2209">
        <v>3</v>
      </c>
      <c r="B40" s="1571"/>
      <c r="C40" s="2642"/>
      <c r="D40" s="1906"/>
      <c r="E40" s="1906"/>
      <c r="F40" s="1906"/>
      <c r="G40" s="1906"/>
      <c r="H40" s="2311"/>
      <c r="I40" s="2775">
        <f t="shared" si="0"/>
        <v>0</v>
      </c>
    </row>
    <row r="41" spans="1:9">
      <c r="A41" s="2209">
        <v>4</v>
      </c>
      <c r="B41" s="1571"/>
      <c r="C41" s="2642"/>
      <c r="D41" s="1906"/>
      <c r="E41" s="1906"/>
      <c r="F41" s="1906"/>
      <c r="G41" s="1906"/>
      <c r="H41" s="2311"/>
      <c r="I41" s="2775">
        <f t="shared" si="0"/>
        <v>0</v>
      </c>
    </row>
    <row r="42" spans="1:9">
      <c r="A42" s="2209">
        <v>5</v>
      </c>
      <c r="B42" s="1571"/>
      <c r="C42" s="2642"/>
      <c r="D42" s="1906"/>
      <c r="E42" s="1906"/>
      <c r="F42" s="1906"/>
      <c r="G42" s="1906"/>
      <c r="H42" s="2311"/>
      <c r="I42" s="2775">
        <f t="shared" si="0"/>
        <v>0</v>
      </c>
    </row>
    <row r="43" spans="1:9">
      <c r="A43" s="2209">
        <v>6</v>
      </c>
      <c r="B43" s="1571"/>
      <c r="C43" s="2642"/>
      <c r="D43" s="1906"/>
      <c r="E43" s="1906"/>
      <c r="F43" s="1906"/>
      <c r="G43" s="1906"/>
      <c r="H43" s="2311"/>
      <c r="I43" s="2775">
        <f t="shared" si="0"/>
        <v>0</v>
      </c>
    </row>
    <row r="44" spans="1:9">
      <c r="A44" s="2209">
        <v>7</v>
      </c>
      <c r="B44" s="1571"/>
      <c r="C44" s="2642"/>
      <c r="D44" s="1906"/>
      <c r="E44" s="1906"/>
      <c r="F44" s="1906"/>
      <c r="G44" s="1906"/>
      <c r="H44" s="2311"/>
      <c r="I44" s="2775">
        <f t="shared" si="0"/>
        <v>0</v>
      </c>
    </row>
    <row r="45" spans="1:9">
      <c r="A45" s="2209">
        <v>8</v>
      </c>
      <c r="B45" s="1571"/>
      <c r="C45" s="2642"/>
      <c r="D45" s="1906"/>
      <c r="E45" s="1906"/>
      <c r="F45" s="1906"/>
      <c r="G45" s="1906"/>
      <c r="H45" s="2311"/>
      <c r="I45" s="2775">
        <f t="shared" si="0"/>
        <v>0</v>
      </c>
    </row>
    <row r="46" spans="1:9">
      <c r="A46" s="2209">
        <v>9</v>
      </c>
      <c r="B46" s="1571"/>
      <c r="C46" s="2642"/>
      <c r="D46" s="1906"/>
      <c r="E46" s="1906"/>
      <c r="F46" s="1906"/>
      <c r="G46" s="1906"/>
      <c r="H46" s="2311"/>
      <c r="I46" s="2775">
        <f t="shared" si="0"/>
        <v>0</v>
      </c>
    </row>
    <row r="47" spans="1:9">
      <c r="A47" s="2209">
        <v>10</v>
      </c>
      <c r="B47" s="1571"/>
      <c r="C47" s="2642"/>
      <c r="D47" s="1906"/>
      <c r="E47" s="1906"/>
      <c r="F47" s="1906"/>
      <c r="G47" s="1906"/>
      <c r="H47" s="2311"/>
      <c r="I47" s="2775">
        <f t="shared" si="0"/>
        <v>0</v>
      </c>
    </row>
    <row r="48" spans="1:9">
      <c r="A48" s="2209">
        <v>11</v>
      </c>
      <c r="B48" s="1571"/>
      <c r="C48" s="2642"/>
      <c r="D48" s="1906"/>
      <c r="E48" s="1906"/>
      <c r="F48" s="1906"/>
      <c r="G48" s="1906"/>
      <c r="H48" s="2311"/>
      <c r="I48" s="2775">
        <f t="shared" si="0"/>
        <v>0</v>
      </c>
    </row>
    <row r="49" spans="1:9">
      <c r="A49" s="2209">
        <v>12</v>
      </c>
      <c r="B49" s="1571"/>
      <c r="C49" s="2642"/>
      <c r="D49" s="1906"/>
      <c r="E49" s="1906"/>
      <c r="F49" s="1906"/>
      <c r="G49" s="1906"/>
      <c r="H49" s="2311"/>
      <c r="I49" s="2775">
        <f t="shared" si="0"/>
        <v>0</v>
      </c>
    </row>
    <row r="50" spans="1:9">
      <c r="A50" s="2209">
        <v>13</v>
      </c>
      <c r="B50" s="1571"/>
      <c r="C50" s="2642"/>
      <c r="D50" s="1906"/>
      <c r="E50" s="1906"/>
      <c r="F50" s="1906"/>
      <c r="G50" s="1906"/>
      <c r="H50" s="2311"/>
      <c r="I50" s="2775">
        <f t="shared" si="0"/>
        <v>0</v>
      </c>
    </row>
    <row r="51" spans="1:9">
      <c r="A51" s="2209">
        <v>14</v>
      </c>
      <c r="B51" s="1571"/>
      <c r="C51" s="2642"/>
      <c r="D51" s="1906"/>
      <c r="E51" s="1906"/>
      <c r="F51" s="1906"/>
      <c r="G51" s="1906"/>
      <c r="H51" s="2311"/>
      <c r="I51" s="2775">
        <f t="shared" si="0"/>
        <v>0</v>
      </c>
    </row>
    <row r="52" spans="1:9">
      <c r="A52" s="2209">
        <v>15</v>
      </c>
      <c r="B52" s="1571" t="s">
        <v>1190</v>
      </c>
      <c r="C52" s="2642"/>
      <c r="D52" s="1906"/>
      <c r="E52" s="1906"/>
      <c r="F52" s="1906"/>
      <c r="G52" s="1906"/>
      <c r="H52" s="2311"/>
      <c r="I52" s="2775">
        <f t="shared" si="0"/>
        <v>0</v>
      </c>
    </row>
    <row r="53" spans="1:9">
      <c r="A53" s="2209">
        <v>16</v>
      </c>
      <c r="B53" s="1585" t="s">
        <v>2332</v>
      </c>
      <c r="C53" s="2772"/>
      <c r="D53" s="1906">
        <f t="shared" ref="D53:I53" si="1">SUM(D38:D52)</f>
        <v>0</v>
      </c>
      <c r="E53" s="1906">
        <f t="shared" si="1"/>
        <v>0</v>
      </c>
      <c r="F53" s="1885">
        <f t="shared" si="1"/>
        <v>0</v>
      </c>
      <c r="G53" s="1885">
        <f t="shared" si="1"/>
        <v>0</v>
      </c>
      <c r="H53" s="1885">
        <f t="shared" si="1"/>
        <v>0</v>
      </c>
      <c r="I53" s="2167">
        <f t="shared" si="1"/>
        <v>0</v>
      </c>
    </row>
    <row r="54" spans="1:9">
      <c r="A54" s="2406"/>
      <c r="B54" s="2407"/>
      <c r="C54" s="2407"/>
      <c r="D54" s="2407"/>
      <c r="E54" s="2407"/>
      <c r="F54" s="2407"/>
      <c r="G54" s="2407"/>
      <c r="H54" s="2407"/>
      <c r="I54" s="2408"/>
    </row>
    <row r="55" spans="1:9">
      <c r="A55" s="2300"/>
      <c r="B55" s="2282"/>
      <c r="C55" s="2282"/>
      <c r="D55" s="2282"/>
      <c r="E55" s="2282"/>
      <c r="F55" s="2282"/>
      <c r="G55" s="2282"/>
      <c r="H55" s="2282"/>
      <c r="I55" s="2409"/>
    </row>
    <row r="56" spans="1:9">
      <c r="A56" s="2300"/>
      <c r="B56" s="2282"/>
      <c r="C56" s="2282"/>
      <c r="D56" s="2282"/>
      <c r="E56" s="2282"/>
      <c r="F56" s="2282"/>
      <c r="G56" s="2282"/>
      <c r="H56" s="2282"/>
      <c r="I56" s="2409"/>
    </row>
    <row r="57" spans="1:9">
      <c r="A57" s="2300"/>
      <c r="B57" s="2282"/>
      <c r="C57" s="2282"/>
      <c r="D57" s="2282"/>
      <c r="E57" s="2282"/>
      <c r="F57" s="2282"/>
      <c r="G57" s="2282"/>
      <c r="H57" s="2282"/>
      <c r="I57" s="2409"/>
    </row>
    <row r="58" spans="1:9">
      <c r="A58" s="2300"/>
      <c r="B58" s="2282"/>
      <c r="C58" s="2282"/>
      <c r="D58" s="2282"/>
      <c r="E58" s="2282"/>
      <c r="F58" s="2282"/>
      <c r="G58" s="2282"/>
      <c r="H58" s="2282"/>
      <c r="I58" s="2409"/>
    </row>
    <row r="59" spans="1:9">
      <c r="A59" s="2300"/>
      <c r="B59" s="2282"/>
      <c r="C59" s="2282"/>
      <c r="D59" s="2282"/>
      <c r="E59" s="2282"/>
      <c r="F59" s="2282"/>
      <c r="G59" s="2282"/>
      <c r="H59" s="2282"/>
      <c r="I59" s="2409"/>
    </row>
    <row r="60" spans="1:9" ht="15.75" thickBot="1">
      <c r="A60" s="2410"/>
      <c r="B60" s="2411"/>
      <c r="C60" s="2411"/>
      <c r="D60" s="2411"/>
      <c r="E60" s="2411"/>
      <c r="F60" s="2411"/>
      <c r="G60" s="2411"/>
      <c r="H60" s="2411"/>
      <c r="I60" s="2412"/>
    </row>
    <row r="62" spans="1:9">
      <c r="A62" s="2522" t="s">
        <v>4685</v>
      </c>
      <c r="B62" s="1698"/>
      <c r="C62" s="1698"/>
      <c r="D62" s="1698"/>
      <c r="E62" s="1698"/>
      <c r="F62" s="1583"/>
      <c r="G62" s="1603"/>
      <c r="H62" s="2018"/>
      <c r="I62" s="1603" t="s">
        <v>511</v>
      </c>
    </row>
    <row r="63" spans="1:9">
      <c r="A63" s="1603" t="s">
        <v>512</v>
      </c>
      <c r="B63" s="2283"/>
      <c r="C63" s="2283"/>
      <c r="D63" s="2298"/>
      <c r="E63" s="2298"/>
      <c r="F63" s="2298"/>
      <c r="G63" s="2283"/>
      <c r="H63" s="2283"/>
      <c r="I63" s="2283"/>
    </row>
    <row r="64" spans="1:9" ht="15.75">
      <c r="A64" s="1607" t="s">
        <v>418</v>
      </c>
      <c r="B64" s="2283"/>
      <c r="C64" s="2283"/>
      <c r="D64" s="2283"/>
      <c r="E64" s="2283"/>
      <c r="F64" s="2283"/>
      <c r="G64" s="2283"/>
      <c r="H64" s="2283"/>
      <c r="I64" s="2283"/>
    </row>
    <row r="66" spans="1:9" ht="16.5" thickBot="1">
      <c r="A66" s="2319" t="str">
        <f>'Data Sheet'!$C$25</f>
        <v xml:space="preserve">The Brooklyn Union Gas Company d/b/a National Grid New York </v>
      </c>
      <c r="B66" s="2282"/>
      <c r="C66" s="2282"/>
      <c r="D66" s="2282"/>
      <c r="E66" s="2282"/>
      <c r="F66" s="2282"/>
      <c r="G66" s="2320" t="str">
        <f>'Data Sheet'!$C$40</f>
        <v xml:space="preserve"> March 29, 2017</v>
      </c>
      <c r="H66" s="1610" t="str">
        <f>'Data Sheet'!$C$38</f>
        <v xml:space="preserve"> December 31, 2016</v>
      </c>
    </row>
    <row r="67" spans="1:9">
      <c r="A67" s="1563"/>
      <c r="B67" s="1718"/>
      <c r="C67" s="1718"/>
      <c r="D67" s="1718"/>
      <c r="E67" s="1718"/>
      <c r="F67" s="1718"/>
      <c r="G67" s="1718"/>
      <c r="H67" s="1718"/>
      <c r="I67" s="1931"/>
    </row>
    <row r="68" spans="1:9">
      <c r="A68" s="2056" t="s">
        <v>1419</v>
      </c>
      <c r="B68" s="1603"/>
      <c r="C68" s="1603"/>
      <c r="D68" s="2283"/>
      <c r="E68" s="1603"/>
      <c r="F68" s="1603"/>
      <c r="G68" s="1603"/>
      <c r="H68" s="1603"/>
      <c r="I68" s="2029"/>
    </row>
    <row r="69" spans="1:9">
      <c r="A69" s="2056" t="s">
        <v>1985</v>
      </c>
      <c r="B69" s="1603"/>
      <c r="C69" s="1603"/>
      <c r="D69" s="2283"/>
      <c r="E69" s="1603"/>
      <c r="F69" s="1603"/>
      <c r="G69" s="1603"/>
      <c r="H69" s="1603"/>
      <c r="I69" s="2029"/>
    </row>
    <row r="70" spans="1:9">
      <c r="A70" s="1570"/>
      <c r="B70" s="1732"/>
      <c r="C70" s="1732"/>
      <c r="D70" s="1732"/>
      <c r="E70" s="1732"/>
      <c r="F70" s="1732"/>
      <c r="G70" s="1732"/>
      <c r="H70" s="1732"/>
      <c r="I70" s="1935"/>
    </row>
    <row r="71" spans="1:9">
      <c r="A71" s="2381"/>
      <c r="B71" s="1942"/>
      <c r="C71" s="2766"/>
      <c r="D71" s="1604"/>
      <c r="E71" s="1942"/>
      <c r="F71" s="1604"/>
      <c r="G71" s="1604"/>
      <c r="H71" s="1604"/>
      <c r="I71" s="1605"/>
    </row>
    <row r="72" spans="1:9">
      <c r="A72" s="2248"/>
      <c r="B72" s="1568"/>
      <c r="C72" s="2767"/>
      <c r="D72" s="1589" t="s">
        <v>503</v>
      </c>
      <c r="E72" s="1568"/>
      <c r="F72" s="1603" t="s">
        <v>504</v>
      </c>
      <c r="G72" s="1603"/>
      <c r="H72" s="1603"/>
      <c r="I72" s="2029"/>
    </row>
    <row r="73" spans="1:9">
      <c r="A73" s="2248"/>
      <c r="B73" s="2019" t="s">
        <v>505</v>
      </c>
      <c r="C73" s="2768"/>
      <c r="D73" s="1732"/>
      <c r="E73" s="1571"/>
      <c r="F73" s="1732"/>
      <c r="G73" s="1732"/>
      <c r="H73" s="1732"/>
      <c r="I73" s="1935"/>
    </row>
    <row r="74" spans="1:9">
      <c r="A74" s="2248"/>
      <c r="B74" s="2019" t="s">
        <v>506</v>
      </c>
      <c r="C74" s="2769" t="s">
        <v>3596</v>
      </c>
      <c r="D74" s="2019" t="s">
        <v>3600</v>
      </c>
      <c r="E74" s="2019" t="s">
        <v>3600</v>
      </c>
      <c r="F74" s="1568" t="s">
        <v>3601</v>
      </c>
      <c r="G74" s="2019" t="s">
        <v>3602</v>
      </c>
      <c r="H74" s="1583" t="s">
        <v>3603</v>
      </c>
      <c r="I74" s="1943" t="s">
        <v>507</v>
      </c>
    </row>
    <row r="75" spans="1:9">
      <c r="A75" s="2207" t="s">
        <v>1729</v>
      </c>
      <c r="B75" s="2019" t="s">
        <v>1394</v>
      </c>
      <c r="C75" s="2769" t="s">
        <v>3606</v>
      </c>
      <c r="D75" s="2019" t="s">
        <v>1397</v>
      </c>
      <c r="E75" s="2019" t="s">
        <v>1973</v>
      </c>
      <c r="F75" s="2019" t="s">
        <v>3612</v>
      </c>
      <c r="G75" s="2019" t="s">
        <v>3612</v>
      </c>
      <c r="H75" s="1583" t="s">
        <v>508</v>
      </c>
      <c r="I75" s="2413" t="s">
        <v>509</v>
      </c>
    </row>
    <row r="76" spans="1:9">
      <c r="A76" s="2209" t="s">
        <v>1732</v>
      </c>
      <c r="B76" s="2361" t="s">
        <v>3024</v>
      </c>
      <c r="C76" s="2770" t="s">
        <v>3025</v>
      </c>
      <c r="D76" s="2361" t="s">
        <v>3026</v>
      </c>
      <c r="E76" s="2361" t="s">
        <v>3027</v>
      </c>
      <c r="F76" s="2361" t="s">
        <v>2347</v>
      </c>
      <c r="G76" s="2403" t="s">
        <v>510</v>
      </c>
      <c r="H76" s="2404" t="s">
        <v>2349</v>
      </c>
      <c r="I76" s="2363" t="s">
        <v>2350</v>
      </c>
    </row>
    <row r="77" spans="1:9">
      <c r="A77" s="2209">
        <v>1</v>
      </c>
      <c r="B77" s="1571"/>
      <c r="C77" s="2642"/>
      <c r="D77" s="1906"/>
      <c r="E77" s="1906"/>
      <c r="F77" s="1906"/>
      <c r="G77" s="1906"/>
      <c r="H77" s="2311"/>
      <c r="I77" s="2775">
        <f t="shared" ref="I77:I124" si="2">SUM(F77:H77)</f>
        <v>0</v>
      </c>
    </row>
    <row r="78" spans="1:9">
      <c r="A78" s="2209">
        <v>2</v>
      </c>
      <c r="B78" s="2405"/>
      <c r="C78" s="2771"/>
      <c r="D78" s="1906"/>
      <c r="E78" s="1906"/>
      <c r="F78" s="1906"/>
      <c r="G78" s="1906"/>
      <c r="H78" s="2311"/>
      <c r="I78" s="2775">
        <f t="shared" si="2"/>
        <v>0</v>
      </c>
    </row>
    <row r="79" spans="1:9">
      <c r="A79" s="2209">
        <v>3</v>
      </c>
      <c r="B79" s="1571"/>
      <c r="C79" s="2642"/>
      <c r="D79" s="1906"/>
      <c r="E79" s="1906"/>
      <c r="F79" s="1906"/>
      <c r="G79" s="1906"/>
      <c r="H79" s="2311"/>
      <c r="I79" s="2775">
        <f t="shared" si="2"/>
        <v>0</v>
      </c>
    </row>
    <row r="80" spans="1:9">
      <c r="A80" s="2209">
        <v>4</v>
      </c>
      <c r="B80" s="1571"/>
      <c r="C80" s="2642"/>
      <c r="D80" s="1906"/>
      <c r="E80" s="1906"/>
      <c r="F80" s="1906"/>
      <c r="G80" s="1906"/>
      <c r="H80" s="2311"/>
      <c r="I80" s="2775">
        <f t="shared" si="2"/>
        <v>0</v>
      </c>
    </row>
    <row r="81" spans="1:9">
      <c r="A81" s="2209">
        <v>5</v>
      </c>
      <c r="B81" s="1571"/>
      <c r="C81" s="2642"/>
      <c r="D81" s="1906"/>
      <c r="E81" s="1906"/>
      <c r="F81" s="1906"/>
      <c r="G81" s="1906"/>
      <c r="H81" s="2311"/>
      <c r="I81" s="2775">
        <f t="shared" si="2"/>
        <v>0</v>
      </c>
    </row>
    <row r="82" spans="1:9">
      <c r="A82" s="2209">
        <v>6</v>
      </c>
      <c r="B82" s="1571"/>
      <c r="C82" s="2642"/>
      <c r="D82" s="1906"/>
      <c r="E82" s="1906"/>
      <c r="F82" s="1906"/>
      <c r="G82" s="1906"/>
      <c r="H82" s="2311"/>
      <c r="I82" s="2775">
        <f t="shared" si="2"/>
        <v>0</v>
      </c>
    </row>
    <row r="83" spans="1:9">
      <c r="A83" s="2209">
        <v>7</v>
      </c>
      <c r="B83" s="1571"/>
      <c r="C83" s="2642"/>
      <c r="D83" s="1906"/>
      <c r="E83" s="1906"/>
      <c r="F83" s="1906"/>
      <c r="G83" s="1906"/>
      <c r="H83" s="2311"/>
      <c r="I83" s="2775">
        <f t="shared" si="2"/>
        <v>0</v>
      </c>
    </row>
    <row r="84" spans="1:9">
      <c r="A84" s="2209">
        <v>8</v>
      </c>
      <c r="B84" s="1571"/>
      <c r="C84" s="2642"/>
      <c r="D84" s="1906"/>
      <c r="E84" s="1906"/>
      <c r="F84" s="1906"/>
      <c r="G84" s="1906"/>
      <c r="H84" s="2311"/>
      <c r="I84" s="2775">
        <f t="shared" si="2"/>
        <v>0</v>
      </c>
    </row>
    <row r="85" spans="1:9">
      <c r="A85" s="2209">
        <v>9</v>
      </c>
      <c r="B85" s="1571"/>
      <c r="C85" s="2642"/>
      <c r="D85" s="1906"/>
      <c r="E85" s="1906"/>
      <c r="F85" s="1906"/>
      <c r="G85" s="1906"/>
      <c r="H85" s="2311"/>
      <c r="I85" s="2775">
        <f t="shared" si="2"/>
        <v>0</v>
      </c>
    </row>
    <row r="86" spans="1:9">
      <c r="A86" s="2209">
        <v>10</v>
      </c>
      <c r="B86" s="1571"/>
      <c r="C86" s="2642"/>
      <c r="D86" s="1906"/>
      <c r="E86" s="1906"/>
      <c r="F86" s="1906"/>
      <c r="G86" s="1906"/>
      <c r="H86" s="2311"/>
      <c r="I86" s="2775">
        <f t="shared" si="2"/>
        <v>0</v>
      </c>
    </row>
    <row r="87" spans="1:9">
      <c r="A87" s="2209">
        <v>11</v>
      </c>
      <c r="B87" s="1571"/>
      <c r="C87" s="2642"/>
      <c r="D87" s="1906"/>
      <c r="E87" s="1906"/>
      <c r="F87" s="1906"/>
      <c r="G87" s="1906"/>
      <c r="H87" s="2311"/>
      <c r="I87" s="2775">
        <f t="shared" si="2"/>
        <v>0</v>
      </c>
    </row>
    <row r="88" spans="1:9">
      <c r="A88" s="2209">
        <v>12</v>
      </c>
      <c r="B88" s="1571"/>
      <c r="C88" s="2642"/>
      <c r="D88" s="1906"/>
      <c r="E88" s="1906"/>
      <c r="F88" s="1906"/>
      <c r="G88" s="1906"/>
      <c r="H88" s="2311"/>
      <c r="I88" s="2775">
        <f t="shared" si="2"/>
        <v>0</v>
      </c>
    </row>
    <row r="89" spans="1:9">
      <c r="A89" s="2209">
        <v>13</v>
      </c>
      <c r="B89" s="1571"/>
      <c r="C89" s="2642"/>
      <c r="D89" s="1906"/>
      <c r="E89" s="1906"/>
      <c r="F89" s="1906"/>
      <c r="G89" s="1906"/>
      <c r="H89" s="2311"/>
      <c r="I89" s="2775">
        <f t="shared" si="2"/>
        <v>0</v>
      </c>
    </row>
    <row r="90" spans="1:9">
      <c r="A90" s="2209">
        <v>14</v>
      </c>
      <c r="B90" s="1571"/>
      <c r="C90" s="2642"/>
      <c r="D90" s="1906"/>
      <c r="E90" s="1906"/>
      <c r="F90" s="1906"/>
      <c r="G90" s="1906"/>
      <c r="H90" s="2311"/>
      <c r="I90" s="2775">
        <f t="shared" si="2"/>
        <v>0</v>
      </c>
    </row>
    <row r="91" spans="1:9">
      <c r="A91" s="2209">
        <v>15</v>
      </c>
      <c r="B91" s="1571"/>
      <c r="C91" s="2642"/>
      <c r="D91" s="1906"/>
      <c r="E91" s="1906"/>
      <c r="F91" s="1906"/>
      <c r="G91" s="1906"/>
      <c r="H91" s="2311"/>
      <c r="I91" s="2775">
        <f t="shared" si="2"/>
        <v>0</v>
      </c>
    </row>
    <row r="92" spans="1:9">
      <c r="A92" s="2209">
        <v>16</v>
      </c>
      <c r="B92" s="1571"/>
      <c r="C92" s="2642"/>
      <c r="D92" s="1906"/>
      <c r="E92" s="1906"/>
      <c r="F92" s="1906"/>
      <c r="G92" s="1906"/>
      <c r="H92" s="2311"/>
      <c r="I92" s="2775">
        <f t="shared" si="2"/>
        <v>0</v>
      </c>
    </row>
    <row r="93" spans="1:9">
      <c r="A93" s="2209">
        <v>17</v>
      </c>
      <c r="B93" s="1571"/>
      <c r="C93" s="2642"/>
      <c r="D93" s="1906"/>
      <c r="E93" s="1906"/>
      <c r="F93" s="1906"/>
      <c r="G93" s="1906"/>
      <c r="H93" s="2311"/>
      <c r="I93" s="2775">
        <f t="shared" si="2"/>
        <v>0</v>
      </c>
    </row>
    <row r="94" spans="1:9">
      <c r="A94" s="2209">
        <v>18</v>
      </c>
      <c r="B94" s="1571"/>
      <c r="C94" s="2642"/>
      <c r="D94" s="1906"/>
      <c r="E94" s="1906"/>
      <c r="F94" s="1906"/>
      <c r="G94" s="1906"/>
      <c r="H94" s="2311"/>
      <c r="I94" s="2775">
        <f t="shared" si="2"/>
        <v>0</v>
      </c>
    </row>
    <row r="95" spans="1:9">
      <c r="A95" s="2209">
        <v>19</v>
      </c>
      <c r="B95" s="1571"/>
      <c r="C95" s="2642"/>
      <c r="D95" s="1906"/>
      <c r="E95" s="1906"/>
      <c r="F95" s="1906"/>
      <c r="G95" s="1906"/>
      <c r="H95" s="2311"/>
      <c r="I95" s="2775">
        <f t="shared" si="2"/>
        <v>0</v>
      </c>
    </row>
    <row r="96" spans="1:9">
      <c r="A96" s="2209">
        <v>20</v>
      </c>
      <c r="B96" s="1571"/>
      <c r="C96" s="2642"/>
      <c r="D96" s="1906"/>
      <c r="E96" s="1906"/>
      <c r="F96" s="1906"/>
      <c r="G96" s="1906"/>
      <c r="H96" s="2311"/>
      <c r="I96" s="2775">
        <f t="shared" si="2"/>
        <v>0</v>
      </c>
    </row>
    <row r="97" spans="1:9">
      <c r="A97" s="2209">
        <v>21</v>
      </c>
      <c r="B97" s="1571"/>
      <c r="C97" s="2642"/>
      <c r="D97" s="1906"/>
      <c r="E97" s="1906"/>
      <c r="F97" s="1906"/>
      <c r="G97" s="1906"/>
      <c r="H97" s="2311"/>
      <c r="I97" s="2775">
        <f t="shared" si="2"/>
        <v>0</v>
      </c>
    </row>
    <row r="98" spans="1:9">
      <c r="A98" s="2209">
        <v>22</v>
      </c>
      <c r="B98" s="1571"/>
      <c r="C98" s="2642"/>
      <c r="D98" s="1906"/>
      <c r="E98" s="1906"/>
      <c r="F98" s="1906"/>
      <c r="G98" s="1906"/>
      <c r="H98" s="2311"/>
      <c r="I98" s="2775">
        <f t="shared" si="2"/>
        <v>0</v>
      </c>
    </row>
    <row r="99" spans="1:9">
      <c r="A99" s="2209">
        <v>23</v>
      </c>
      <c r="B99" s="1571"/>
      <c r="C99" s="2642"/>
      <c r="D99" s="1906"/>
      <c r="E99" s="1906"/>
      <c r="F99" s="1906"/>
      <c r="G99" s="1906"/>
      <c r="H99" s="2311"/>
      <c r="I99" s="2775">
        <f t="shared" si="2"/>
        <v>0</v>
      </c>
    </row>
    <row r="100" spans="1:9">
      <c r="A100" s="2209">
        <v>24</v>
      </c>
      <c r="B100" s="1571"/>
      <c r="C100" s="2642"/>
      <c r="D100" s="1906"/>
      <c r="E100" s="1906"/>
      <c r="F100" s="1906"/>
      <c r="G100" s="1906"/>
      <c r="H100" s="2311"/>
      <c r="I100" s="2775">
        <f t="shared" si="2"/>
        <v>0</v>
      </c>
    </row>
    <row r="101" spans="1:9">
      <c r="A101" s="2209">
        <v>25</v>
      </c>
      <c r="B101" s="1571"/>
      <c r="C101" s="2642"/>
      <c r="D101" s="1906"/>
      <c r="E101" s="1906"/>
      <c r="F101" s="1906"/>
      <c r="G101" s="1906"/>
      <c r="H101" s="2311"/>
      <c r="I101" s="2775">
        <f t="shared" si="2"/>
        <v>0</v>
      </c>
    </row>
    <row r="102" spans="1:9">
      <c r="A102" s="2209">
        <v>26</v>
      </c>
      <c r="B102" s="1571"/>
      <c r="C102" s="2642"/>
      <c r="D102" s="1906"/>
      <c r="E102" s="1906"/>
      <c r="F102" s="1906"/>
      <c r="G102" s="1906"/>
      <c r="H102" s="2311"/>
      <c r="I102" s="2775">
        <f t="shared" si="2"/>
        <v>0</v>
      </c>
    </row>
    <row r="103" spans="1:9">
      <c r="A103" s="2209">
        <v>27</v>
      </c>
      <c r="B103" s="1571"/>
      <c r="C103" s="2642"/>
      <c r="D103" s="1906"/>
      <c r="E103" s="1906"/>
      <c r="F103" s="1906"/>
      <c r="G103" s="1906"/>
      <c r="H103" s="2311"/>
      <c r="I103" s="2775">
        <f t="shared" si="2"/>
        <v>0</v>
      </c>
    </row>
    <row r="104" spans="1:9">
      <c r="A104" s="2209">
        <v>28</v>
      </c>
      <c r="B104" s="1571"/>
      <c r="C104" s="2642"/>
      <c r="D104" s="1906"/>
      <c r="E104" s="1906"/>
      <c r="F104" s="1906"/>
      <c r="G104" s="1906"/>
      <c r="H104" s="2311"/>
      <c r="I104" s="2775">
        <f t="shared" si="2"/>
        <v>0</v>
      </c>
    </row>
    <row r="105" spans="1:9">
      <c r="A105" s="2209">
        <v>29</v>
      </c>
      <c r="B105" s="1571"/>
      <c r="C105" s="2642"/>
      <c r="D105" s="1906"/>
      <c r="E105" s="1906"/>
      <c r="F105" s="1906"/>
      <c r="G105" s="1906"/>
      <c r="H105" s="2311"/>
      <c r="I105" s="2775">
        <f t="shared" si="2"/>
        <v>0</v>
      </c>
    </row>
    <row r="106" spans="1:9">
      <c r="A106" s="2209">
        <v>30</v>
      </c>
      <c r="B106" s="1571"/>
      <c r="C106" s="2642"/>
      <c r="D106" s="1906"/>
      <c r="E106" s="1906"/>
      <c r="F106" s="1906"/>
      <c r="G106" s="1906"/>
      <c r="H106" s="2311"/>
      <c r="I106" s="2775">
        <f t="shared" si="2"/>
        <v>0</v>
      </c>
    </row>
    <row r="107" spans="1:9">
      <c r="A107" s="2209">
        <v>31</v>
      </c>
      <c r="B107" s="1571"/>
      <c r="C107" s="2642"/>
      <c r="D107" s="1906"/>
      <c r="E107" s="1906"/>
      <c r="F107" s="1906"/>
      <c r="G107" s="1906"/>
      <c r="H107" s="2311"/>
      <c r="I107" s="2775">
        <f t="shared" si="2"/>
        <v>0</v>
      </c>
    </row>
    <row r="108" spans="1:9">
      <c r="A108" s="2209">
        <v>32</v>
      </c>
      <c r="B108" s="1571"/>
      <c r="C108" s="2642"/>
      <c r="D108" s="1906"/>
      <c r="E108" s="1906"/>
      <c r="F108" s="1906"/>
      <c r="G108" s="1906"/>
      <c r="H108" s="2311"/>
      <c r="I108" s="2775">
        <f t="shared" si="2"/>
        <v>0</v>
      </c>
    </row>
    <row r="109" spans="1:9">
      <c r="A109" s="2209">
        <v>33</v>
      </c>
      <c r="B109" s="1571"/>
      <c r="C109" s="2642"/>
      <c r="D109" s="1906"/>
      <c r="E109" s="1906"/>
      <c r="F109" s="1906"/>
      <c r="G109" s="1906"/>
      <c r="H109" s="2311"/>
      <c r="I109" s="2775">
        <f t="shared" si="2"/>
        <v>0</v>
      </c>
    </row>
    <row r="110" spans="1:9">
      <c r="A110" s="2209">
        <v>34</v>
      </c>
      <c r="B110" s="1571"/>
      <c r="C110" s="2642"/>
      <c r="D110" s="1906"/>
      <c r="E110" s="1906"/>
      <c r="F110" s="1906"/>
      <c r="G110" s="1906"/>
      <c r="H110" s="2311"/>
      <c r="I110" s="2775">
        <f t="shared" si="2"/>
        <v>0</v>
      </c>
    </row>
    <row r="111" spans="1:9">
      <c r="A111" s="2209">
        <v>35</v>
      </c>
      <c r="B111" s="1571"/>
      <c r="C111" s="2642"/>
      <c r="D111" s="1906"/>
      <c r="E111" s="1906"/>
      <c r="F111" s="1906"/>
      <c r="G111" s="1906"/>
      <c r="H111" s="2311"/>
      <c r="I111" s="2775">
        <f t="shared" si="2"/>
        <v>0</v>
      </c>
    </row>
    <row r="112" spans="1:9">
      <c r="A112" s="2209">
        <v>36</v>
      </c>
      <c r="B112" s="1571"/>
      <c r="C112" s="2642"/>
      <c r="D112" s="1906"/>
      <c r="E112" s="1906"/>
      <c r="F112" s="1906"/>
      <c r="G112" s="1906"/>
      <c r="H112" s="2311"/>
      <c r="I112" s="2775">
        <f t="shared" si="2"/>
        <v>0</v>
      </c>
    </row>
    <row r="113" spans="1:9">
      <c r="A113" s="2209">
        <v>37</v>
      </c>
      <c r="B113" s="1571"/>
      <c r="C113" s="2642"/>
      <c r="D113" s="1906"/>
      <c r="E113" s="1906"/>
      <c r="F113" s="1906"/>
      <c r="G113" s="1906"/>
      <c r="H113" s="2311"/>
      <c r="I113" s="2775">
        <f t="shared" si="2"/>
        <v>0</v>
      </c>
    </row>
    <row r="114" spans="1:9">
      <c r="A114" s="2209">
        <v>38</v>
      </c>
      <c r="B114" s="1571"/>
      <c r="C114" s="2642"/>
      <c r="D114" s="1906"/>
      <c r="E114" s="1906"/>
      <c r="F114" s="1906"/>
      <c r="G114" s="1906"/>
      <c r="H114" s="2311"/>
      <c r="I114" s="2775">
        <f t="shared" si="2"/>
        <v>0</v>
      </c>
    </row>
    <row r="115" spans="1:9">
      <c r="A115" s="2209">
        <v>39</v>
      </c>
      <c r="B115" s="1571"/>
      <c r="C115" s="2642"/>
      <c r="D115" s="1906"/>
      <c r="E115" s="1906"/>
      <c r="F115" s="1906"/>
      <c r="G115" s="1906"/>
      <c r="H115" s="2311"/>
      <c r="I115" s="2775">
        <f t="shared" si="2"/>
        <v>0</v>
      </c>
    </row>
    <row r="116" spans="1:9">
      <c r="A116" s="2209">
        <v>40</v>
      </c>
      <c r="B116" s="1571"/>
      <c r="C116" s="2642"/>
      <c r="D116" s="1906"/>
      <c r="E116" s="1906"/>
      <c r="F116" s="1906"/>
      <c r="G116" s="1906"/>
      <c r="H116" s="2311"/>
      <c r="I116" s="2775">
        <f t="shared" si="2"/>
        <v>0</v>
      </c>
    </row>
    <row r="117" spans="1:9">
      <c r="A117" s="2209">
        <v>41</v>
      </c>
      <c r="B117" s="1571"/>
      <c r="C117" s="2642"/>
      <c r="D117" s="1906"/>
      <c r="E117" s="1906"/>
      <c r="F117" s="1906"/>
      <c r="G117" s="1906"/>
      <c r="H117" s="2311"/>
      <c r="I117" s="2775">
        <f t="shared" si="2"/>
        <v>0</v>
      </c>
    </row>
    <row r="118" spans="1:9">
      <c r="A118" s="2209">
        <v>42</v>
      </c>
      <c r="B118" s="1571"/>
      <c r="C118" s="2642"/>
      <c r="D118" s="1906"/>
      <c r="E118" s="1906"/>
      <c r="F118" s="1906"/>
      <c r="G118" s="1906"/>
      <c r="H118" s="2311"/>
      <c r="I118" s="2775">
        <f t="shared" si="2"/>
        <v>0</v>
      </c>
    </row>
    <row r="119" spans="1:9">
      <c r="A119" s="2209">
        <v>43</v>
      </c>
      <c r="B119" s="1571"/>
      <c r="C119" s="2642"/>
      <c r="D119" s="1906"/>
      <c r="E119" s="1906"/>
      <c r="F119" s="1906"/>
      <c r="G119" s="1906"/>
      <c r="H119" s="2311"/>
      <c r="I119" s="2775">
        <f t="shared" si="2"/>
        <v>0</v>
      </c>
    </row>
    <row r="120" spans="1:9">
      <c r="A120" s="2209">
        <v>44</v>
      </c>
      <c r="B120" s="1571"/>
      <c r="C120" s="2642"/>
      <c r="D120" s="1906"/>
      <c r="E120" s="1906"/>
      <c r="F120" s="1906"/>
      <c r="G120" s="1906"/>
      <c r="H120" s="2311"/>
      <c r="I120" s="2775">
        <f t="shared" si="2"/>
        <v>0</v>
      </c>
    </row>
    <row r="121" spans="1:9">
      <c r="A121" s="2209">
        <v>45</v>
      </c>
      <c r="B121" s="1571"/>
      <c r="C121" s="2642"/>
      <c r="D121" s="1906"/>
      <c r="E121" s="1906"/>
      <c r="F121" s="1906"/>
      <c r="G121" s="1906"/>
      <c r="H121" s="2311"/>
      <c r="I121" s="2775">
        <f t="shared" si="2"/>
        <v>0</v>
      </c>
    </row>
    <row r="122" spans="1:9">
      <c r="A122" s="2209">
        <v>46</v>
      </c>
      <c r="B122" s="1571"/>
      <c r="C122" s="2642"/>
      <c r="D122" s="1906"/>
      <c r="E122" s="1906"/>
      <c r="F122" s="1906"/>
      <c r="G122" s="1906"/>
      <c r="H122" s="2311"/>
      <c r="I122" s="2775">
        <f t="shared" si="2"/>
        <v>0</v>
      </c>
    </row>
    <row r="123" spans="1:9">
      <c r="A123" s="2209">
        <v>47</v>
      </c>
      <c r="B123" s="1571"/>
      <c r="C123" s="2642"/>
      <c r="D123" s="1906"/>
      <c r="E123" s="1906"/>
      <c r="F123" s="1906"/>
      <c r="G123" s="1906"/>
      <c r="H123" s="2311"/>
      <c r="I123" s="2775">
        <f t="shared" si="2"/>
        <v>0</v>
      </c>
    </row>
    <row r="124" spans="1:9">
      <c r="A124" s="2209">
        <v>48</v>
      </c>
      <c r="B124" s="1571"/>
      <c r="C124" s="2642"/>
      <c r="D124" s="1906"/>
      <c r="E124" s="1906"/>
      <c r="F124" s="1906"/>
      <c r="G124" s="1906"/>
      <c r="H124" s="2311"/>
      <c r="I124" s="2775">
        <f t="shared" si="2"/>
        <v>0</v>
      </c>
    </row>
    <row r="125" spans="1:9" ht="15.75" thickBot="1">
      <c r="A125" s="2205">
        <v>49</v>
      </c>
      <c r="B125" s="2312" t="s">
        <v>2332</v>
      </c>
      <c r="C125" s="2773"/>
      <c r="D125" s="2315">
        <f t="shared" ref="D125:I125" si="3">SUM(D77:D124)</f>
        <v>0</v>
      </c>
      <c r="E125" s="2315">
        <f t="shared" si="3"/>
        <v>0</v>
      </c>
      <c r="F125" s="2315">
        <f t="shared" si="3"/>
        <v>0</v>
      </c>
      <c r="G125" s="2315">
        <f t="shared" si="3"/>
        <v>0</v>
      </c>
      <c r="H125" s="2315">
        <f t="shared" si="3"/>
        <v>0</v>
      </c>
      <c r="I125" s="2776">
        <f t="shared" si="3"/>
        <v>0</v>
      </c>
    </row>
    <row r="126" spans="1:9">
      <c r="A126" s="2522" t="s">
        <v>4685</v>
      </c>
      <c r="B126" s="1698"/>
      <c r="C126" s="1698"/>
      <c r="D126" s="1698"/>
      <c r="E126" s="1698"/>
    </row>
    <row r="127" spans="1:9">
      <c r="A127" s="1603" t="s">
        <v>513</v>
      </c>
      <c r="B127" s="2283"/>
      <c r="C127" s="2283"/>
      <c r="D127" s="2283"/>
      <c r="E127" s="2283"/>
      <c r="F127" s="2283"/>
      <c r="G127" s="2283"/>
      <c r="H127" s="2283"/>
      <c r="I127" s="2283"/>
    </row>
  </sheetData>
  <printOptions horizontalCentered="1" verticalCentered="1"/>
  <pageMargins left="0.25" right="0" top="0" bottom="0" header="0" footer="0"/>
  <pageSetup scale="70" fitToHeight="2" orientation="portrait"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2</xdr:col>
                    <xdr:colOff>0</xdr:colOff>
                    <xdr:row>44</xdr:row>
                    <xdr:rowOff>19050</xdr:rowOff>
                  </from>
                  <to>
                    <xdr:col>3</xdr:col>
                    <xdr:colOff>847725</xdr:colOff>
                    <xdr:row>44</xdr:row>
                    <xdr:rowOff>19050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2</xdr:col>
                    <xdr:colOff>0</xdr:colOff>
                    <xdr:row>44</xdr:row>
                    <xdr:rowOff>19050</xdr:rowOff>
                  </from>
                  <to>
                    <xdr:col>3</xdr:col>
                    <xdr:colOff>847725</xdr:colOff>
                    <xdr:row>44</xdr:row>
                    <xdr:rowOff>19050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pageSetUpPr fitToPage="1"/>
  </sheetPr>
  <dimension ref="A1:H125"/>
  <sheetViews>
    <sheetView defaultGridColor="0" topLeftCell="A103" colorId="22" zoomScale="80" zoomScaleNormal="80" zoomScaleSheetLayoutView="80" workbookViewId="0">
      <selection activeCell="H61" sqref="H61"/>
    </sheetView>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7.44140625" bestFit="1" customWidth="1"/>
    <col min="8" max="8" width="12.44140625" bestFit="1" customWidth="1"/>
  </cols>
  <sheetData>
    <row r="1" spans="1:6">
      <c r="A1" s="904" t="s">
        <v>1800</v>
      </c>
      <c r="B1" s="905"/>
      <c r="C1" s="905"/>
      <c r="D1" s="983" t="s">
        <v>1344</v>
      </c>
      <c r="E1" s="983" t="s">
        <v>1802</v>
      </c>
      <c r="F1" s="984" t="s">
        <v>1803</v>
      </c>
    </row>
    <row r="2" spans="1:6">
      <c r="A2" s="72" t="str">
        <f>'Data Sheet'!$C$25</f>
        <v xml:space="preserve">The Brooklyn Union Gas Company d/b/a National Grid New York </v>
      </c>
      <c r="B2" s="902"/>
      <c r="C2" s="902"/>
      <c r="D2" s="899" t="s">
        <v>1157</v>
      </c>
      <c r="E2" s="899" t="s">
        <v>1805</v>
      </c>
      <c r="F2" s="978"/>
    </row>
    <row r="3" spans="1:6" ht="15" customHeight="1">
      <c r="A3" s="74"/>
      <c r="B3" s="77"/>
      <c r="C3" s="77"/>
      <c r="D3" s="102" t="s">
        <v>1158</v>
      </c>
      <c r="E3" s="900" t="str">
        <f>'Data Sheet'!$C$40</f>
        <v xml:space="preserve"> March 29, 2017</v>
      </c>
      <c r="F3" s="922" t="str">
        <f>'Data Sheet'!$C$38</f>
        <v xml:space="preserve"> December 31, 2016</v>
      </c>
    </row>
    <row r="4" spans="1:6" ht="15" customHeight="1">
      <c r="A4" s="146" t="s">
        <v>514</v>
      </c>
      <c r="B4" s="75"/>
      <c r="C4" s="75"/>
      <c r="D4" s="75"/>
      <c r="E4" s="75"/>
      <c r="F4" s="452"/>
    </row>
    <row r="5" spans="1:6">
      <c r="A5" s="80"/>
      <c r="B5" s="17"/>
      <c r="C5" s="17"/>
      <c r="D5" s="17"/>
      <c r="E5" s="17"/>
      <c r="F5" s="83"/>
    </row>
    <row r="6" spans="1:6">
      <c r="A6" s="276" t="s">
        <v>1729</v>
      </c>
      <c r="B6" s="17"/>
      <c r="C6" s="903" t="s">
        <v>1784</v>
      </c>
      <c r="D6" s="69"/>
      <c r="E6" s="69"/>
      <c r="F6" s="236" t="s">
        <v>1841</v>
      </c>
    </row>
    <row r="7" spans="1:6">
      <c r="A7" s="277" t="s">
        <v>1732</v>
      </c>
      <c r="B7" s="77"/>
      <c r="C7" s="980" t="s">
        <v>3024</v>
      </c>
      <c r="D7" s="75"/>
      <c r="E7" s="75"/>
      <c r="F7" s="239" t="s">
        <v>3025</v>
      </c>
    </row>
    <row r="8" spans="1:6">
      <c r="A8" s="132">
        <v>1</v>
      </c>
      <c r="B8" s="77"/>
      <c r="C8" s="77" t="s">
        <v>515</v>
      </c>
      <c r="D8" s="77"/>
      <c r="E8" s="77"/>
      <c r="F8" s="390"/>
    </row>
    <row r="9" spans="1:6">
      <c r="A9" s="132">
        <v>2</v>
      </c>
      <c r="B9" s="77"/>
      <c r="C9" s="77" t="s">
        <v>516</v>
      </c>
      <c r="D9" s="77"/>
      <c r="E9" s="77"/>
      <c r="F9" s="283"/>
    </row>
    <row r="10" spans="1:6">
      <c r="A10" s="132">
        <v>3</v>
      </c>
      <c r="B10" s="77"/>
      <c r="C10" s="77" t="s">
        <v>3514</v>
      </c>
      <c r="D10" s="77"/>
      <c r="E10" s="77"/>
      <c r="F10" s="283"/>
    </row>
    <row r="11" spans="1:6">
      <c r="A11" s="80">
        <v>4</v>
      </c>
      <c r="B11" s="17"/>
      <c r="C11" s="17" t="s">
        <v>3515</v>
      </c>
      <c r="D11" s="17"/>
      <c r="E11" s="17"/>
      <c r="F11" s="282"/>
    </row>
    <row r="12" spans="1:6">
      <c r="A12" s="132"/>
      <c r="B12" s="77"/>
      <c r="C12" s="77" t="s">
        <v>3516</v>
      </c>
      <c r="D12" s="77"/>
      <c r="E12" s="77"/>
      <c r="F12" s="283"/>
    </row>
    <row r="13" spans="1:6">
      <c r="A13" s="80">
        <v>5</v>
      </c>
      <c r="B13" s="17"/>
      <c r="C13" s="17" t="s">
        <v>3517</v>
      </c>
      <c r="D13" s="17"/>
      <c r="E13" s="17"/>
      <c r="F13" s="282"/>
    </row>
    <row r="14" spans="1:6">
      <c r="A14" s="80"/>
      <c r="B14" s="17"/>
      <c r="C14" s="17" t="s">
        <v>3518</v>
      </c>
      <c r="D14" s="17"/>
      <c r="E14" s="17"/>
      <c r="F14" s="282"/>
    </row>
    <row r="15" spans="1:6">
      <c r="A15" s="132"/>
      <c r="B15" s="77"/>
      <c r="C15" s="77" t="s">
        <v>3519</v>
      </c>
      <c r="D15" s="77"/>
      <c r="E15" s="77"/>
      <c r="F15" s="283"/>
    </row>
    <row r="16" spans="1:6">
      <c r="A16" s="80">
        <v>6</v>
      </c>
      <c r="B16" s="292" t="s">
        <v>3001</v>
      </c>
      <c r="C16" s="17"/>
      <c r="D16" s="17"/>
      <c r="E16" s="902"/>
      <c r="F16" s="281"/>
    </row>
    <row r="17" spans="1:6">
      <c r="A17" s="80">
        <f t="shared" ref="A17:A61" si="0">A16+1</f>
        <v>7</v>
      </c>
      <c r="B17" s="17"/>
      <c r="C17" s="17"/>
      <c r="D17" s="17"/>
      <c r="E17" s="17"/>
      <c r="F17" s="539"/>
    </row>
    <row r="18" spans="1:6">
      <c r="A18" s="80">
        <f t="shared" si="0"/>
        <v>8</v>
      </c>
      <c r="B18" s="17"/>
      <c r="C18" s="17"/>
      <c r="D18" s="17"/>
      <c r="E18" s="17"/>
      <c r="F18" s="539"/>
    </row>
    <row r="19" spans="1:6">
      <c r="A19" s="80">
        <f t="shared" si="0"/>
        <v>9</v>
      </c>
      <c r="B19" s="17"/>
      <c r="C19" s="17"/>
      <c r="D19" s="17"/>
      <c r="E19" s="17"/>
      <c r="F19" s="539"/>
    </row>
    <row r="20" spans="1:6">
      <c r="A20" s="80">
        <f t="shared" si="0"/>
        <v>10</v>
      </c>
      <c r="B20" s="17"/>
      <c r="C20" s="17"/>
      <c r="D20" s="17"/>
      <c r="E20" s="17"/>
      <c r="F20" s="539"/>
    </row>
    <row r="21" spans="1:6">
      <c r="A21" s="80">
        <f t="shared" si="0"/>
        <v>11</v>
      </c>
      <c r="B21" s="17"/>
      <c r="C21" s="17"/>
      <c r="D21" s="17"/>
      <c r="E21" s="17"/>
      <c r="F21" s="539"/>
    </row>
    <row r="22" spans="1:6">
      <c r="A22" s="80">
        <f t="shared" si="0"/>
        <v>12</v>
      </c>
      <c r="B22" s="17"/>
      <c r="C22" s="17"/>
      <c r="D22" s="17"/>
      <c r="E22" s="17"/>
      <c r="F22" s="539"/>
    </row>
    <row r="23" spans="1:6">
      <c r="A23" s="80">
        <f t="shared" si="0"/>
        <v>13</v>
      </c>
      <c r="B23" s="17"/>
      <c r="C23" s="17"/>
      <c r="D23" s="17"/>
      <c r="E23" s="17"/>
      <c r="F23" s="539"/>
    </row>
    <row r="24" spans="1:6">
      <c r="A24" s="80">
        <f t="shared" si="0"/>
        <v>14</v>
      </c>
      <c r="B24" s="17"/>
      <c r="C24" s="17"/>
      <c r="D24" s="17"/>
      <c r="E24" s="17"/>
      <c r="F24" s="539"/>
    </row>
    <row r="25" spans="1:6">
      <c r="A25" s="80">
        <f t="shared" si="0"/>
        <v>15</v>
      </c>
      <c r="B25" s="17"/>
      <c r="C25" s="17"/>
      <c r="D25" s="17"/>
      <c r="E25" s="17"/>
      <c r="F25" s="539"/>
    </row>
    <row r="26" spans="1:6">
      <c r="A26" s="80">
        <f t="shared" si="0"/>
        <v>16</v>
      </c>
      <c r="B26" s="17"/>
      <c r="C26" s="17"/>
      <c r="D26" s="17"/>
      <c r="E26" s="17"/>
      <c r="F26" s="539"/>
    </row>
    <row r="27" spans="1:6">
      <c r="A27" s="80">
        <f t="shared" si="0"/>
        <v>17</v>
      </c>
      <c r="B27" s="17"/>
      <c r="C27" s="17"/>
      <c r="D27" s="17"/>
      <c r="E27" s="17"/>
      <c r="F27" s="539"/>
    </row>
    <row r="28" spans="1:6">
      <c r="A28" s="80">
        <f t="shared" si="0"/>
        <v>18</v>
      </c>
      <c r="B28" s="17"/>
      <c r="C28" s="17"/>
      <c r="D28" s="17"/>
      <c r="E28" s="17"/>
      <c r="F28" s="539"/>
    </row>
    <row r="29" spans="1:6">
      <c r="A29" s="80">
        <f t="shared" si="0"/>
        <v>19</v>
      </c>
      <c r="B29" s="17"/>
      <c r="C29" s="17"/>
      <c r="D29" s="17"/>
      <c r="E29" s="17"/>
      <c r="F29" s="539"/>
    </row>
    <row r="30" spans="1:6">
      <c r="A30" s="80">
        <f t="shared" si="0"/>
        <v>20</v>
      </c>
      <c r="B30" s="17"/>
      <c r="C30" s="17"/>
      <c r="D30" s="17"/>
      <c r="E30" s="17"/>
      <c r="F30" s="539"/>
    </row>
    <row r="31" spans="1:6">
      <c r="A31" s="80">
        <f t="shared" si="0"/>
        <v>21</v>
      </c>
      <c r="B31" s="17"/>
      <c r="C31" s="17"/>
      <c r="D31" s="17"/>
      <c r="E31" s="17"/>
      <c r="F31" s="539"/>
    </row>
    <row r="32" spans="1:6">
      <c r="A32" s="80">
        <f t="shared" si="0"/>
        <v>22</v>
      </c>
      <c r="B32" s="17"/>
      <c r="C32" s="17"/>
      <c r="D32" s="17"/>
      <c r="E32" s="17"/>
      <c r="F32" s="539"/>
    </row>
    <row r="33" spans="1:8">
      <c r="A33" s="80">
        <f t="shared" si="0"/>
        <v>23</v>
      </c>
      <c r="B33" s="17"/>
      <c r="C33" s="17"/>
      <c r="D33" s="17"/>
      <c r="E33" s="17"/>
      <c r="F33" s="539"/>
    </row>
    <row r="34" spans="1:8">
      <c r="A34" s="80">
        <f t="shared" si="0"/>
        <v>24</v>
      </c>
      <c r="B34" s="17"/>
      <c r="C34" s="17"/>
      <c r="D34" s="17" t="s">
        <v>1191</v>
      </c>
      <c r="E34" s="902"/>
      <c r="F34" s="540">
        <f>SUM(F16:F33)</f>
        <v>0</v>
      </c>
    </row>
    <row r="35" spans="1:8">
      <c r="A35" s="80">
        <f t="shared" si="0"/>
        <v>25</v>
      </c>
      <c r="B35" s="292" t="s">
        <v>3002</v>
      </c>
      <c r="C35" s="17"/>
      <c r="D35" s="17"/>
      <c r="E35" s="902"/>
      <c r="F35" s="539"/>
    </row>
    <row r="36" spans="1:8">
      <c r="A36" s="80">
        <f t="shared" si="0"/>
        <v>26</v>
      </c>
      <c r="B36" s="17"/>
      <c r="C36" s="17" t="s">
        <v>5013</v>
      </c>
      <c r="D36" s="17"/>
      <c r="E36" s="17"/>
      <c r="F36" s="539">
        <v>1363083.2199999932</v>
      </c>
      <c r="H36" s="3099"/>
    </row>
    <row r="37" spans="1:8">
      <c r="A37" s="80">
        <f t="shared" si="0"/>
        <v>27</v>
      </c>
      <c r="B37" s="17"/>
      <c r="C37" s="17" t="s">
        <v>5014</v>
      </c>
      <c r="D37" s="17"/>
      <c r="E37" s="17"/>
      <c r="F37" s="539">
        <v>65766.420000000217</v>
      </c>
      <c r="H37" s="3099"/>
    </row>
    <row r="38" spans="1:8">
      <c r="A38" s="80">
        <f t="shared" si="0"/>
        <v>28</v>
      </c>
      <c r="B38" s="17"/>
      <c r="C38" s="17" t="s">
        <v>4765</v>
      </c>
      <c r="D38" s="17"/>
      <c r="E38" s="17"/>
      <c r="F38" s="539">
        <v>77922.360000006563</v>
      </c>
      <c r="H38" s="3099"/>
    </row>
    <row r="39" spans="1:8">
      <c r="A39" s="80">
        <f t="shared" si="0"/>
        <v>29</v>
      </c>
      <c r="B39" s="17"/>
      <c r="C39" s="17"/>
      <c r="D39" s="17"/>
      <c r="E39" s="17"/>
      <c r="F39" s="539"/>
    </row>
    <row r="40" spans="1:8">
      <c r="A40" s="80">
        <f t="shared" si="0"/>
        <v>30</v>
      </c>
      <c r="B40" s="17"/>
      <c r="C40" s="17"/>
      <c r="D40" s="17"/>
      <c r="E40" s="17"/>
      <c r="F40" s="539"/>
    </row>
    <row r="41" spans="1:8">
      <c r="A41" s="80">
        <f t="shared" si="0"/>
        <v>31</v>
      </c>
      <c r="B41" s="17"/>
      <c r="C41" s="17"/>
      <c r="D41" s="17"/>
      <c r="E41" s="17"/>
      <c r="F41" s="539"/>
    </row>
    <row r="42" spans="1:8">
      <c r="A42" s="80">
        <f t="shared" si="0"/>
        <v>32</v>
      </c>
      <c r="B42" s="17"/>
      <c r="C42" s="17"/>
      <c r="D42" s="17"/>
      <c r="E42" s="17"/>
      <c r="F42" s="539"/>
    </row>
    <row r="43" spans="1:8">
      <c r="A43" s="80">
        <f t="shared" si="0"/>
        <v>33</v>
      </c>
      <c r="B43" s="17"/>
      <c r="C43" s="17"/>
      <c r="D43" s="17"/>
      <c r="E43" s="17"/>
      <c r="F43" s="539"/>
    </row>
    <row r="44" spans="1:8">
      <c r="A44" s="80">
        <f t="shared" si="0"/>
        <v>34</v>
      </c>
      <c r="B44" s="17"/>
      <c r="C44" s="17"/>
      <c r="D44" s="17"/>
      <c r="E44" s="17"/>
      <c r="F44" s="539"/>
    </row>
    <row r="45" spans="1:8">
      <c r="A45" s="80">
        <f t="shared" si="0"/>
        <v>35</v>
      </c>
      <c r="B45" s="17"/>
      <c r="C45" s="17"/>
      <c r="D45" s="17"/>
      <c r="E45" s="17"/>
      <c r="F45" s="539"/>
    </row>
    <row r="46" spans="1:8">
      <c r="A46" s="80">
        <f t="shared" si="0"/>
        <v>36</v>
      </c>
      <c r="B46" s="17"/>
      <c r="C46" s="17"/>
      <c r="D46" s="17"/>
      <c r="E46" s="17"/>
      <c r="F46" s="539"/>
    </row>
    <row r="47" spans="1:8">
      <c r="A47" s="80">
        <f t="shared" si="0"/>
        <v>37</v>
      </c>
      <c r="B47" s="17"/>
      <c r="C47" s="17"/>
      <c r="D47" s="17"/>
      <c r="E47" s="17"/>
      <c r="F47" s="539"/>
    </row>
    <row r="48" spans="1:8">
      <c r="A48" s="80">
        <f t="shared" si="0"/>
        <v>38</v>
      </c>
      <c r="B48" s="17"/>
      <c r="C48" s="17"/>
      <c r="D48" s="17"/>
      <c r="E48" s="17"/>
      <c r="F48" s="539"/>
    </row>
    <row r="49" spans="1:8">
      <c r="A49" s="80">
        <f t="shared" si="0"/>
        <v>39</v>
      </c>
      <c r="B49" s="17"/>
      <c r="C49" s="17"/>
      <c r="D49" s="17"/>
      <c r="E49" s="17"/>
      <c r="F49" s="539"/>
    </row>
    <row r="50" spans="1:8">
      <c r="A50" s="80">
        <f t="shared" si="0"/>
        <v>40</v>
      </c>
      <c r="B50" s="17"/>
      <c r="C50" s="17"/>
      <c r="D50" s="17"/>
      <c r="E50" s="17"/>
      <c r="F50" s="539"/>
    </row>
    <row r="51" spans="1:8">
      <c r="A51" s="80">
        <f t="shared" si="0"/>
        <v>41</v>
      </c>
      <c r="B51" s="17"/>
      <c r="C51" s="17"/>
      <c r="D51" s="17" t="s">
        <v>1191</v>
      </c>
      <c r="E51" s="17"/>
      <c r="F51" s="540">
        <f>SUM(F35:F50)</f>
        <v>1506772</v>
      </c>
    </row>
    <row r="52" spans="1:8">
      <c r="A52" s="80">
        <f t="shared" si="0"/>
        <v>42</v>
      </c>
      <c r="B52" s="292" t="s">
        <v>2331</v>
      </c>
      <c r="C52" s="17"/>
      <c r="D52" s="17"/>
      <c r="E52" s="902"/>
      <c r="F52" s="539"/>
    </row>
    <row r="53" spans="1:8">
      <c r="A53" s="80">
        <f t="shared" si="0"/>
        <v>43</v>
      </c>
      <c r="B53" s="17"/>
      <c r="C53" s="17"/>
      <c r="D53" s="17"/>
      <c r="E53" s="17"/>
      <c r="F53" s="539"/>
    </row>
    <row r="54" spans="1:8">
      <c r="A54" s="80">
        <f t="shared" si="0"/>
        <v>44</v>
      </c>
      <c r="B54" s="17"/>
      <c r="C54" s="17"/>
      <c r="D54" s="17"/>
      <c r="E54" s="17"/>
      <c r="F54" s="539"/>
    </row>
    <row r="55" spans="1:8">
      <c r="A55" s="80">
        <f t="shared" si="0"/>
        <v>45</v>
      </c>
      <c r="B55" s="17"/>
      <c r="C55" s="17"/>
      <c r="D55" s="17"/>
      <c r="E55" s="17"/>
      <c r="F55" s="539"/>
    </row>
    <row r="56" spans="1:8">
      <c r="A56" s="80">
        <f t="shared" si="0"/>
        <v>46</v>
      </c>
      <c r="B56" s="17"/>
      <c r="C56" s="17"/>
      <c r="D56" s="17"/>
      <c r="E56" s="17"/>
      <c r="F56" s="539"/>
    </row>
    <row r="57" spans="1:8">
      <c r="A57" s="80">
        <f t="shared" si="0"/>
        <v>47</v>
      </c>
      <c r="B57" s="17"/>
      <c r="C57" s="17"/>
      <c r="D57" s="17"/>
      <c r="E57" s="17"/>
      <c r="F57" s="539"/>
    </row>
    <row r="58" spans="1:8">
      <c r="A58" s="80">
        <f t="shared" si="0"/>
        <v>48</v>
      </c>
      <c r="B58" s="17"/>
      <c r="C58" s="17"/>
      <c r="D58" s="17"/>
      <c r="E58" s="17"/>
      <c r="F58" s="539"/>
    </row>
    <row r="59" spans="1:8">
      <c r="A59" s="80">
        <f t="shared" si="0"/>
        <v>49</v>
      </c>
      <c r="B59" s="17"/>
      <c r="C59" s="17"/>
      <c r="D59" s="17"/>
      <c r="E59" s="17"/>
      <c r="F59" s="539"/>
    </row>
    <row r="60" spans="1:8">
      <c r="A60" s="80">
        <f t="shared" si="0"/>
        <v>50</v>
      </c>
      <c r="B60" s="17"/>
      <c r="C60" s="17"/>
      <c r="D60" s="17" t="s">
        <v>1191</v>
      </c>
      <c r="E60" s="902"/>
      <c r="F60" s="265">
        <f>SUM(F52:F59)</f>
        <v>0</v>
      </c>
    </row>
    <row r="61" spans="1:8" ht="15.75" thickBot="1">
      <c r="A61" s="366">
        <f t="shared" si="0"/>
        <v>51</v>
      </c>
      <c r="B61" s="273"/>
      <c r="C61" s="541" t="s">
        <v>2332</v>
      </c>
      <c r="D61" s="273"/>
      <c r="E61" s="273"/>
      <c r="F61" s="270">
        <f>F34+F51+F60</f>
        <v>1506772</v>
      </c>
      <c r="H61" s="2879"/>
    </row>
    <row r="62" spans="1:8" ht="15.75">
      <c r="A62" s="112" t="s">
        <v>3520</v>
      </c>
      <c r="B62" s="69"/>
      <c r="C62" s="903"/>
      <c r="D62" s="902"/>
      <c r="E62" s="17"/>
      <c r="F62" s="17"/>
    </row>
    <row r="63" spans="1:8">
      <c r="A63" s="69" t="s">
        <v>3521</v>
      </c>
      <c r="B63" s="69"/>
      <c r="C63" s="903"/>
      <c r="D63" s="69"/>
      <c r="E63" s="69"/>
      <c r="F63" s="69"/>
    </row>
    <row r="64" spans="1:8">
      <c r="A64" s="17"/>
      <c r="B64" s="69"/>
      <c r="C64" s="903"/>
      <c r="D64" s="69"/>
      <c r="E64" s="17"/>
      <c r="F64" s="17"/>
    </row>
    <row r="67" spans="1:6" ht="15.75">
      <c r="A67" s="71" t="s">
        <v>565</v>
      </c>
      <c r="B67" s="903"/>
      <c r="C67" s="903"/>
      <c r="D67" s="903"/>
      <c r="E67" s="903"/>
      <c r="F67" s="903"/>
    </row>
    <row r="69" spans="1:6" ht="16.5" thickBot="1">
      <c r="A69" s="971" t="str">
        <f>'Data Sheet'!$C$25</f>
        <v xml:space="preserve">The Brooklyn Union Gas Company d/b/a National Grid New York </v>
      </c>
      <c r="B69" s="902"/>
      <c r="C69" s="902"/>
      <c r="D69" s="902"/>
      <c r="E69" s="960" t="str">
        <f>'Data Sheet'!$C$40</f>
        <v xml:space="preserve"> March 29, 2017</v>
      </c>
      <c r="F69" t="str">
        <f>'Data Sheet'!$C$38</f>
        <v xml:space="preserve"> December 31, 2016</v>
      </c>
    </row>
    <row r="70" spans="1:6">
      <c r="A70" s="29"/>
      <c r="B70" s="66"/>
      <c r="C70" s="66"/>
      <c r="D70" s="66"/>
      <c r="E70" s="66"/>
      <c r="F70" s="67"/>
    </row>
    <row r="71" spans="1:6">
      <c r="A71" s="309" t="s">
        <v>514</v>
      </c>
      <c r="B71" s="69"/>
      <c r="C71" s="69"/>
      <c r="D71" s="69"/>
      <c r="E71" s="69"/>
      <c r="F71" s="70"/>
    </row>
    <row r="72" spans="1:6">
      <c r="A72" s="72"/>
      <c r="B72" s="17"/>
      <c r="C72" s="17"/>
      <c r="D72" s="17"/>
      <c r="E72" s="17"/>
      <c r="F72" s="73"/>
    </row>
    <row r="73" spans="1:6">
      <c r="A73" s="335" t="s">
        <v>1729</v>
      </c>
      <c r="B73" s="88"/>
      <c r="C73" s="985" t="s">
        <v>1784</v>
      </c>
      <c r="D73" s="337"/>
      <c r="E73" s="337"/>
      <c r="F73" s="330" t="s">
        <v>1841</v>
      </c>
    </row>
    <row r="74" spans="1:6">
      <c r="A74" s="277" t="s">
        <v>1732</v>
      </c>
      <c r="B74" s="77"/>
      <c r="C74" s="980" t="s">
        <v>3024</v>
      </c>
      <c r="D74" s="75"/>
      <c r="E74" s="75"/>
      <c r="F74" s="239" t="s">
        <v>3025</v>
      </c>
    </row>
    <row r="75" spans="1:6">
      <c r="A75" s="80">
        <f>A61+1</f>
        <v>52</v>
      </c>
      <c r="B75" s="17"/>
      <c r="C75" s="17"/>
      <c r="D75" s="17"/>
      <c r="E75" s="17"/>
      <c r="F75" s="282"/>
    </row>
    <row r="76" spans="1:6">
      <c r="A76" s="80">
        <f t="shared" ref="A76:A123" si="1">A75+1</f>
        <v>53</v>
      </c>
      <c r="B76" s="17"/>
      <c r="C76" s="17"/>
      <c r="D76" s="17"/>
      <c r="E76" s="17"/>
      <c r="F76" s="282"/>
    </row>
    <row r="77" spans="1:6">
      <c r="A77" s="80">
        <f t="shared" si="1"/>
        <v>54</v>
      </c>
      <c r="B77" s="17"/>
      <c r="C77" s="17"/>
      <c r="D77" s="17"/>
      <c r="E77" s="17"/>
      <c r="F77" s="282"/>
    </row>
    <row r="78" spans="1:6">
      <c r="A78" s="80">
        <f t="shared" si="1"/>
        <v>55</v>
      </c>
      <c r="B78" s="17"/>
      <c r="C78" s="17"/>
      <c r="D78" s="17"/>
      <c r="E78" s="17"/>
      <c r="F78" s="282"/>
    </row>
    <row r="79" spans="1:6">
      <c r="A79" s="80">
        <f t="shared" si="1"/>
        <v>56</v>
      </c>
      <c r="B79" s="17"/>
      <c r="C79" s="512"/>
      <c r="D79" s="512"/>
      <c r="E79" s="512"/>
      <c r="F79" s="282"/>
    </row>
    <row r="80" spans="1:6">
      <c r="A80" s="80">
        <f t="shared" si="1"/>
        <v>57</v>
      </c>
      <c r="B80" s="17"/>
      <c r="C80" s="17"/>
      <c r="D80" s="17"/>
      <c r="E80" s="17"/>
      <c r="F80" s="282"/>
    </row>
    <row r="81" spans="1:6">
      <c r="A81" s="80">
        <f t="shared" si="1"/>
        <v>58</v>
      </c>
      <c r="B81" s="17"/>
      <c r="C81" s="17"/>
      <c r="D81" s="17"/>
      <c r="E81" s="17"/>
      <c r="F81" s="282"/>
    </row>
    <row r="82" spans="1:6">
      <c r="A82" s="80">
        <f t="shared" si="1"/>
        <v>59</v>
      </c>
      <c r="B82" s="17"/>
      <c r="C82" s="17"/>
      <c r="D82" s="17"/>
      <c r="E82" s="17"/>
      <c r="F82" s="282"/>
    </row>
    <row r="83" spans="1:6">
      <c r="A83" s="80">
        <f t="shared" si="1"/>
        <v>60</v>
      </c>
      <c r="B83" s="17"/>
      <c r="C83" s="17"/>
      <c r="D83" s="17"/>
      <c r="E83" s="902"/>
      <c r="F83" s="282"/>
    </row>
    <row r="84" spans="1:6">
      <c r="A84" s="80">
        <f t="shared" si="1"/>
        <v>61</v>
      </c>
      <c r="B84" s="17"/>
      <c r="C84" s="17"/>
      <c r="D84" s="17"/>
      <c r="E84" s="17"/>
      <c r="F84" s="539"/>
    </row>
    <row r="85" spans="1:6">
      <c r="A85" s="80">
        <f t="shared" si="1"/>
        <v>62</v>
      </c>
      <c r="B85" s="17"/>
      <c r="C85" s="17"/>
      <c r="D85" s="17"/>
      <c r="E85" s="17"/>
      <c r="F85" s="539"/>
    </row>
    <row r="86" spans="1:6">
      <c r="A86" s="80">
        <f t="shared" si="1"/>
        <v>63</v>
      </c>
      <c r="B86" s="17"/>
      <c r="C86" s="17"/>
      <c r="D86" s="17"/>
      <c r="E86" s="17"/>
      <c r="F86" s="539"/>
    </row>
    <row r="87" spans="1:6">
      <c r="A87" s="80">
        <f t="shared" si="1"/>
        <v>64</v>
      </c>
      <c r="B87" s="17"/>
      <c r="C87" s="17"/>
      <c r="D87" s="17"/>
      <c r="E87" s="17"/>
      <c r="F87" s="539"/>
    </row>
    <row r="88" spans="1:6">
      <c r="A88" s="80">
        <f t="shared" si="1"/>
        <v>65</v>
      </c>
      <c r="B88" s="17"/>
      <c r="C88" s="17"/>
      <c r="D88" s="17"/>
      <c r="E88" s="17"/>
      <c r="F88" s="539"/>
    </row>
    <row r="89" spans="1:6">
      <c r="A89" s="80">
        <f t="shared" si="1"/>
        <v>66</v>
      </c>
      <c r="B89" s="17"/>
      <c r="C89" s="17"/>
      <c r="D89" s="17"/>
      <c r="E89" s="17"/>
      <c r="F89" s="539"/>
    </row>
    <row r="90" spans="1:6">
      <c r="A90" s="80">
        <f t="shared" si="1"/>
        <v>67</v>
      </c>
      <c r="B90" s="17"/>
      <c r="C90" s="17"/>
      <c r="D90" s="17"/>
      <c r="E90" s="17"/>
      <c r="F90" s="539"/>
    </row>
    <row r="91" spans="1:6">
      <c r="A91" s="80">
        <f t="shared" si="1"/>
        <v>68</v>
      </c>
      <c r="B91" s="17"/>
      <c r="C91" s="17"/>
      <c r="D91" s="17"/>
      <c r="E91" s="17"/>
      <c r="F91" s="539"/>
    </row>
    <row r="92" spans="1:6">
      <c r="A92" s="80">
        <f t="shared" si="1"/>
        <v>69</v>
      </c>
      <c r="B92" s="17"/>
      <c r="C92" s="17"/>
      <c r="D92" s="17"/>
      <c r="E92" s="17"/>
      <c r="F92" s="539"/>
    </row>
    <row r="93" spans="1:6">
      <c r="A93" s="80">
        <f t="shared" si="1"/>
        <v>70</v>
      </c>
      <c r="B93" s="17"/>
      <c r="C93" s="17"/>
      <c r="D93" s="17"/>
      <c r="E93" s="17"/>
      <c r="F93" s="539"/>
    </row>
    <row r="94" spans="1:6">
      <c r="A94" s="80">
        <f t="shared" si="1"/>
        <v>71</v>
      </c>
      <c r="B94" s="17"/>
      <c r="C94" s="17"/>
      <c r="D94" s="17"/>
      <c r="E94" s="17"/>
      <c r="F94" s="539"/>
    </row>
    <row r="95" spans="1:6">
      <c r="A95" s="80">
        <f t="shared" si="1"/>
        <v>72</v>
      </c>
      <c r="B95" s="17"/>
      <c r="C95" s="17"/>
      <c r="D95" s="17"/>
      <c r="E95" s="17"/>
      <c r="F95" s="539"/>
    </row>
    <row r="96" spans="1:6">
      <c r="A96" s="80">
        <f t="shared" si="1"/>
        <v>73</v>
      </c>
      <c r="B96" s="17"/>
      <c r="C96" s="17"/>
      <c r="D96" s="17"/>
      <c r="E96" s="902"/>
      <c r="F96" s="539"/>
    </row>
    <row r="97" spans="1:6">
      <c r="A97" s="80">
        <f t="shared" si="1"/>
        <v>74</v>
      </c>
      <c r="B97" s="17"/>
      <c r="C97" s="17"/>
      <c r="D97" s="17"/>
      <c r="E97" s="902"/>
      <c r="F97" s="539"/>
    </row>
    <row r="98" spans="1:6">
      <c r="A98" s="80">
        <f t="shared" si="1"/>
        <v>75</v>
      </c>
      <c r="B98" s="17"/>
      <c r="C98" s="17"/>
      <c r="D98" s="17"/>
      <c r="E98" s="17"/>
      <c r="F98" s="539"/>
    </row>
    <row r="99" spans="1:6">
      <c r="A99" s="80">
        <f t="shared" si="1"/>
        <v>76</v>
      </c>
      <c r="B99" s="17"/>
      <c r="C99" s="17"/>
      <c r="D99" s="17"/>
      <c r="E99" s="17"/>
      <c r="F99" s="539"/>
    </row>
    <row r="100" spans="1:6">
      <c r="A100" s="80">
        <f t="shared" si="1"/>
        <v>77</v>
      </c>
      <c r="B100" s="17"/>
      <c r="C100" s="17"/>
      <c r="D100" s="17"/>
      <c r="E100" s="17"/>
      <c r="F100" s="539"/>
    </row>
    <row r="101" spans="1:6">
      <c r="A101" s="80">
        <f t="shared" si="1"/>
        <v>78</v>
      </c>
      <c r="B101" s="17"/>
      <c r="C101" s="17"/>
      <c r="D101" s="17"/>
      <c r="E101" s="17"/>
      <c r="F101" s="539"/>
    </row>
    <row r="102" spans="1:6">
      <c r="A102" s="80">
        <f t="shared" si="1"/>
        <v>79</v>
      </c>
      <c r="B102" s="17"/>
      <c r="C102" s="17"/>
      <c r="D102" s="17"/>
      <c r="E102" s="17"/>
      <c r="F102" s="539"/>
    </row>
    <row r="103" spans="1:6">
      <c r="A103" s="80">
        <f t="shared" si="1"/>
        <v>80</v>
      </c>
      <c r="B103" s="17"/>
      <c r="C103" s="17"/>
      <c r="D103" s="17"/>
      <c r="E103" s="17"/>
      <c r="F103" s="539"/>
    </row>
    <row r="104" spans="1:6">
      <c r="A104" s="80">
        <f t="shared" si="1"/>
        <v>81</v>
      </c>
      <c r="B104" s="17"/>
      <c r="C104" s="17"/>
      <c r="D104" s="17"/>
      <c r="E104" s="17"/>
      <c r="F104" s="539"/>
    </row>
    <row r="105" spans="1:6">
      <c r="A105" s="80">
        <f t="shared" si="1"/>
        <v>82</v>
      </c>
      <c r="B105" s="17"/>
      <c r="C105" s="17"/>
      <c r="D105" s="17"/>
      <c r="E105" s="17"/>
      <c r="F105" s="539"/>
    </row>
    <row r="106" spans="1:6">
      <c r="A106" s="80">
        <f t="shared" si="1"/>
        <v>83</v>
      </c>
      <c r="B106" s="17"/>
      <c r="C106" s="17"/>
      <c r="D106" s="17"/>
      <c r="E106" s="17"/>
      <c r="F106" s="539"/>
    </row>
    <row r="107" spans="1:6">
      <c r="A107" s="80">
        <f t="shared" si="1"/>
        <v>84</v>
      </c>
      <c r="B107" s="17"/>
      <c r="C107" s="17"/>
      <c r="D107" s="17"/>
      <c r="E107" s="17"/>
      <c r="F107" s="539"/>
    </row>
    <row r="108" spans="1:6">
      <c r="A108" s="80">
        <f t="shared" si="1"/>
        <v>85</v>
      </c>
      <c r="B108" s="17"/>
      <c r="C108" s="17"/>
      <c r="D108" s="17"/>
      <c r="E108" s="17"/>
      <c r="F108" s="539"/>
    </row>
    <row r="109" spans="1:6">
      <c r="A109" s="80">
        <f t="shared" si="1"/>
        <v>86</v>
      </c>
      <c r="B109" s="17"/>
      <c r="C109" s="17"/>
      <c r="D109" s="17"/>
      <c r="E109" s="902"/>
      <c r="F109" s="539"/>
    </row>
    <row r="110" spans="1:6">
      <c r="A110" s="80">
        <f t="shared" si="1"/>
        <v>87</v>
      </c>
      <c r="B110" s="17"/>
      <c r="C110" s="17"/>
      <c r="D110" s="17"/>
      <c r="E110" s="17"/>
      <c r="F110" s="539"/>
    </row>
    <row r="111" spans="1:6">
      <c r="A111" s="80">
        <f t="shared" si="1"/>
        <v>88</v>
      </c>
      <c r="B111" s="17"/>
      <c r="C111" s="17"/>
      <c r="D111" s="17"/>
      <c r="E111" s="17"/>
      <c r="F111" s="539"/>
    </row>
    <row r="112" spans="1:6">
      <c r="A112" s="80">
        <f t="shared" si="1"/>
        <v>89</v>
      </c>
      <c r="B112" s="17"/>
      <c r="C112" s="17"/>
      <c r="D112" s="17"/>
      <c r="E112" s="17"/>
      <c r="F112" s="539"/>
    </row>
    <row r="113" spans="1:6">
      <c r="A113" s="80">
        <f t="shared" si="1"/>
        <v>90</v>
      </c>
      <c r="B113" s="17"/>
      <c r="C113" s="17"/>
      <c r="D113" s="17"/>
      <c r="E113" s="17"/>
      <c r="F113" s="539"/>
    </row>
    <row r="114" spans="1:6">
      <c r="A114" s="80">
        <f t="shared" si="1"/>
        <v>91</v>
      </c>
      <c r="B114" s="17"/>
      <c r="C114" s="17"/>
      <c r="D114" s="17"/>
      <c r="E114" s="17"/>
      <c r="F114" s="539"/>
    </row>
    <row r="115" spans="1:6">
      <c r="A115" s="80">
        <f t="shared" si="1"/>
        <v>92</v>
      </c>
      <c r="B115" s="17"/>
      <c r="C115" s="17"/>
      <c r="D115" s="17"/>
      <c r="E115" s="17"/>
      <c r="F115" s="539"/>
    </row>
    <row r="116" spans="1:6">
      <c r="A116" s="80">
        <f t="shared" si="1"/>
        <v>93</v>
      </c>
      <c r="B116" s="17"/>
      <c r="C116" s="17"/>
      <c r="D116" s="17"/>
      <c r="E116" s="17"/>
      <c r="F116" s="539"/>
    </row>
    <row r="117" spans="1:6">
      <c r="A117" s="80">
        <f t="shared" si="1"/>
        <v>94</v>
      </c>
      <c r="B117" s="17"/>
      <c r="C117" s="17"/>
      <c r="D117" s="17"/>
      <c r="E117" s="17"/>
      <c r="F117" s="539"/>
    </row>
    <row r="118" spans="1:6">
      <c r="A118" s="80">
        <f t="shared" si="1"/>
        <v>95</v>
      </c>
      <c r="B118" s="17"/>
      <c r="C118" s="17"/>
      <c r="D118" s="17"/>
      <c r="E118" s="17"/>
      <c r="F118" s="539"/>
    </row>
    <row r="119" spans="1:6">
      <c r="A119" s="80">
        <f t="shared" si="1"/>
        <v>96</v>
      </c>
      <c r="B119" s="17"/>
      <c r="C119" s="17"/>
      <c r="D119" s="17"/>
      <c r="E119" s="17"/>
      <c r="F119" s="539"/>
    </row>
    <row r="120" spans="1:6">
      <c r="A120" s="80">
        <f t="shared" si="1"/>
        <v>97</v>
      </c>
      <c r="B120" s="17"/>
      <c r="C120" s="17"/>
      <c r="D120" s="17"/>
      <c r="E120" s="17"/>
      <c r="F120" s="539"/>
    </row>
    <row r="121" spans="1:6">
      <c r="A121" s="80">
        <f t="shared" si="1"/>
        <v>98</v>
      </c>
      <c r="B121" s="17"/>
      <c r="C121" s="17"/>
      <c r="D121" s="17"/>
      <c r="E121" s="17"/>
      <c r="F121" s="539"/>
    </row>
    <row r="122" spans="1:6">
      <c r="A122" s="80">
        <f t="shared" si="1"/>
        <v>99</v>
      </c>
      <c r="B122" s="17"/>
      <c r="C122" s="17"/>
      <c r="D122" s="17"/>
      <c r="E122" s="902"/>
      <c r="F122" s="282"/>
    </row>
    <row r="123" spans="1:6" ht="15.75" thickBot="1">
      <c r="A123" s="366">
        <f t="shared" si="1"/>
        <v>100</v>
      </c>
      <c r="B123" s="110"/>
      <c r="C123" s="110"/>
      <c r="D123" s="110"/>
      <c r="E123" s="110"/>
      <c r="F123" s="294"/>
    </row>
    <row r="124" spans="1:6" ht="15.75">
      <c r="A124" s="112" t="str">
        <f>A62</f>
        <v>FERC FORM NO.1 (ED. 12-94) NYPSC Modified-96</v>
      </c>
      <c r="B124" s="69"/>
      <c r="C124" s="903"/>
      <c r="D124" s="69"/>
      <c r="E124" s="17"/>
      <c r="F124" s="17"/>
    </row>
    <row r="125" spans="1:6">
      <c r="A125" s="69" t="s">
        <v>3522</v>
      </c>
      <c r="B125" s="903"/>
      <c r="C125" s="903"/>
      <c r="D125" s="903"/>
      <c r="E125" s="903"/>
      <c r="F125" s="903"/>
    </row>
  </sheetData>
  <printOptions horizontalCentered="1" verticalCentered="1"/>
  <pageMargins left="0.5" right="0.5" top="0.25" bottom="0.25" header="0" footer="0"/>
  <pageSetup scale="72" fitToHeight="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pageSetUpPr fitToPage="1"/>
  </sheetPr>
  <dimension ref="A1:I60"/>
  <sheetViews>
    <sheetView defaultGridColor="0" view="pageBreakPreview" topLeftCell="A37" colorId="22" zoomScale="80" zoomScaleNormal="85" zoomScaleSheetLayoutView="80" workbookViewId="0">
      <selection activeCell="L29" sqref="L29"/>
    </sheetView>
  </sheetViews>
  <sheetFormatPr defaultColWidth="9.6640625" defaultRowHeight="15"/>
  <cols>
    <col min="1" max="1" width="4.6640625" style="1610" customWidth="1"/>
    <col min="2" max="2" width="1.6640625" style="1610" customWidth="1"/>
    <col min="3" max="3" width="38.77734375" style="1610" customWidth="1"/>
    <col min="4" max="4" width="14.6640625" style="1610" customWidth="1"/>
    <col min="5" max="5" width="17.21875" style="1610" bestFit="1" customWidth="1"/>
    <col min="6" max="8" width="14.6640625" style="1610" customWidth="1"/>
    <col min="9" max="16384" width="9.6640625" style="1610"/>
  </cols>
  <sheetData>
    <row r="1" spans="1:8">
      <c r="A1" s="1563" t="s">
        <v>2216</v>
      </c>
      <c r="B1" s="1718"/>
      <c r="C1" s="1564"/>
      <c r="D1" s="1932" t="s">
        <v>1344</v>
      </c>
      <c r="E1" s="1718"/>
      <c r="F1" s="1718"/>
      <c r="G1" s="1932" t="s">
        <v>1802</v>
      </c>
      <c r="H1" s="1993" t="s">
        <v>1803</v>
      </c>
    </row>
    <row r="2" spans="1:8">
      <c r="A2" s="1567" t="str">
        <f>'Data Sheet'!$C$25</f>
        <v xml:space="preserve">The Brooklyn Union Gas Company d/b/a National Grid New York </v>
      </c>
      <c r="B2" s="1589"/>
      <c r="C2" s="1568"/>
      <c r="D2" s="1837" t="s">
        <v>1157</v>
      </c>
      <c r="E2" s="1834"/>
      <c r="F2" s="1589"/>
      <c r="G2" s="1837" t="s">
        <v>1805</v>
      </c>
      <c r="H2" s="1994"/>
    </row>
    <row r="3" spans="1:8" ht="15" customHeight="1">
      <c r="A3" s="1570"/>
      <c r="B3" s="1732"/>
      <c r="C3" s="1571"/>
      <c r="D3" s="1934" t="s">
        <v>1158</v>
      </c>
      <c r="E3" s="1732"/>
      <c r="F3" s="1732"/>
      <c r="G3" s="2245" t="str">
        <f>'Data Sheet'!$C$40</f>
        <v xml:space="preserve"> March 29, 2017</v>
      </c>
      <c r="H3" s="2326" t="str">
        <f>'Data Sheet'!$C$38</f>
        <v xml:space="preserve"> December 31, 2016</v>
      </c>
    </row>
    <row r="4" spans="1:8" ht="15" customHeight="1">
      <c r="A4" s="2056" t="s">
        <v>3523</v>
      </c>
      <c r="B4" s="1603"/>
      <c r="C4" s="2283"/>
      <c r="D4" s="1603"/>
      <c r="E4" s="1603"/>
      <c r="F4" s="1603"/>
      <c r="G4" s="1603"/>
      <c r="H4" s="2029"/>
    </row>
    <row r="5" spans="1:8">
      <c r="A5" s="1570"/>
      <c r="B5" s="1732"/>
      <c r="C5" s="1732" t="s">
        <v>3524</v>
      </c>
      <c r="D5" s="1732"/>
      <c r="E5" s="1732"/>
      <c r="F5" s="1732"/>
      <c r="G5" s="1732"/>
      <c r="H5" s="1935"/>
    </row>
    <row r="6" spans="1:8">
      <c r="A6" s="2765" t="s">
        <v>2399</v>
      </c>
      <c r="B6" s="2622" t="s">
        <v>4636</v>
      </c>
      <c r="C6" s="2622"/>
      <c r="D6" s="2622"/>
      <c r="E6" s="2622"/>
      <c r="F6" s="2622"/>
      <c r="G6" s="2622"/>
      <c r="H6" s="2623"/>
    </row>
    <row r="7" spans="1:8">
      <c r="A7" s="2765"/>
      <c r="B7" s="2622" t="s">
        <v>4637</v>
      </c>
      <c r="C7" s="2622"/>
      <c r="D7" s="2622"/>
      <c r="E7" s="2622"/>
      <c r="F7" s="2622"/>
      <c r="G7" s="2622"/>
      <c r="H7" s="2623"/>
    </row>
    <row r="8" spans="1:8">
      <c r="A8" s="2765"/>
      <c r="B8" s="2622" t="s">
        <v>4096</v>
      </c>
      <c r="C8" s="2622"/>
      <c r="D8" s="2622"/>
      <c r="E8" s="2622"/>
      <c r="F8" s="2622"/>
      <c r="G8" s="2622"/>
      <c r="H8" s="2623"/>
    </row>
    <row r="9" spans="1:8">
      <c r="A9" s="2388" t="s">
        <v>2318</v>
      </c>
      <c r="B9" s="1938" t="s">
        <v>3156</v>
      </c>
      <c r="C9" s="1938"/>
      <c r="D9" s="1938"/>
      <c r="E9" s="1938"/>
      <c r="F9" s="1938"/>
      <c r="G9" s="1938"/>
      <c r="H9" s="1939"/>
    </row>
    <row r="10" spans="1:8">
      <c r="A10" s="2388"/>
      <c r="B10" s="1938" t="s">
        <v>3157</v>
      </c>
      <c r="C10" s="1938"/>
      <c r="D10" s="1938"/>
      <c r="E10" s="1938"/>
      <c r="F10" s="1938"/>
      <c r="G10" s="1938"/>
      <c r="H10" s="1939"/>
    </row>
    <row r="11" spans="1:8">
      <c r="A11" s="2388" t="s">
        <v>2319</v>
      </c>
      <c r="B11" s="1938" t="s">
        <v>3158</v>
      </c>
      <c r="C11" s="1938"/>
      <c r="D11" s="1938"/>
      <c r="E11" s="1938"/>
      <c r="F11" s="1938"/>
      <c r="G11" s="1938"/>
      <c r="H11" s="1939"/>
    </row>
    <row r="12" spans="1:8">
      <c r="A12" s="2388"/>
      <c r="B12" s="1938" t="s">
        <v>3159</v>
      </c>
      <c r="C12" s="1938"/>
      <c r="D12" s="1938"/>
      <c r="E12" s="1938"/>
      <c r="F12" s="1938"/>
      <c r="G12" s="1938"/>
      <c r="H12" s="1939"/>
    </row>
    <row r="13" spans="1:8">
      <c r="A13" s="2388"/>
      <c r="B13" s="1938" t="s">
        <v>3252</v>
      </c>
      <c r="C13" s="1938"/>
      <c r="D13" s="1938"/>
      <c r="E13" s="1938"/>
      <c r="F13" s="1938"/>
      <c r="G13" s="1938"/>
      <c r="H13" s="1939"/>
    </row>
    <row r="14" spans="1:8">
      <c r="A14" s="2388"/>
      <c r="B14" s="1938" t="s">
        <v>3253</v>
      </c>
      <c r="C14" s="1938"/>
      <c r="D14" s="1938"/>
      <c r="E14" s="1938"/>
      <c r="F14" s="1938"/>
      <c r="G14" s="1938"/>
      <c r="H14" s="1939"/>
    </row>
    <row r="15" spans="1:8">
      <c r="A15" s="2388"/>
      <c r="B15" s="1938" t="s">
        <v>3254</v>
      </c>
      <c r="C15" s="1938"/>
      <c r="D15" s="1938"/>
      <c r="E15" s="1938"/>
      <c r="F15" s="1938"/>
      <c r="G15" s="1938"/>
      <c r="H15" s="1939"/>
    </row>
    <row r="16" spans="1:8">
      <c r="A16" s="2388"/>
      <c r="B16" s="1938" t="s">
        <v>3255</v>
      </c>
      <c r="C16" s="1938"/>
      <c r="D16" s="1938"/>
      <c r="E16" s="1938"/>
      <c r="F16" s="1938"/>
      <c r="G16" s="1938"/>
      <c r="H16" s="1939"/>
    </row>
    <row r="17" spans="1:8">
      <c r="A17" s="2388"/>
      <c r="B17" s="1938" t="s">
        <v>3256</v>
      </c>
      <c r="C17" s="1938"/>
      <c r="D17" s="1938"/>
      <c r="E17" s="1938"/>
      <c r="F17" s="1938"/>
      <c r="G17" s="1938"/>
      <c r="H17" s="1939"/>
    </row>
    <row r="18" spans="1:8">
      <c r="A18" s="2388"/>
      <c r="B18" s="1938" t="s">
        <v>3257</v>
      </c>
      <c r="C18" s="1938"/>
      <c r="D18" s="1938"/>
      <c r="E18" s="1938"/>
      <c r="F18" s="1938"/>
      <c r="G18" s="1938"/>
      <c r="H18" s="1939"/>
    </row>
    <row r="19" spans="1:8">
      <c r="A19" s="2388"/>
      <c r="B19" s="1938" t="s">
        <v>3258</v>
      </c>
      <c r="C19" s="1938"/>
      <c r="D19" s="1938"/>
      <c r="E19" s="1938"/>
      <c r="F19" s="1938"/>
      <c r="G19" s="1938"/>
      <c r="H19" s="1939"/>
    </row>
    <row r="20" spans="1:8">
      <c r="A20" s="2388"/>
      <c r="B20" s="1938" t="s">
        <v>3259</v>
      </c>
      <c r="C20" s="1938"/>
      <c r="D20" s="1938"/>
      <c r="E20" s="1938"/>
      <c r="F20" s="1938"/>
      <c r="G20" s="1938"/>
      <c r="H20" s="1939"/>
    </row>
    <row r="21" spans="1:8">
      <c r="A21" s="2388"/>
      <c r="B21" s="1938" t="s">
        <v>3260</v>
      </c>
      <c r="C21" s="1938"/>
      <c r="D21" s="1938"/>
      <c r="E21" s="1938"/>
      <c r="F21" s="1938"/>
      <c r="G21" s="1938"/>
      <c r="H21" s="1939"/>
    </row>
    <row r="22" spans="1:8">
      <c r="A22" s="2388"/>
      <c r="B22" s="1938" t="s">
        <v>3261</v>
      </c>
      <c r="C22" s="1938"/>
      <c r="D22" s="1938"/>
      <c r="E22" s="1938"/>
      <c r="F22" s="1938"/>
      <c r="G22" s="1938"/>
      <c r="H22" s="1939"/>
    </row>
    <row r="23" spans="1:8">
      <c r="A23" s="2388"/>
      <c r="B23" s="1938" t="s">
        <v>3262</v>
      </c>
      <c r="C23" s="1938"/>
      <c r="D23" s="1938"/>
      <c r="E23" s="1938"/>
      <c r="F23" s="1938"/>
      <c r="G23" s="1938"/>
      <c r="H23" s="1939"/>
    </row>
    <row r="24" spans="1:8">
      <c r="A24" s="2388" t="s">
        <v>3716</v>
      </c>
      <c r="B24" s="1938" t="s">
        <v>3263</v>
      </c>
      <c r="C24" s="1938"/>
      <c r="D24" s="1938"/>
      <c r="E24" s="1938"/>
      <c r="F24" s="1938"/>
      <c r="G24" s="1938"/>
      <c r="H24" s="1939"/>
    </row>
    <row r="25" spans="1:8">
      <c r="A25" s="2388"/>
      <c r="B25" s="1938" t="s">
        <v>3264</v>
      </c>
      <c r="C25" s="1938"/>
      <c r="D25" s="1938"/>
      <c r="E25" s="1938"/>
      <c r="F25" s="1938"/>
      <c r="G25" s="1938"/>
      <c r="H25" s="1939"/>
    </row>
    <row r="26" spans="1:8">
      <c r="A26" s="1996"/>
      <c r="B26" s="1997"/>
      <c r="C26" s="1997" t="s">
        <v>3265</v>
      </c>
      <c r="D26" s="1997"/>
      <c r="E26" s="1997"/>
      <c r="F26" s="1997"/>
      <c r="G26" s="1997"/>
      <c r="H26" s="1998"/>
    </row>
    <row r="27" spans="1:8">
      <c r="A27" s="1595"/>
      <c r="B27" s="1837"/>
      <c r="C27" s="1589"/>
      <c r="D27" s="1837"/>
      <c r="E27" s="2777" t="s">
        <v>3266</v>
      </c>
      <c r="F27" s="1856" t="s">
        <v>3196</v>
      </c>
      <c r="G27" s="1856" t="s">
        <v>3196</v>
      </c>
      <c r="H27" s="1994"/>
    </row>
    <row r="28" spans="1:8">
      <c r="A28" s="1595"/>
      <c r="B28" s="1837"/>
      <c r="C28" s="1589"/>
      <c r="D28" s="1856" t="s">
        <v>3266</v>
      </c>
      <c r="E28" s="2777" t="s">
        <v>4097</v>
      </c>
      <c r="F28" s="1856" t="s">
        <v>3267</v>
      </c>
      <c r="G28" s="1856" t="s">
        <v>3268</v>
      </c>
      <c r="H28" s="1994"/>
    </row>
    <row r="29" spans="1:8">
      <c r="A29" s="1595" t="s">
        <v>1970</v>
      </c>
      <c r="B29" s="1837"/>
      <c r="C29" s="1583" t="s">
        <v>3269</v>
      </c>
      <c r="D29" s="1856" t="s">
        <v>3270</v>
      </c>
      <c r="E29" s="2777" t="s">
        <v>4098</v>
      </c>
      <c r="F29" s="1856" t="s">
        <v>1</v>
      </c>
      <c r="G29" s="1856" t="s">
        <v>1</v>
      </c>
      <c r="H29" s="1943" t="s">
        <v>2332</v>
      </c>
    </row>
    <row r="30" spans="1:8">
      <c r="A30" s="1595" t="s">
        <v>1732</v>
      </c>
      <c r="B30" s="1837"/>
      <c r="C30" s="1589"/>
      <c r="D30" s="1856" t="s">
        <v>3271</v>
      </c>
      <c r="E30" s="2777" t="s">
        <v>4099</v>
      </c>
      <c r="F30" s="1856" t="s">
        <v>3272</v>
      </c>
      <c r="G30" s="1856" t="s">
        <v>3273</v>
      </c>
      <c r="H30" s="1994"/>
    </row>
    <row r="31" spans="1:8">
      <c r="A31" s="1944"/>
      <c r="B31" s="1934"/>
      <c r="C31" s="1586" t="s">
        <v>3024</v>
      </c>
      <c r="D31" s="1945" t="s">
        <v>3025</v>
      </c>
      <c r="E31" s="2778" t="s">
        <v>3026</v>
      </c>
      <c r="F31" s="1945" t="s">
        <v>3027</v>
      </c>
      <c r="G31" s="1945" t="s">
        <v>2347</v>
      </c>
      <c r="H31" s="1946" t="s">
        <v>2348</v>
      </c>
    </row>
    <row r="32" spans="1:8">
      <c r="A32" s="2414">
        <v>1</v>
      </c>
      <c r="B32" s="1948"/>
      <c r="C32" s="1997" t="s">
        <v>3274</v>
      </c>
      <c r="D32" s="2039"/>
      <c r="E32" s="2779"/>
      <c r="F32" s="2039"/>
      <c r="G32" s="2039"/>
      <c r="H32" s="2000">
        <f t="shared" ref="H32:H42" si="0">SUM(D32:G32)</f>
        <v>0</v>
      </c>
    </row>
    <row r="33" spans="1:9">
      <c r="A33" s="2414">
        <v>2</v>
      </c>
      <c r="B33" s="1948"/>
      <c r="C33" s="1997" t="s">
        <v>3275</v>
      </c>
      <c r="D33" s="2045"/>
      <c r="E33" s="2657"/>
      <c r="F33" s="2045"/>
      <c r="G33" s="2045"/>
      <c r="H33" s="2004">
        <f t="shared" si="0"/>
        <v>0</v>
      </c>
    </row>
    <row r="34" spans="1:9">
      <c r="A34" s="2414">
        <v>3</v>
      </c>
      <c r="B34" s="1948"/>
      <c r="C34" s="1997" t="s">
        <v>3276</v>
      </c>
      <c r="D34" s="2045"/>
      <c r="E34" s="2657"/>
      <c r="F34" s="2045"/>
      <c r="G34" s="2045"/>
      <c r="H34" s="2004">
        <f t="shared" si="0"/>
        <v>0</v>
      </c>
    </row>
    <row r="35" spans="1:9">
      <c r="A35" s="2414">
        <v>4</v>
      </c>
      <c r="B35" s="1948"/>
      <c r="C35" s="1997" t="s">
        <v>3277</v>
      </c>
      <c r="D35" s="2045"/>
      <c r="E35" s="2657"/>
      <c r="F35" s="2045"/>
      <c r="G35" s="2045"/>
      <c r="H35" s="2004">
        <f t="shared" si="0"/>
        <v>0</v>
      </c>
    </row>
    <row r="36" spans="1:9">
      <c r="A36" s="2414">
        <v>5</v>
      </c>
      <c r="B36" s="1948"/>
      <c r="C36" s="1997" t="s">
        <v>3278</v>
      </c>
      <c r="D36" s="2045"/>
      <c r="E36" s="2657"/>
      <c r="F36" s="2045"/>
      <c r="G36" s="2045"/>
      <c r="H36" s="2004">
        <f t="shared" si="0"/>
        <v>0</v>
      </c>
    </row>
    <row r="37" spans="1:9">
      <c r="A37" s="2414">
        <v>6</v>
      </c>
      <c r="B37" s="1948"/>
      <c r="C37" s="1997" t="s">
        <v>3279</v>
      </c>
      <c r="D37" s="2045"/>
      <c r="E37" s="2657"/>
      <c r="F37" s="2045"/>
      <c r="G37" s="2045"/>
      <c r="H37" s="2004">
        <f t="shared" si="0"/>
        <v>0</v>
      </c>
    </row>
    <row r="38" spans="1:9">
      <c r="A38" s="2414">
        <v>7</v>
      </c>
      <c r="B38" s="1948"/>
      <c r="C38" s="1997" t="s">
        <v>3280</v>
      </c>
      <c r="D38" s="2045"/>
      <c r="E38" s="2657"/>
      <c r="F38" s="2045"/>
      <c r="G38" s="2045"/>
      <c r="H38" s="2004">
        <f t="shared" si="0"/>
        <v>0</v>
      </c>
    </row>
    <row r="39" spans="1:9">
      <c r="A39" s="2414">
        <v>8</v>
      </c>
      <c r="B39" s="1948"/>
      <c r="C39" s="1997" t="s">
        <v>3281</v>
      </c>
      <c r="D39" s="2045"/>
      <c r="E39" s="2657"/>
      <c r="F39" s="2045"/>
      <c r="G39" s="2045"/>
      <c r="H39" s="2004">
        <f t="shared" si="0"/>
        <v>0</v>
      </c>
    </row>
    <row r="40" spans="1:9">
      <c r="A40" s="2780">
        <v>9</v>
      </c>
      <c r="B40" s="2625"/>
      <c r="C40" s="2644" t="s">
        <v>4100</v>
      </c>
      <c r="D40" s="2657"/>
      <c r="E40" s="2657"/>
      <c r="F40" s="2657"/>
      <c r="G40" s="2657"/>
      <c r="H40" s="2643">
        <f t="shared" si="0"/>
        <v>0</v>
      </c>
      <c r="I40" s="1566"/>
    </row>
    <row r="41" spans="1:9">
      <c r="A41" s="2414">
        <v>10</v>
      </c>
      <c r="B41" s="1948"/>
      <c r="C41" s="1997" t="s">
        <v>3282</v>
      </c>
      <c r="D41" s="2045"/>
      <c r="E41" s="2657"/>
      <c r="F41" s="2045"/>
      <c r="G41" s="2045"/>
      <c r="H41" s="2004">
        <f t="shared" si="0"/>
        <v>0</v>
      </c>
    </row>
    <row r="42" spans="1:9">
      <c r="A42" s="2414">
        <v>11</v>
      </c>
      <c r="B42" s="1948"/>
      <c r="C42" s="1997" t="s">
        <v>3283</v>
      </c>
      <c r="D42" s="2045"/>
      <c r="E42" s="2657"/>
      <c r="F42" s="2045"/>
      <c r="G42" s="2045"/>
      <c r="H42" s="2004">
        <f t="shared" si="0"/>
        <v>0</v>
      </c>
    </row>
    <row r="43" spans="1:9" ht="15.75" thickBot="1">
      <c r="A43" s="2414">
        <v>12</v>
      </c>
      <c r="B43" s="1948"/>
      <c r="C43" s="2002" t="s">
        <v>172</v>
      </c>
      <c r="D43" s="2415">
        <f>SUM(D32:D42)</f>
        <v>0</v>
      </c>
      <c r="E43" s="2415">
        <f>SUM(E32:E42)</f>
        <v>0</v>
      </c>
      <c r="F43" s="2415">
        <f>SUM(F32:F42)</f>
        <v>0</v>
      </c>
      <c r="G43" s="2415">
        <f>SUM(G32:G42)</f>
        <v>0</v>
      </c>
      <c r="H43" s="2416">
        <f>SUM(H32:H42)</f>
        <v>0</v>
      </c>
    </row>
    <row r="44" spans="1:9" ht="15.75" thickTop="1">
      <c r="A44" s="2246" t="s">
        <v>3284</v>
      </c>
      <c r="B44" s="2038"/>
      <c r="C44" s="2038"/>
      <c r="D44" s="2038"/>
      <c r="E44" s="2038"/>
      <c r="F44" s="2038"/>
      <c r="G44" s="2038"/>
      <c r="H44" s="2247"/>
    </row>
    <row r="45" spans="1:9">
      <c r="A45" s="1567"/>
      <c r="B45" s="1589"/>
      <c r="C45" s="1589"/>
      <c r="D45" s="1589"/>
      <c r="E45" s="1589"/>
      <c r="F45" s="1589"/>
      <c r="G45" s="1589"/>
      <c r="H45" s="1569"/>
    </row>
    <row r="46" spans="1:9">
      <c r="A46" s="1567"/>
      <c r="B46" s="1589"/>
      <c r="C46" s="1589"/>
      <c r="D46" s="1589"/>
      <c r="E46" s="1589"/>
      <c r="F46" s="1589"/>
      <c r="G46" s="1589"/>
      <c r="H46" s="1569"/>
    </row>
    <row r="47" spans="1:9">
      <c r="A47" s="1567"/>
      <c r="B47" s="1589"/>
      <c r="C47" s="1589"/>
      <c r="D47" s="1589"/>
      <c r="E47" s="1589"/>
      <c r="F47" s="1589"/>
      <c r="G47" s="1589"/>
      <c r="H47" s="1569"/>
    </row>
    <row r="48" spans="1:9">
      <c r="A48" s="1567"/>
      <c r="B48" s="1589"/>
      <c r="C48" s="1589"/>
      <c r="D48" s="1589"/>
      <c r="E48" s="1589"/>
      <c r="F48" s="1589"/>
      <c r="G48" s="1589"/>
      <c r="H48" s="1569"/>
    </row>
    <row r="49" spans="1:8">
      <c r="A49" s="1567"/>
      <c r="B49" s="1589"/>
      <c r="C49" s="1589"/>
      <c r="D49" s="1589"/>
      <c r="E49" s="1589"/>
      <c r="F49" s="1589"/>
      <c r="G49" s="1589"/>
      <c r="H49" s="1569"/>
    </row>
    <row r="50" spans="1:8">
      <c r="A50" s="1567"/>
      <c r="B50" s="1589"/>
      <c r="C50" s="1589"/>
      <c r="D50" s="1589"/>
      <c r="E50" s="1589"/>
      <c r="F50" s="1589"/>
      <c r="G50" s="1589"/>
      <c r="H50" s="1569"/>
    </row>
    <row r="51" spans="1:8">
      <c r="A51" s="1567"/>
      <c r="B51" s="1589"/>
      <c r="C51" s="1589"/>
      <c r="D51" s="1589"/>
      <c r="E51" s="1589"/>
      <c r="F51" s="1589"/>
      <c r="G51" s="1589"/>
      <c r="H51" s="1569"/>
    </row>
    <row r="52" spans="1:8">
      <c r="A52" s="1567"/>
      <c r="B52" s="1589"/>
      <c r="C52" s="1589"/>
      <c r="D52" s="1589"/>
      <c r="E52" s="1589"/>
      <c r="F52" s="1589"/>
      <c r="G52" s="1589"/>
      <c r="H52" s="1569"/>
    </row>
    <row r="53" spans="1:8">
      <c r="A53" s="1567"/>
      <c r="B53" s="1589"/>
      <c r="C53" s="1589"/>
      <c r="D53" s="1589"/>
      <c r="E53" s="1589"/>
      <c r="F53" s="1589"/>
      <c r="G53" s="1589"/>
      <c r="H53" s="1569"/>
    </row>
    <row r="54" spans="1:8">
      <c r="A54" s="1567"/>
      <c r="B54" s="1589"/>
      <c r="C54" s="1589"/>
      <c r="D54" s="1589"/>
      <c r="E54" s="1589"/>
      <c r="F54" s="1589"/>
      <c r="G54" s="1589"/>
      <c r="H54" s="1569"/>
    </row>
    <row r="55" spans="1:8">
      <c r="A55" s="1567"/>
      <c r="B55" s="1589"/>
      <c r="C55" s="1589"/>
      <c r="D55" s="1589"/>
      <c r="E55" s="1589"/>
      <c r="F55" s="1589"/>
      <c r="G55" s="1589"/>
      <c r="H55" s="1569"/>
    </row>
    <row r="56" spans="1:8">
      <c r="A56" s="1567"/>
      <c r="B56" s="1589"/>
      <c r="C56" s="1589"/>
      <c r="D56" s="1589"/>
      <c r="E56" s="1589"/>
      <c r="F56" s="1589"/>
      <c r="G56" s="1589"/>
      <c r="H56" s="1569"/>
    </row>
    <row r="57" spans="1:8" ht="15.75" thickBot="1">
      <c r="A57" s="1802"/>
      <c r="B57" s="1599"/>
      <c r="C57" s="1599"/>
      <c r="D57" s="1599"/>
      <c r="E57" s="1599"/>
      <c r="F57" s="1599"/>
      <c r="G57" s="1599"/>
      <c r="H57" s="2058"/>
    </row>
    <row r="58" spans="1:8">
      <c r="A58" s="1589"/>
      <c r="B58" s="1589"/>
      <c r="C58" s="1589"/>
      <c r="D58" s="1589"/>
      <c r="E58" s="1589"/>
      <c r="F58" s="1589"/>
      <c r="G58" s="1589"/>
      <c r="H58" s="1589"/>
    </row>
    <row r="59" spans="1:8">
      <c r="A59" s="2781" t="s">
        <v>4686</v>
      </c>
      <c r="B59" s="2591"/>
      <c r="C59" s="2591"/>
      <c r="D59" s="2282"/>
      <c r="E59" s="2282"/>
      <c r="F59" s="1603"/>
      <c r="G59" s="1603"/>
      <c r="H59" s="1603"/>
    </row>
    <row r="60" spans="1:8">
      <c r="A60" s="1603" t="s">
        <v>3285</v>
      </c>
      <c r="B60" s="2283"/>
      <c r="C60" s="2283"/>
      <c r="D60" s="1603"/>
      <c r="E60" s="1603"/>
      <c r="F60" s="1603"/>
      <c r="G60" s="1603"/>
      <c r="H60" s="1603"/>
    </row>
  </sheetData>
  <printOptions horizontalCentered="1" verticalCentered="1"/>
  <pageMargins left="0.25" right="0.25" top="0.25" bottom="0.25" header="0" footer="0"/>
  <pageSetup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96"/>
  <sheetViews>
    <sheetView defaultGridColor="0" view="pageBreakPreview" colorId="22" zoomScale="70" zoomScaleNormal="100" zoomScaleSheetLayoutView="70" workbookViewId="0">
      <selection activeCell="H112" sqref="H112"/>
    </sheetView>
  </sheetViews>
  <sheetFormatPr defaultColWidth="9.6640625" defaultRowHeight="15"/>
  <cols>
    <col min="1" max="1" width="2.6640625" style="1976" customWidth="1"/>
    <col min="2" max="2" width="54.21875" style="1566" customWidth="1"/>
    <col min="3" max="3" width="19.5546875" style="1566" customWidth="1"/>
    <col min="4" max="4" width="13.77734375" style="1566" customWidth="1"/>
    <col min="5" max="5" width="20" style="1566" customWidth="1"/>
    <col min="6" max="16384" width="9.6640625" style="1566"/>
  </cols>
  <sheetData>
    <row r="1" spans="1:5">
      <c r="A1" s="2516"/>
      <c r="B1" s="1564" t="s">
        <v>1800</v>
      </c>
      <c r="C1" s="1564" t="s">
        <v>1801</v>
      </c>
      <c r="D1" s="1564" t="s">
        <v>1802</v>
      </c>
      <c r="E1" s="1565" t="s">
        <v>1803</v>
      </c>
    </row>
    <row r="2" spans="1:5">
      <c r="A2" s="2521"/>
      <c r="B2" s="1568" t="str">
        <f>'Data Sheet'!$C$25</f>
        <v xml:space="preserve">The Brooklyn Union Gas Company d/b/a National Grid New York </v>
      </c>
      <c r="C2" s="1568" t="s">
        <v>1804</v>
      </c>
      <c r="D2" s="1568" t="s">
        <v>1805</v>
      </c>
      <c r="E2" s="1569"/>
    </row>
    <row r="3" spans="1:5" ht="15" customHeight="1">
      <c r="A3" s="2526"/>
      <c r="B3" s="1571"/>
      <c r="C3" s="1571" t="s">
        <v>3014</v>
      </c>
      <c r="D3" s="1571" t="str">
        <f>'Data Sheet'!$C$40</f>
        <v xml:space="preserve"> March 29, 2017</v>
      </c>
      <c r="E3" s="1572" t="str">
        <f>'Data Sheet'!$C$38</f>
        <v xml:space="preserve"> December 31, 2016</v>
      </c>
    </row>
    <row r="4" spans="1:5" ht="15" customHeight="1">
      <c r="A4" s="2596" t="s">
        <v>3015</v>
      </c>
      <c r="B4" s="1573"/>
      <c r="C4" s="1573"/>
      <c r="D4" s="1573"/>
      <c r="E4" s="1574"/>
    </row>
    <row r="5" spans="1:5">
      <c r="A5" s="2587"/>
      <c r="B5" s="1576" t="s">
        <v>3016</v>
      </c>
      <c r="C5" s="1576"/>
      <c r="D5" s="1576"/>
      <c r="E5" s="1577"/>
    </row>
    <row r="6" spans="1:5">
      <c r="A6" s="2587"/>
      <c r="B6" s="1576" t="s">
        <v>3017</v>
      </c>
      <c r="C6" s="1576"/>
      <c r="D6" s="1576"/>
      <c r="E6" s="1577"/>
    </row>
    <row r="7" spans="1:5">
      <c r="A7" s="2588"/>
      <c r="B7" s="1579" t="s">
        <v>3018</v>
      </c>
      <c r="C7" s="1580" t="s">
        <v>3019</v>
      </c>
      <c r="D7" s="1581" t="s">
        <v>3020</v>
      </c>
      <c r="E7" s="1582" t="s">
        <v>3021</v>
      </c>
    </row>
    <row r="8" spans="1:5">
      <c r="A8" s="2521"/>
      <c r="B8" s="1568"/>
      <c r="C8" s="1583" t="s">
        <v>3022</v>
      </c>
      <c r="D8" s="1584" t="s">
        <v>3023</v>
      </c>
      <c r="E8" s="1569"/>
    </row>
    <row r="9" spans="1:5">
      <c r="A9" s="2526"/>
      <c r="B9" s="1585" t="s">
        <v>3024</v>
      </c>
      <c r="C9" s="1586" t="s">
        <v>3025</v>
      </c>
      <c r="D9" s="1587" t="s">
        <v>3026</v>
      </c>
      <c r="E9" s="1572" t="s">
        <v>3027</v>
      </c>
    </row>
    <row r="10" spans="1:5" ht="15.75">
      <c r="A10" s="2521"/>
      <c r="B10" s="1588" t="s">
        <v>3028</v>
      </c>
      <c r="C10" s="1589"/>
      <c r="D10" s="1590"/>
      <c r="E10" s="1569"/>
    </row>
    <row r="11" spans="1:5" ht="15.75">
      <c r="A11" s="2584"/>
      <c r="B11" s="1588" t="s">
        <v>3029</v>
      </c>
      <c r="C11" s="1591"/>
      <c r="D11" s="1590"/>
      <c r="E11" s="1569"/>
    </row>
    <row r="12" spans="1:5" ht="15.75">
      <c r="A12" s="2584"/>
      <c r="B12" s="1588"/>
      <c r="C12" s="1591"/>
      <c r="D12" s="1590"/>
      <c r="E12" s="1569"/>
    </row>
    <row r="13" spans="1:5">
      <c r="A13" s="2584"/>
      <c r="B13" s="1568" t="s">
        <v>2931</v>
      </c>
      <c r="C13" s="1592">
        <v>101</v>
      </c>
      <c r="D13" s="1584" t="s">
        <v>3030</v>
      </c>
      <c r="E13" s="1569"/>
    </row>
    <row r="14" spans="1:5">
      <c r="A14" s="2584"/>
      <c r="B14" s="1568" t="s">
        <v>3031</v>
      </c>
      <c r="C14" s="1592">
        <v>102</v>
      </c>
      <c r="D14" s="1590" t="s">
        <v>3032</v>
      </c>
      <c r="E14" s="1569"/>
    </row>
    <row r="15" spans="1:5">
      <c r="A15" s="2584"/>
      <c r="B15" s="1568" t="s">
        <v>3060</v>
      </c>
      <c r="C15" s="1592">
        <v>103</v>
      </c>
      <c r="D15" s="1590" t="s">
        <v>3032</v>
      </c>
      <c r="E15" s="1569"/>
    </row>
    <row r="16" spans="1:5">
      <c r="A16" s="2584"/>
      <c r="B16" s="1568" t="s">
        <v>3061</v>
      </c>
      <c r="C16" s="1592" t="s">
        <v>3062</v>
      </c>
      <c r="D16" s="1590" t="s">
        <v>3063</v>
      </c>
      <c r="E16" s="1569"/>
    </row>
    <row r="17" spans="1:5">
      <c r="A17" s="2584"/>
      <c r="B17" s="1568" t="s">
        <v>3064</v>
      </c>
      <c r="C17" s="1592" t="s">
        <v>3065</v>
      </c>
      <c r="D17" s="1590" t="s">
        <v>3032</v>
      </c>
      <c r="E17" s="1569"/>
    </row>
    <row r="18" spans="1:5">
      <c r="A18" s="2584"/>
      <c r="B18" s="1568" t="s">
        <v>3066</v>
      </c>
      <c r="C18" s="1592" t="s">
        <v>3067</v>
      </c>
      <c r="D18" s="1590" t="s">
        <v>3032</v>
      </c>
      <c r="E18" s="1593" t="s">
        <v>490</v>
      </c>
    </row>
    <row r="19" spans="1:5">
      <c r="A19" s="2584"/>
      <c r="B19" s="1568" t="s">
        <v>491</v>
      </c>
      <c r="C19" s="1592" t="s">
        <v>4577</v>
      </c>
      <c r="D19" s="2563" t="s">
        <v>4668</v>
      </c>
      <c r="E19" s="1569"/>
    </row>
    <row r="20" spans="1:5" ht="15.75">
      <c r="A20" s="2584"/>
      <c r="B20" s="1568" t="s">
        <v>493</v>
      </c>
      <c r="C20" s="1592" t="s">
        <v>4578</v>
      </c>
      <c r="D20" s="2563" t="s">
        <v>4668</v>
      </c>
      <c r="E20" s="1594"/>
    </row>
    <row r="21" spans="1:5" ht="15.75">
      <c r="A21" s="2584"/>
      <c r="B21" s="1568" t="s">
        <v>494</v>
      </c>
      <c r="C21" s="1592" t="s">
        <v>495</v>
      </c>
      <c r="D21" s="1590" t="s">
        <v>3032</v>
      </c>
      <c r="E21" s="1594"/>
    </row>
    <row r="22" spans="1:5">
      <c r="A22" s="2584"/>
      <c r="B22" s="1568" t="s">
        <v>496</v>
      </c>
      <c r="C22" s="1592" t="s">
        <v>4579</v>
      </c>
      <c r="D22" s="2563" t="s">
        <v>4668</v>
      </c>
      <c r="E22" s="1569"/>
    </row>
    <row r="23" spans="1:5" ht="15.75">
      <c r="A23" s="2584"/>
      <c r="B23" s="1568" t="s">
        <v>497</v>
      </c>
      <c r="C23" s="1592" t="s">
        <v>4411</v>
      </c>
      <c r="D23" s="2563" t="s">
        <v>3032</v>
      </c>
      <c r="E23" s="1594"/>
    </row>
    <row r="24" spans="1:5">
      <c r="A24" s="2584"/>
      <c r="B24" s="2585" t="s">
        <v>4430</v>
      </c>
      <c r="C24" s="2593"/>
      <c r="D24" s="2583"/>
      <c r="E24" s="2594"/>
    </row>
    <row r="25" spans="1:5">
      <c r="A25" s="2584"/>
      <c r="B25" s="2585" t="s">
        <v>4312</v>
      </c>
      <c r="C25" s="2593" t="s">
        <v>3889</v>
      </c>
      <c r="D25" s="2563" t="s">
        <v>4668</v>
      </c>
      <c r="E25" s="2594"/>
    </row>
    <row r="26" spans="1:5">
      <c r="A26" s="2584"/>
      <c r="B26" s="1568"/>
      <c r="C26" s="1591"/>
      <c r="D26" s="1590"/>
      <c r="E26" s="1569"/>
    </row>
    <row r="27" spans="1:5" ht="15.75">
      <c r="A27" s="2584"/>
      <c r="B27" s="1588" t="s">
        <v>498</v>
      </c>
      <c r="C27" s="1589" t="s">
        <v>2923</v>
      </c>
      <c r="D27" s="1590"/>
      <c r="E27" s="1594"/>
    </row>
    <row r="28" spans="1:5" ht="15.75">
      <c r="A28" s="2584"/>
      <c r="B28" s="1588" t="s">
        <v>499</v>
      </c>
      <c r="C28" s="1589"/>
      <c r="D28" s="1590"/>
      <c r="E28" s="1594"/>
    </row>
    <row r="29" spans="1:5" ht="15.75">
      <c r="A29" s="2584"/>
      <c r="B29" s="1588"/>
      <c r="C29" s="1589"/>
      <c r="D29" s="1590"/>
      <c r="E29" s="1594"/>
    </row>
    <row r="30" spans="1:5">
      <c r="A30" s="2584"/>
      <c r="B30" s="1568" t="s">
        <v>1286</v>
      </c>
      <c r="C30" s="1589"/>
      <c r="D30" s="1590"/>
      <c r="E30" s="1569"/>
    </row>
    <row r="31" spans="1:5">
      <c r="A31" s="2584"/>
      <c r="B31" s="1568" t="s">
        <v>1287</v>
      </c>
      <c r="C31" s="1583" t="s">
        <v>1288</v>
      </c>
      <c r="D31" s="1590" t="s">
        <v>1289</v>
      </c>
      <c r="E31" s="1569"/>
    </row>
    <row r="32" spans="1:5">
      <c r="A32" s="2584"/>
      <c r="B32" s="1568" t="s">
        <v>1290</v>
      </c>
      <c r="C32" s="1583" t="s">
        <v>1291</v>
      </c>
      <c r="D32" s="1590" t="s">
        <v>1289</v>
      </c>
      <c r="E32" s="2981" t="s">
        <v>4741</v>
      </c>
    </row>
    <row r="33" spans="1:5">
      <c r="A33" s="2584"/>
      <c r="B33" s="1568" t="s">
        <v>1292</v>
      </c>
      <c r="C33" s="2576" t="s">
        <v>4576</v>
      </c>
      <c r="D33" s="2563" t="s">
        <v>4668</v>
      </c>
      <c r="E33" s="2981" t="s">
        <v>4741</v>
      </c>
    </row>
    <row r="34" spans="1:5">
      <c r="A34" s="2584"/>
      <c r="B34" s="1568" t="s">
        <v>1294</v>
      </c>
      <c r="C34" s="1583">
        <v>213</v>
      </c>
      <c r="D34" s="1584" t="s">
        <v>1293</v>
      </c>
      <c r="E34" s="2981" t="s">
        <v>4741</v>
      </c>
    </row>
    <row r="35" spans="1:5">
      <c r="A35" s="2584"/>
      <c r="B35" s="1568" t="s">
        <v>1295</v>
      </c>
      <c r="C35" s="1583">
        <v>214</v>
      </c>
      <c r="D35" s="1590" t="s">
        <v>1289</v>
      </c>
      <c r="E35" s="2981" t="s">
        <v>4741</v>
      </c>
    </row>
    <row r="36" spans="1:5">
      <c r="A36" s="2584"/>
      <c r="B36" s="1568" t="s">
        <v>1296</v>
      </c>
      <c r="C36" s="2494">
        <v>216</v>
      </c>
      <c r="D36" s="2563" t="s">
        <v>4668</v>
      </c>
      <c r="E36" s="1593" t="s">
        <v>490</v>
      </c>
    </row>
    <row r="37" spans="1:5">
      <c r="A37" s="2584"/>
      <c r="B37" s="1568" t="s">
        <v>1297</v>
      </c>
      <c r="C37" s="1583">
        <v>217</v>
      </c>
      <c r="D37" s="1590" t="s">
        <v>1289</v>
      </c>
      <c r="E37" s="1593" t="s">
        <v>490</v>
      </c>
    </row>
    <row r="38" spans="1:5">
      <c r="A38" s="2584"/>
      <c r="B38" s="1568" t="s">
        <v>1298</v>
      </c>
      <c r="C38" s="1583">
        <v>218</v>
      </c>
      <c r="D38" s="1590" t="s">
        <v>1299</v>
      </c>
      <c r="E38" s="1569"/>
    </row>
    <row r="39" spans="1:5">
      <c r="A39" s="2584"/>
      <c r="B39" s="1568" t="s">
        <v>1300</v>
      </c>
      <c r="C39" s="2494">
        <v>219</v>
      </c>
      <c r="D39" s="2563" t="s">
        <v>4668</v>
      </c>
      <c r="E39" s="2981" t="s">
        <v>4741</v>
      </c>
    </row>
    <row r="40" spans="1:5">
      <c r="A40" s="2584"/>
      <c r="B40" s="1568" t="s">
        <v>1301</v>
      </c>
      <c r="C40" s="1583">
        <v>221</v>
      </c>
      <c r="D40" s="1584" t="s">
        <v>1293</v>
      </c>
      <c r="E40" s="3013" t="s">
        <v>4915</v>
      </c>
    </row>
    <row r="41" spans="1:5">
      <c r="A41" s="2584"/>
      <c r="B41" s="1568" t="s">
        <v>1302</v>
      </c>
      <c r="C41" s="1583" t="s">
        <v>1303</v>
      </c>
      <c r="D41" s="1590" t="s">
        <v>1289</v>
      </c>
      <c r="E41" s="1569"/>
    </row>
    <row r="42" spans="1:5">
      <c r="A42" s="2584"/>
      <c r="B42" s="1568" t="s">
        <v>1304</v>
      </c>
      <c r="C42" s="2494">
        <v>227</v>
      </c>
      <c r="D42" s="2563" t="s">
        <v>4668</v>
      </c>
      <c r="E42" s="1569"/>
    </row>
    <row r="43" spans="1:5">
      <c r="A43" s="2584"/>
      <c r="B43" s="1568" t="s">
        <v>1305</v>
      </c>
      <c r="C43" s="2576" t="s">
        <v>1306</v>
      </c>
      <c r="D43" s="2563" t="s">
        <v>4668</v>
      </c>
      <c r="E43" s="3013" t="s">
        <v>4915</v>
      </c>
    </row>
    <row r="44" spans="1:5">
      <c r="A44" s="2589"/>
      <c r="B44" s="1568" t="s">
        <v>1307</v>
      </c>
      <c r="C44" s="1583">
        <v>230</v>
      </c>
      <c r="D44" s="1590" t="s">
        <v>1308</v>
      </c>
      <c r="E44" s="3013" t="s">
        <v>4915</v>
      </c>
    </row>
    <row r="45" spans="1:5">
      <c r="A45" s="2589"/>
      <c r="B45" s="1568" t="s">
        <v>1309</v>
      </c>
      <c r="C45" s="1583">
        <v>230</v>
      </c>
      <c r="D45" s="1590" t="s">
        <v>1308</v>
      </c>
      <c r="E45" s="3013" t="s">
        <v>4915</v>
      </c>
    </row>
    <row r="46" spans="1:5">
      <c r="A46" s="2589"/>
      <c r="B46" s="2585" t="s">
        <v>4313</v>
      </c>
      <c r="C46" s="2586"/>
      <c r="D46" s="2583"/>
      <c r="E46" s="2547"/>
    </row>
    <row r="47" spans="1:5">
      <c r="A47" s="2589"/>
      <c r="B47" s="2585" t="s">
        <v>4314</v>
      </c>
      <c r="C47" s="2586">
        <v>231</v>
      </c>
      <c r="D47" s="2563" t="s">
        <v>4668</v>
      </c>
      <c r="E47" s="3013" t="s">
        <v>4915</v>
      </c>
    </row>
    <row r="48" spans="1:5">
      <c r="A48" s="2584"/>
      <c r="B48" s="1568" t="s">
        <v>1310</v>
      </c>
      <c r="C48" s="2494">
        <v>232</v>
      </c>
      <c r="D48" s="2563" t="s">
        <v>4668</v>
      </c>
      <c r="E48" s="1569"/>
    </row>
    <row r="49" spans="1:5">
      <c r="A49" s="2584"/>
      <c r="B49" s="1568" t="s">
        <v>1311</v>
      </c>
      <c r="C49" s="2494">
        <v>233</v>
      </c>
      <c r="D49" s="2563" t="s">
        <v>4668</v>
      </c>
      <c r="E49" s="1569"/>
    </row>
    <row r="50" spans="1:5">
      <c r="A50" s="2584"/>
      <c r="B50" s="1596" t="s">
        <v>1312</v>
      </c>
      <c r="C50" s="1583">
        <v>234</v>
      </c>
      <c r="D50" s="1590" t="s">
        <v>1299</v>
      </c>
      <c r="E50" s="1569"/>
    </row>
    <row r="51" spans="1:5">
      <c r="A51" s="2584"/>
      <c r="B51" s="1568"/>
      <c r="C51" s="1589" t="s">
        <v>2923</v>
      </c>
      <c r="D51" s="1590"/>
      <c r="E51" s="1569"/>
    </row>
    <row r="52" spans="1:5" ht="15.75">
      <c r="A52" s="2584"/>
      <c r="B52" s="1588" t="s">
        <v>1657</v>
      </c>
      <c r="C52" s="1589" t="s">
        <v>2923</v>
      </c>
      <c r="D52" s="1590"/>
      <c r="E52" s="1569"/>
    </row>
    <row r="53" spans="1:5" ht="15.75">
      <c r="A53" s="2584"/>
      <c r="B53" s="1588" t="s">
        <v>1658</v>
      </c>
      <c r="C53" s="1589" t="s">
        <v>2923</v>
      </c>
      <c r="D53" s="1590"/>
      <c r="E53" s="1569"/>
    </row>
    <row r="54" spans="1:5">
      <c r="A54" s="2584"/>
      <c r="B54" s="1568"/>
      <c r="C54" s="1589" t="s">
        <v>2923</v>
      </c>
      <c r="D54" s="1590"/>
      <c r="E54" s="1569"/>
    </row>
    <row r="55" spans="1:5">
      <c r="A55" s="2584"/>
      <c r="B55" s="1568" t="s">
        <v>1659</v>
      </c>
      <c r="C55" s="1583" t="s">
        <v>1660</v>
      </c>
      <c r="D55" s="1590" t="s">
        <v>1661</v>
      </c>
      <c r="E55" s="1593" t="s">
        <v>490</v>
      </c>
    </row>
    <row r="56" spans="1:5">
      <c r="A56" s="2584"/>
      <c r="B56" s="1568" t="s">
        <v>1662</v>
      </c>
      <c r="C56" s="1583">
        <v>253</v>
      </c>
      <c r="D56" s="1590" t="s">
        <v>3030</v>
      </c>
      <c r="E56" s="1593" t="s">
        <v>490</v>
      </c>
    </row>
    <row r="57" spans="1:5">
      <c r="A57" s="2584"/>
      <c r="B57" s="1568" t="s">
        <v>1663</v>
      </c>
      <c r="C57" s="2494">
        <v>254</v>
      </c>
      <c r="D57" s="2563" t="s">
        <v>4668</v>
      </c>
      <c r="E57" s="3011" t="s">
        <v>4915</v>
      </c>
    </row>
    <row r="58" spans="1:5">
      <c r="A58" s="2584"/>
      <c r="B58" s="1568" t="s">
        <v>1664</v>
      </c>
      <c r="C58" s="1583" t="s">
        <v>1665</v>
      </c>
      <c r="D58" s="1590" t="s">
        <v>3032</v>
      </c>
      <c r="E58" s="1593" t="s">
        <v>490</v>
      </c>
    </row>
    <row r="59" spans="1:5" ht="16.5" thickBot="1">
      <c r="A59" s="2590"/>
      <c r="B59" s="1598"/>
      <c r="C59" s="1599"/>
      <c r="D59" s="1600"/>
      <c r="E59" s="1601"/>
    </row>
    <row r="60" spans="1:5" ht="15.75">
      <c r="A60" s="2281" t="s">
        <v>4669</v>
      </c>
      <c r="B60" s="2522"/>
      <c r="C60" s="2522"/>
      <c r="D60" s="1589"/>
      <c r="E60" s="1602"/>
    </row>
    <row r="61" spans="1:5" ht="15.75" thickBot="1">
      <c r="A61" s="2591" t="s">
        <v>1666</v>
      </c>
      <c r="B61" s="1603"/>
      <c r="C61" s="1603"/>
      <c r="D61" s="1603"/>
      <c r="E61" s="1603"/>
    </row>
    <row r="62" spans="1:5">
      <c r="A62" s="2516"/>
      <c r="B62" s="1564" t="s">
        <v>1800</v>
      </c>
      <c r="C62" s="1564" t="s">
        <v>1801</v>
      </c>
      <c r="D62" s="1564" t="s">
        <v>1802</v>
      </c>
      <c r="E62" s="1565" t="s">
        <v>1803</v>
      </c>
    </row>
    <row r="63" spans="1:5">
      <c r="A63" s="2521"/>
      <c r="B63" s="1568" t="str">
        <f>'Data Sheet'!$C$25</f>
        <v xml:space="preserve">The Brooklyn Union Gas Company d/b/a National Grid New York </v>
      </c>
      <c r="C63" s="1568" t="s">
        <v>1804</v>
      </c>
      <c r="D63" s="1568" t="s">
        <v>1805</v>
      </c>
      <c r="E63" s="1569"/>
    </row>
    <row r="64" spans="1:5">
      <c r="A64" s="2521"/>
      <c r="B64" s="1568"/>
      <c r="C64" s="1568" t="s">
        <v>3014</v>
      </c>
      <c r="D64" s="1571" t="str">
        <f>'Data Sheet'!$C$40</f>
        <v xml:space="preserve"> March 29, 2017</v>
      </c>
      <c r="E64" s="3012" t="str">
        <f>'Data Sheet'!$C$38</f>
        <v xml:space="preserve"> December 31, 2016</v>
      </c>
    </row>
    <row r="65" spans="1:5">
      <c r="A65" s="2588"/>
      <c r="B65" s="1604"/>
      <c r="C65" s="1604"/>
      <c r="D65" s="1604"/>
      <c r="E65" s="1605"/>
    </row>
    <row r="66" spans="1:5" ht="15.75">
      <c r="A66" s="2597" t="s">
        <v>1667</v>
      </c>
      <c r="B66" s="1607"/>
      <c r="C66" s="1607"/>
      <c r="D66" s="1607"/>
      <c r="E66" s="1608"/>
    </row>
    <row r="67" spans="1:5">
      <c r="A67" s="2521"/>
      <c r="B67" s="1589"/>
      <c r="C67" s="1589"/>
      <c r="D67" s="1589"/>
      <c r="E67" s="1569"/>
    </row>
    <row r="68" spans="1:5">
      <c r="A68" s="2588"/>
      <c r="B68" s="1579" t="s">
        <v>3018</v>
      </c>
      <c r="C68" s="1580" t="s">
        <v>3019</v>
      </c>
      <c r="D68" s="1581" t="s">
        <v>3020</v>
      </c>
      <c r="E68" s="1582" t="s">
        <v>3021</v>
      </c>
    </row>
    <row r="69" spans="1:5">
      <c r="A69" s="2521"/>
      <c r="B69" s="1568"/>
      <c r="C69" s="1583" t="s">
        <v>3022</v>
      </c>
      <c r="D69" s="1584" t="s">
        <v>3023</v>
      </c>
      <c r="E69" s="1569"/>
    </row>
    <row r="70" spans="1:5">
      <c r="A70" s="2526"/>
      <c r="B70" s="1585" t="s">
        <v>3024</v>
      </c>
      <c r="C70" s="1586" t="s">
        <v>3025</v>
      </c>
      <c r="D70" s="1587" t="s">
        <v>3026</v>
      </c>
      <c r="E70" s="1572" t="s">
        <v>3027</v>
      </c>
    </row>
    <row r="71" spans="1:5" ht="15.75">
      <c r="A71" s="2521"/>
      <c r="B71" s="1588" t="s">
        <v>1657</v>
      </c>
      <c r="C71" s="1589"/>
      <c r="D71" s="1590"/>
      <c r="E71" s="1569"/>
    </row>
    <row r="72" spans="1:5" ht="15.75">
      <c r="A72" s="2584"/>
      <c r="B72" s="1588" t="s">
        <v>1668</v>
      </c>
      <c r="C72" s="1591"/>
      <c r="D72" s="1590"/>
      <c r="E72" s="1569"/>
    </row>
    <row r="73" spans="1:5" ht="15.75">
      <c r="A73" s="2584"/>
      <c r="B73" s="1588"/>
      <c r="C73" s="1591"/>
      <c r="D73" s="1590"/>
      <c r="E73" s="1569"/>
    </row>
    <row r="74" spans="1:5">
      <c r="A74" s="2584"/>
      <c r="B74" s="1568" t="s">
        <v>1669</v>
      </c>
      <c r="C74" s="1591"/>
      <c r="D74" s="1584"/>
      <c r="E74" s="1569"/>
    </row>
    <row r="75" spans="1:5">
      <c r="A75" s="2584"/>
      <c r="B75" s="1568" t="s">
        <v>1670</v>
      </c>
      <c r="C75" s="1592">
        <v>261</v>
      </c>
      <c r="D75" s="1590" t="s">
        <v>3032</v>
      </c>
      <c r="E75" s="1569"/>
    </row>
    <row r="76" spans="1:5">
      <c r="A76" s="2584"/>
      <c r="B76" s="1568" t="s">
        <v>1671</v>
      </c>
      <c r="C76" s="1592" t="s">
        <v>1672</v>
      </c>
      <c r="D76" s="1590" t="s">
        <v>3032</v>
      </c>
      <c r="E76" s="1593" t="s">
        <v>490</v>
      </c>
    </row>
    <row r="77" spans="1:5">
      <c r="A77" s="2584"/>
      <c r="B77" s="1568" t="s">
        <v>1673</v>
      </c>
      <c r="C77" s="1592" t="s">
        <v>1674</v>
      </c>
      <c r="D77" s="1590" t="s">
        <v>1289</v>
      </c>
      <c r="E77" s="1593" t="s">
        <v>490</v>
      </c>
    </row>
    <row r="78" spans="1:5">
      <c r="A78" s="2584"/>
      <c r="B78" s="1568" t="s">
        <v>1675</v>
      </c>
      <c r="C78" s="1592">
        <v>269</v>
      </c>
      <c r="D78" s="2563" t="s">
        <v>4668</v>
      </c>
      <c r="E78" s="1569"/>
    </row>
    <row r="79" spans="1:5">
      <c r="A79" s="2584"/>
      <c r="B79" s="1568" t="s">
        <v>1676</v>
      </c>
      <c r="C79" s="1591"/>
      <c r="D79" s="1590"/>
      <c r="E79" s="1569"/>
    </row>
    <row r="80" spans="1:5">
      <c r="A80" s="2584"/>
      <c r="B80" s="1568" t="s">
        <v>1677</v>
      </c>
      <c r="C80" s="1592" t="s">
        <v>1678</v>
      </c>
      <c r="D80" s="1590" t="s">
        <v>3032</v>
      </c>
      <c r="E80" s="3011" t="s">
        <v>4915</v>
      </c>
    </row>
    <row r="81" spans="1:5" ht="15.75">
      <c r="A81" s="2584"/>
      <c r="B81" s="1568" t="s">
        <v>1679</v>
      </c>
      <c r="C81" s="1592" t="s">
        <v>1680</v>
      </c>
      <c r="D81" s="1590" t="s">
        <v>3032</v>
      </c>
      <c r="E81" s="1594"/>
    </row>
    <row r="82" spans="1:5" ht="15.75">
      <c r="A82" s="2584"/>
      <c r="B82" s="1568" t="s">
        <v>1681</v>
      </c>
      <c r="C82" s="1592" t="s">
        <v>1682</v>
      </c>
      <c r="D82" s="1590" t="s">
        <v>3032</v>
      </c>
      <c r="E82" s="1594"/>
    </row>
    <row r="83" spans="1:5">
      <c r="A83" s="2584"/>
      <c r="B83" s="1568" t="s">
        <v>1683</v>
      </c>
      <c r="C83" s="1592">
        <v>278</v>
      </c>
      <c r="D83" s="2563" t="s">
        <v>4668</v>
      </c>
      <c r="E83" s="1569"/>
    </row>
    <row r="84" spans="1:5" ht="15.75">
      <c r="A84" s="2584"/>
      <c r="B84" s="1568"/>
      <c r="C84" s="1591"/>
      <c r="D84" s="1590"/>
      <c r="E84" s="1594"/>
    </row>
    <row r="85" spans="1:5" ht="15.75">
      <c r="A85" s="2584"/>
      <c r="B85" s="1588" t="s">
        <v>785</v>
      </c>
      <c r="C85" s="1589" t="s">
        <v>2923</v>
      </c>
      <c r="D85" s="1590"/>
      <c r="E85" s="1594"/>
    </row>
    <row r="86" spans="1:5" ht="15.75">
      <c r="A86" s="2584"/>
      <c r="B86" s="1588"/>
      <c r="C86" s="1589"/>
      <c r="D86" s="1590"/>
      <c r="E86" s="1594"/>
    </row>
    <row r="87" spans="1:5">
      <c r="A87" s="2584"/>
      <c r="B87" s="1568" t="s">
        <v>786</v>
      </c>
      <c r="C87" s="2576" t="s">
        <v>787</v>
      </c>
      <c r="D87" s="2563" t="s">
        <v>4668</v>
      </c>
      <c r="E87" s="2825" t="s">
        <v>5100</v>
      </c>
    </row>
    <row r="88" spans="1:5">
      <c r="A88" s="2584"/>
      <c r="B88" s="2585" t="s">
        <v>4315</v>
      </c>
      <c r="C88" s="2586">
        <v>302</v>
      </c>
      <c r="D88" s="2563" t="s">
        <v>4668</v>
      </c>
      <c r="E88" s="2981" t="s">
        <v>4741</v>
      </c>
    </row>
    <row r="89" spans="1:5">
      <c r="A89" s="2584"/>
      <c r="B89" s="1568" t="s">
        <v>3331</v>
      </c>
      <c r="C89" s="2494">
        <v>304</v>
      </c>
      <c r="D89" s="2563" t="s">
        <v>4668</v>
      </c>
      <c r="E89" s="2981" t="s">
        <v>4741</v>
      </c>
    </row>
    <row r="90" spans="1:5">
      <c r="A90" s="2584"/>
      <c r="B90" s="1568" t="s">
        <v>3332</v>
      </c>
      <c r="C90" s="1583" t="s">
        <v>3333</v>
      </c>
      <c r="D90" s="1590" t="s">
        <v>1299</v>
      </c>
      <c r="E90" s="3011" t="s">
        <v>5100</v>
      </c>
    </row>
    <row r="91" spans="1:5">
      <c r="A91" s="2584"/>
      <c r="B91" s="1568" t="s">
        <v>3334</v>
      </c>
      <c r="C91" s="2576" t="s">
        <v>3335</v>
      </c>
      <c r="D91" s="2563" t="s">
        <v>4668</v>
      </c>
      <c r="E91" s="2981" t="s">
        <v>4741</v>
      </c>
    </row>
    <row r="92" spans="1:5">
      <c r="A92" s="2584"/>
      <c r="B92" s="1568" t="s">
        <v>3336</v>
      </c>
      <c r="C92" s="2509">
        <v>323</v>
      </c>
      <c r="D92" s="1584" t="s">
        <v>1308</v>
      </c>
      <c r="E92" s="2981" t="s">
        <v>4741</v>
      </c>
    </row>
    <row r="93" spans="1:5">
      <c r="A93" s="2584"/>
      <c r="B93" s="1568" t="s">
        <v>3337</v>
      </c>
      <c r="C93" s="2576" t="s">
        <v>4575</v>
      </c>
      <c r="D93" s="2563" t="s">
        <v>4668</v>
      </c>
      <c r="E93" s="3011" t="s">
        <v>5100</v>
      </c>
    </row>
    <row r="94" spans="1:5">
      <c r="A94" s="2584"/>
      <c r="B94" s="1568" t="s">
        <v>2121</v>
      </c>
      <c r="C94" s="2576" t="s">
        <v>4574</v>
      </c>
      <c r="D94" s="2563" t="s">
        <v>4668</v>
      </c>
      <c r="E94" s="3011" t="s">
        <v>5100</v>
      </c>
    </row>
    <row r="95" spans="1:5">
      <c r="A95" s="2584"/>
      <c r="B95" s="2585" t="s">
        <v>4316</v>
      </c>
      <c r="C95" s="2586">
        <v>331</v>
      </c>
      <c r="D95" s="2563" t="s">
        <v>4668</v>
      </c>
      <c r="E95" s="2981" t="s">
        <v>4741</v>
      </c>
    </row>
    <row r="96" spans="1:5">
      <c r="A96" s="2584"/>
      <c r="B96" s="1568" t="s">
        <v>2123</v>
      </c>
      <c r="C96" s="2494">
        <v>332</v>
      </c>
      <c r="D96" s="2563" t="s">
        <v>4668</v>
      </c>
      <c r="E96" s="3011" t="s">
        <v>5100</v>
      </c>
    </row>
    <row r="97" spans="1:5">
      <c r="A97" s="2584"/>
      <c r="B97" s="1568" t="s">
        <v>2124</v>
      </c>
      <c r="C97" s="1583">
        <v>335</v>
      </c>
      <c r="D97" s="2583" t="s">
        <v>492</v>
      </c>
      <c r="E97" s="1593" t="s">
        <v>490</v>
      </c>
    </row>
    <row r="98" spans="1:5">
      <c r="A98" s="2584"/>
      <c r="B98" s="1568" t="s">
        <v>2125</v>
      </c>
      <c r="C98" s="2576" t="s">
        <v>2126</v>
      </c>
      <c r="D98" s="2563" t="s">
        <v>4668</v>
      </c>
      <c r="E98" s="2981" t="s">
        <v>4741</v>
      </c>
    </row>
    <row r="99" spans="1:5">
      <c r="A99" s="2584"/>
      <c r="B99" s="1568" t="s">
        <v>2127</v>
      </c>
      <c r="C99" s="1589"/>
      <c r="D99" s="1584"/>
      <c r="E99" s="1569"/>
    </row>
    <row r="100" spans="1:5">
      <c r="A100" s="2584"/>
      <c r="B100" s="1568" t="s">
        <v>2128</v>
      </c>
      <c r="C100" s="1583">
        <v>340</v>
      </c>
      <c r="D100" s="1590" t="s">
        <v>3030</v>
      </c>
      <c r="E100" s="1593" t="s">
        <v>490</v>
      </c>
    </row>
    <row r="101" spans="1:5">
      <c r="A101" s="2584"/>
      <c r="B101" s="1568"/>
      <c r="C101" s="1589"/>
      <c r="D101" s="1590"/>
      <c r="E101" s="1569"/>
    </row>
    <row r="102" spans="1:5" ht="15.75">
      <c r="A102" s="2584"/>
      <c r="B102" s="1588" t="s">
        <v>2129</v>
      </c>
      <c r="C102" s="1589"/>
      <c r="D102" s="1584"/>
      <c r="E102" s="1569"/>
    </row>
    <row r="103" spans="1:5">
      <c r="A103" s="2589"/>
      <c r="B103" s="1568"/>
      <c r="C103" s="1589"/>
      <c r="D103" s="1590"/>
      <c r="E103" s="1569"/>
    </row>
    <row r="104" spans="1:5">
      <c r="A104" s="2589"/>
      <c r="B104" s="1568" t="s">
        <v>2130</v>
      </c>
      <c r="C104" s="1583" t="s">
        <v>2131</v>
      </c>
      <c r="D104" s="1590" t="s">
        <v>3032</v>
      </c>
      <c r="E104" s="1593" t="s">
        <v>490</v>
      </c>
    </row>
    <row r="105" spans="1:5">
      <c r="A105" s="2584"/>
      <c r="B105" s="1568" t="s">
        <v>2132</v>
      </c>
      <c r="C105" s="2576" t="s">
        <v>2133</v>
      </c>
      <c r="D105" s="2563" t="s">
        <v>4668</v>
      </c>
      <c r="E105" s="1569"/>
    </row>
    <row r="106" spans="1:5">
      <c r="A106" s="2584"/>
      <c r="B106" s="1568" t="s">
        <v>2134</v>
      </c>
      <c r="C106" s="2576" t="s">
        <v>4573</v>
      </c>
      <c r="D106" s="2563" t="s">
        <v>4668</v>
      </c>
      <c r="E106" s="1569"/>
    </row>
    <row r="107" spans="1:5">
      <c r="A107" s="2584"/>
      <c r="B107" s="1596" t="s">
        <v>2135</v>
      </c>
      <c r="C107" s="1583">
        <v>356</v>
      </c>
      <c r="D107" s="1590" t="s">
        <v>3030</v>
      </c>
      <c r="E107" s="1593" t="s">
        <v>5246</v>
      </c>
    </row>
    <row r="108" spans="1:5">
      <c r="A108" s="2584"/>
      <c r="B108" s="1568"/>
      <c r="C108" s="1589" t="s">
        <v>2923</v>
      </c>
      <c r="D108" s="1590"/>
      <c r="E108" s="1569"/>
    </row>
    <row r="109" spans="1:5" ht="15.75">
      <c r="A109" s="2584"/>
      <c r="B109" s="1588" t="s">
        <v>2136</v>
      </c>
      <c r="C109" s="1589" t="s">
        <v>2923</v>
      </c>
      <c r="D109" s="1590"/>
      <c r="E109" s="1569"/>
    </row>
    <row r="110" spans="1:5">
      <c r="A110" s="2584"/>
      <c r="B110" s="1568"/>
      <c r="C110" s="1589" t="s">
        <v>2923</v>
      </c>
      <c r="D110" s="1590"/>
      <c r="E110" s="1569"/>
    </row>
    <row r="111" spans="1:5">
      <c r="A111" s="2584"/>
      <c r="B111" s="2585" t="s">
        <v>4317</v>
      </c>
      <c r="C111" s="2586">
        <v>397</v>
      </c>
      <c r="D111" s="2563" t="s">
        <v>4668</v>
      </c>
      <c r="E111" s="2595" t="s">
        <v>4741</v>
      </c>
    </row>
    <row r="112" spans="1:5">
      <c r="A112" s="2584"/>
      <c r="B112" s="2585" t="s">
        <v>4319</v>
      </c>
      <c r="C112" s="2586">
        <v>398</v>
      </c>
      <c r="D112" s="2563" t="s">
        <v>4668</v>
      </c>
      <c r="E112" s="2595" t="s">
        <v>4741</v>
      </c>
    </row>
    <row r="113" spans="1:9">
      <c r="A113" s="2584"/>
      <c r="B113" s="2585" t="s">
        <v>4153</v>
      </c>
      <c r="C113" s="2586">
        <v>400</v>
      </c>
      <c r="D113" s="2563" t="s">
        <v>4668</v>
      </c>
      <c r="E113" s="2595" t="s">
        <v>4741</v>
      </c>
    </row>
    <row r="114" spans="1:9">
      <c r="A114" s="2584"/>
      <c r="B114" s="2585" t="s">
        <v>4185</v>
      </c>
      <c r="C114" s="2586" t="s">
        <v>4318</v>
      </c>
      <c r="D114" s="2563" t="s">
        <v>4668</v>
      </c>
      <c r="E114" s="2595" t="s">
        <v>4741</v>
      </c>
    </row>
    <row r="115" spans="1:9">
      <c r="A115" s="2584"/>
      <c r="B115" s="2585" t="s">
        <v>2137</v>
      </c>
      <c r="C115" s="2586">
        <v>401</v>
      </c>
      <c r="D115" s="2563" t="s">
        <v>4668</v>
      </c>
      <c r="E115" s="2595" t="s">
        <v>4741</v>
      </c>
      <c r="H115" s="1929"/>
      <c r="I115" s="2822" t="s">
        <v>4668</v>
      </c>
    </row>
    <row r="116" spans="1:9">
      <c r="A116" s="2584"/>
      <c r="B116" s="2585" t="s">
        <v>2138</v>
      </c>
      <c r="C116" s="2586">
        <v>401</v>
      </c>
      <c r="D116" s="2583" t="s">
        <v>2122</v>
      </c>
      <c r="E116" s="2595" t="s">
        <v>4741</v>
      </c>
    </row>
    <row r="117" spans="1:9">
      <c r="A117" s="2584"/>
      <c r="B117" s="2585" t="s">
        <v>2139</v>
      </c>
      <c r="C117" s="2586" t="s">
        <v>4572</v>
      </c>
      <c r="D117" s="2563" t="s">
        <v>4668</v>
      </c>
      <c r="E117" s="2595" t="s">
        <v>4741</v>
      </c>
    </row>
    <row r="118" spans="1:9">
      <c r="A118" s="2584"/>
      <c r="B118" s="2585" t="s">
        <v>2140</v>
      </c>
      <c r="C118" s="2586" t="s">
        <v>4571</v>
      </c>
      <c r="D118" s="2563" t="s">
        <v>4668</v>
      </c>
      <c r="E118" s="2595" t="s">
        <v>4741</v>
      </c>
    </row>
    <row r="119" spans="1:9">
      <c r="A119" s="2584"/>
      <c r="B119" s="2585" t="s">
        <v>2141</v>
      </c>
      <c r="C119" s="2586" t="s">
        <v>4570</v>
      </c>
      <c r="D119" s="2563" t="s">
        <v>4668</v>
      </c>
      <c r="E119" s="2595" t="s">
        <v>4741</v>
      </c>
    </row>
    <row r="120" spans="1:9">
      <c r="A120" s="2584"/>
      <c r="B120" s="2585" t="s">
        <v>2142</v>
      </c>
      <c r="C120" s="2586" t="s">
        <v>4569</v>
      </c>
      <c r="D120" s="2563" t="s">
        <v>4668</v>
      </c>
      <c r="E120" s="2595" t="s">
        <v>4741</v>
      </c>
    </row>
    <row r="121" spans="1:9">
      <c r="A121" s="2584"/>
      <c r="B121" s="2585" t="s">
        <v>4220</v>
      </c>
      <c r="C121" s="2586" t="s">
        <v>4221</v>
      </c>
      <c r="D121" s="2563" t="s">
        <v>4668</v>
      </c>
      <c r="E121" s="2595" t="s">
        <v>4741</v>
      </c>
    </row>
    <row r="122" spans="1:9">
      <c r="A122" s="2584"/>
      <c r="B122" s="2585" t="s">
        <v>4222</v>
      </c>
      <c r="C122" s="2586" t="s">
        <v>4223</v>
      </c>
      <c r="D122" s="2563" t="s">
        <v>4668</v>
      </c>
      <c r="E122" s="2595" t="s">
        <v>4741</v>
      </c>
    </row>
    <row r="123" spans="1:9" ht="16.5" thickBot="1">
      <c r="A123" s="2590"/>
      <c r="B123" s="1598"/>
      <c r="C123" s="1599"/>
      <c r="D123" s="1600"/>
      <c r="E123" s="1601"/>
    </row>
    <row r="124" spans="1:9">
      <c r="A124" s="2281" t="s">
        <v>4669</v>
      </c>
      <c r="B124" s="2522"/>
      <c r="C124" s="2522"/>
      <c r="D124" s="1589"/>
      <c r="E124" s="1589"/>
    </row>
    <row r="125" spans="1:9" ht="15.75" thickBot="1">
      <c r="A125" s="2591" t="s">
        <v>2143</v>
      </c>
      <c r="B125" s="1603"/>
      <c r="C125" s="1603"/>
      <c r="D125" s="1603"/>
      <c r="E125" s="1603"/>
    </row>
    <row r="126" spans="1:9">
      <c r="A126" s="2516"/>
      <c r="B126" s="1564" t="s">
        <v>1800</v>
      </c>
      <c r="C126" s="1564" t="s">
        <v>1801</v>
      </c>
      <c r="D126" s="1564" t="s">
        <v>1802</v>
      </c>
      <c r="E126" s="1565" t="s">
        <v>1803</v>
      </c>
    </row>
    <row r="127" spans="1:9">
      <c r="A127" s="2521"/>
      <c r="B127" s="1568" t="str">
        <f>'Data Sheet'!$C$25</f>
        <v xml:space="preserve">The Brooklyn Union Gas Company d/b/a National Grid New York </v>
      </c>
      <c r="C127" s="1568" t="s">
        <v>1804</v>
      </c>
      <c r="D127" s="1568" t="s">
        <v>1805</v>
      </c>
      <c r="E127" s="1569"/>
    </row>
    <row r="128" spans="1:9">
      <c r="A128" s="2521"/>
      <c r="B128" s="1568"/>
      <c r="C128" s="1568" t="s">
        <v>3014</v>
      </c>
      <c r="D128" s="1571" t="str">
        <f>'Data Sheet'!$C$40</f>
        <v xml:space="preserve"> March 29, 2017</v>
      </c>
      <c r="E128" s="3012" t="str">
        <f>'Data Sheet'!$C$38</f>
        <v xml:space="preserve"> December 31, 2016</v>
      </c>
    </row>
    <row r="129" spans="1:5">
      <c r="A129" s="2588"/>
      <c r="B129" s="1604"/>
      <c r="C129" s="1604"/>
      <c r="D129" s="1604"/>
      <c r="E129" s="1605"/>
    </row>
    <row r="130" spans="1:5" ht="15.75">
      <c r="A130" s="2597" t="s">
        <v>1667</v>
      </c>
      <c r="B130" s="1607"/>
      <c r="C130" s="1607"/>
      <c r="D130" s="1607"/>
      <c r="E130" s="1608"/>
    </row>
    <row r="131" spans="1:5">
      <c r="A131" s="2521"/>
      <c r="B131" s="1589"/>
      <c r="C131" s="1589"/>
      <c r="D131" s="1589"/>
      <c r="E131" s="1569"/>
    </row>
    <row r="132" spans="1:5">
      <c r="A132" s="2588"/>
      <c r="B132" s="1579" t="s">
        <v>3018</v>
      </c>
      <c r="C132" s="1580" t="s">
        <v>3019</v>
      </c>
      <c r="D132" s="1581" t="s">
        <v>3020</v>
      </c>
      <c r="E132" s="1582" t="s">
        <v>3021</v>
      </c>
    </row>
    <row r="133" spans="1:5">
      <c r="A133" s="2521"/>
      <c r="B133" s="1568"/>
      <c r="C133" s="1583" t="s">
        <v>3022</v>
      </c>
      <c r="D133" s="1584" t="s">
        <v>3023</v>
      </c>
      <c r="E133" s="1569"/>
    </row>
    <row r="134" spans="1:5">
      <c r="A134" s="2526"/>
      <c r="B134" s="1585" t="s">
        <v>3024</v>
      </c>
      <c r="C134" s="1586" t="s">
        <v>3025</v>
      </c>
      <c r="D134" s="1587" t="s">
        <v>3026</v>
      </c>
      <c r="E134" s="1572" t="s">
        <v>3027</v>
      </c>
    </row>
    <row r="135" spans="1:5" ht="15.75">
      <c r="A135" s="2521"/>
      <c r="B135" s="1588" t="s">
        <v>2144</v>
      </c>
      <c r="C135" s="1589"/>
      <c r="D135" s="1590"/>
      <c r="E135" s="1569"/>
    </row>
    <row r="136" spans="1:5" ht="15.75">
      <c r="A136" s="2584"/>
      <c r="B136" s="1588"/>
      <c r="C136" s="1591"/>
      <c r="D136" s="1590"/>
      <c r="E136" s="1569"/>
    </row>
    <row r="137" spans="1:5">
      <c r="A137" s="2584"/>
      <c r="B137" s="1568" t="s">
        <v>2145</v>
      </c>
      <c r="C137" s="1592" t="s">
        <v>2146</v>
      </c>
      <c r="D137" s="1590" t="s">
        <v>3030</v>
      </c>
      <c r="E137" s="2595" t="s">
        <v>4741</v>
      </c>
    </row>
    <row r="138" spans="1:5">
      <c r="A138" s="2584"/>
      <c r="B138" s="1568" t="s">
        <v>2147</v>
      </c>
      <c r="C138" s="1592" t="s">
        <v>4568</v>
      </c>
      <c r="D138" s="2563" t="s">
        <v>4668</v>
      </c>
      <c r="E138" s="2595" t="s">
        <v>4741</v>
      </c>
    </row>
    <row r="139" spans="1:5">
      <c r="A139" s="2584"/>
      <c r="B139" s="1568" t="s">
        <v>2148</v>
      </c>
      <c r="C139" s="1592" t="s">
        <v>2149</v>
      </c>
      <c r="D139" s="1590" t="s">
        <v>3032</v>
      </c>
      <c r="E139" s="2595" t="s">
        <v>4741</v>
      </c>
    </row>
    <row r="140" spans="1:5">
      <c r="A140" s="2592"/>
      <c r="B140" s="1568" t="s">
        <v>2150</v>
      </c>
      <c r="C140" s="1592">
        <v>429</v>
      </c>
      <c r="D140" s="1590" t="s">
        <v>1299</v>
      </c>
      <c r="E140" s="2595" t="s">
        <v>4741</v>
      </c>
    </row>
    <row r="141" spans="1:5">
      <c r="A141" s="2584"/>
      <c r="B141" s="2585" t="s">
        <v>4363</v>
      </c>
      <c r="C141" s="2593">
        <v>430</v>
      </c>
      <c r="D141" s="2563" t="s">
        <v>4668</v>
      </c>
      <c r="E141" s="2595" t="s">
        <v>4741</v>
      </c>
    </row>
    <row r="142" spans="1:5">
      <c r="A142" s="2584"/>
      <c r="B142" s="1568" t="s">
        <v>1339</v>
      </c>
      <c r="C142" s="1592">
        <v>450</v>
      </c>
      <c r="D142" s="1590" t="s">
        <v>3030</v>
      </c>
      <c r="E142" s="2595" t="s">
        <v>4741</v>
      </c>
    </row>
    <row r="143" spans="1:5" ht="15.75">
      <c r="A143" s="2584"/>
      <c r="B143" s="1568" t="s">
        <v>1340</v>
      </c>
      <c r="C143" s="1591"/>
      <c r="D143" s="1590"/>
      <c r="E143" s="1594"/>
    </row>
    <row r="144" spans="1:5" ht="15.75">
      <c r="A144" s="2584"/>
      <c r="B144" s="1568"/>
      <c r="C144" s="1591"/>
      <c r="D144" s="1590"/>
      <c r="E144" s="1594"/>
    </row>
    <row r="145" spans="1:5">
      <c r="A145" s="2584"/>
      <c r="B145" s="1568" t="s">
        <v>1341</v>
      </c>
      <c r="C145" s="1591"/>
      <c r="D145" s="1590"/>
      <c r="E145" s="1569"/>
    </row>
    <row r="146" spans="1:5" ht="15.75">
      <c r="A146" s="2584"/>
      <c r="B146" s="1568"/>
      <c r="C146" s="1591"/>
      <c r="D146" s="1590"/>
      <c r="E146" s="1594"/>
    </row>
    <row r="147" spans="1:5" ht="15.75">
      <c r="A147" s="2584"/>
      <c r="B147" s="1596" t="s">
        <v>5187</v>
      </c>
      <c r="C147" s="1589"/>
      <c r="D147" s="1590"/>
      <c r="E147" s="1594"/>
    </row>
    <row r="148" spans="1:5" ht="15.75">
      <c r="A148" s="2584"/>
      <c r="B148" s="1588"/>
      <c r="C148" s="1589"/>
      <c r="D148" s="1590"/>
      <c r="E148" s="1594"/>
    </row>
    <row r="149" spans="1:5">
      <c r="A149" s="2584"/>
      <c r="B149" s="1568"/>
      <c r="C149" s="1589"/>
      <c r="D149" s="1590"/>
      <c r="E149" s="1569"/>
    </row>
    <row r="150" spans="1:5" ht="15.75">
      <c r="A150" s="2584"/>
      <c r="B150" s="1588" t="s">
        <v>1342</v>
      </c>
      <c r="C150" s="2598">
        <v>34335</v>
      </c>
      <c r="D150" s="2828" t="s">
        <v>4668</v>
      </c>
      <c r="E150" s="1569"/>
    </row>
    <row r="151" spans="1:5">
      <c r="A151" s="2584"/>
      <c r="B151" s="1568"/>
      <c r="C151" s="1589"/>
      <c r="D151" s="1590"/>
      <c r="E151" s="1569"/>
    </row>
    <row r="152" spans="1:5">
      <c r="A152" s="2584"/>
      <c r="B152" s="1568"/>
      <c r="C152" s="1589"/>
      <c r="D152" s="1584"/>
      <c r="E152" s="1569"/>
    </row>
    <row r="153" spans="1:5">
      <c r="A153" s="2584"/>
      <c r="B153" s="1568"/>
      <c r="C153" s="1589"/>
      <c r="D153" s="1584"/>
      <c r="E153" s="1569"/>
    </row>
    <row r="154" spans="1:5">
      <c r="A154" s="2584"/>
      <c r="B154" s="1568"/>
      <c r="C154" s="1589"/>
      <c r="D154" s="1584"/>
      <c r="E154" s="1569"/>
    </row>
    <row r="155" spans="1:5">
      <c r="A155" s="2584"/>
      <c r="B155" s="1568"/>
      <c r="C155" s="1589"/>
      <c r="D155" s="1590"/>
      <c r="E155" s="1569"/>
    </row>
    <row r="156" spans="1:5">
      <c r="A156" s="2584"/>
      <c r="B156" s="1568"/>
      <c r="C156" s="1589"/>
      <c r="D156" s="1590"/>
      <c r="E156" s="1569"/>
    </row>
    <row r="157" spans="1:5">
      <c r="A157" s="2584"/>
      <c r="B157" s="1568"/>
      <c r="C157" s="1589"/>
      <c r="D157" s="1590"/>
      <c r="E157" s="1569"/>
    </row>
    <row r="158" spans="1:5">
      <c r="A158" s="2584"/>
      <c r="B158" s="1568"/>
      <c r="C158" s="1589"/>
      <c r="D158" s="1584"/>
      <c r="E158" s="1569"/>
    </row>
    <row r="159" spans="1:5">
      <c r="A159" s="2584"/>
      <c r="B159" s="1568"/>
      <c r="C159" s="1589"/>
      <c r="D159" s="1584"/>
      <c r="E159" s="1569"/>
    </row>
    <row r="160" spans="1:5">
      <c r="A160" s="2584"/>
      <c r="B160" s="1568"/>
      <c r="C160" s="1589"/>
      <c r="D160" s="1590"/>
      <c r="E160" s="1569"/>
    </row>
    <row r="161" spans="1:5">
      <c r="A161" s="2584"/>
      <c r="B161" s="1568"/>
      <c r="C161" s="1589"/>
      <c r="D161" s="1590"/>
      <c r="E161" s="1569"/>
    </row>
    <row r="162" spans="1:5" ht="15.75">
      <c r="A162" s="2584"/>
      <c r="B162" s="1609"/>
      <c r="C162" s="1589"/>
      <c r="D162" s="1584"/>
      <c r="E162" s="1569"/>
    </row>
    <row r="163" spans="1:5">
      <c r="A163" s="2589"/>
      <c r="B163" s="1568"/>
      <c r="C163" s="1589"/>
      <c r="D163" s="1590"/>
      <c r="E163" s="1569"/>
    </row>
    <row r="164" spans="1:5">
      <c r="A164" s="2589"/>
      <c r="B164" s="1568"/>
      <c r="C164" s="1589"/>
      <c r="D164" s="1590"/>
      <c r="E164" s="1569"/>
    </row>
    <row r="165" spans="1:5">
      <c r="A165" s="2584"/>
      <c r="B165" s="1568"/>
      <c r="C165" s="1589"/>
      <c r="D165" s="1590"/>
      <c r="E165" s="1569"/>
    </row>
    <row r="166" spans="1:5">
      <c r="A166" s="2584"/>
      <c r="B166" s="1568"/>
      <c r="C166" s="1589"/>
      <c r="D166" s="1590"/>
      <c r="E166" s="1569"/>
    </row>
    <row r="167" spans="1:5">
      <c r="A167" s="2584"/>
      <c r="B167" s="1596"/>
      <c r="C167" s="1589"/>
      <c r="D167" s="1590"/>
      <c r="E167" s="1569"/>
    </row>
    <row r="168" spans="1:5">
      <c r="A168" s="2584"/>
      <c r="B168" s="1568"/>
      <c r="C168" s="1589"/>
      <c r="D168" s="1590"/>
      <c r="E168" s="1569"/>
    </row>
    <row r="169" spans="1:5" ht="15.75">
      <c r="A169" s="2584"/>
      <c r="B169" s="1588"/>
      <c r="C169" s="1589"/>
      <c r="D169" s="1590"/>
      <c r="E169" s="1569"/>
    </row>
    <row r="170" spans="1:5">
      <c r="A170" s="2584"/>
      <c r="B170" s="1568"/>
      <c r="C170" s="1589"/>
      <c r="D170" s="1590"/>
      <c r="E170" s="1569"/>
    </row>
    <row r="171" spans="1:5">
      <c r="A171" s="2584"/>
      <c r="B171" s="1568"/>
      <c r="C171" s="1589"/>
      <c r="D171" s="1590"/>
      <c r="E171" s="1569"/>
    </row>
    <row r="172" spans="1:5">
      <c r="A172" s="2584"/>
      <c r="B172" s="1568"/>
      <c r="C172" s="1589"/>
      <c r="D172" s="1590"/>
      <c r="E172" s="1569"/>
    </row>
    <row r="173" spans="1:5" ht="15.75">
      <c r="A173" s="2584"/>
      <c r="B173" s="1568"/>
      <c r="C173" s="1589"/>
      <c r="D173" s="1597"/>
      <c r="E173" s="1594"/>
    </row>
    <row r="174" spans="1:5">
      <c r="A174" s="2584"/>
      <c r="B174" s="1568"/>
      <c r="C174" s="1589"/>
      <c r="D174" s="1597"/>
      <c r="E174" s="1569"/>
    </row>
    <row r="175" spans="1:5">
      <c r="A175" s="2584"/>
      <c r="B175" s="1568"/>
      <c r="C175" s="1589"/>
      <c r="D175" s="1590"/>
      <c r="E175" s="1569"/>
    </row>
    <row r="176" spans="1:5">
      <c r="A176" s="2584"/>
      <c r="B176" s="1568"/>
      <c r="C176" s="1589"/>
      <c r="D176" s="1590"/>
      <c r="E176" s="1569"/>
    </row>
    <row r="177" spans="1:5">
      <c r="A177" s="2584"/>
      <c r="B177" s="1568"/>
      <c r="C177" s="1589"/>
      <c r="D177" s="1590"/>
      <c r="E177" s="1569"/>
    </row>
    <row r="178" spans="1:5">
      <c r="A178" s="2584"/>
      <c r="B178" s="1568"/>
      <c r="C178" s="1589"/>
      <c r="D178" s="1590"/>
      <c r="E178" s="1569"/>
    </row>
    <row r="179" spans="1:5" ht="16.5" thickBot="1">
      <c r="A179" s="2590"/>
      <c r="B179" s="1598"/>
      <c r="C179" s="1599"/>
      <c r="D179" s="1600"/>
      <c r="E179" s="1601"/>
    </row>
    <row r="180" spans="1:5">
      <c r="A180" s="2281" t="s">
        <v>4669</v>
      </c>
      <c r="B180" s="2522"/>
      <c r="C180" s="2522"/>
      <c r="D180" s="1589"/>
      <c r="E180" s="1589"/>
    </row>
    <row r="181" spans="1:5">
      <c r="A181" s="2591" t="s">
        <v>1343</v>
      </c>
      <c r="B181" s="1603"/>
      <c r="C181" s="1603"/>
      <c r="D181" s="1603"/>
      <c r="E181" s="1603"/>
    </row>
    <row r="182" spans="1:5">
      <c r="A182" s="2522"/>
      <c r="B182" s="1589"/>
      <c r="C182" s="1589"/>
      <c r="D182" s="1589"/>
      <c r="E182" s="1589"/>
    </row>
    <row r="183" spans="1:5">
      <c r="A183" s="2522"/>
    </row>
    <row r="184" spans="1:5">
      <c r="A184" s="2522"/>
      <c r="B184" s="1589"/>
      <c r="C184" s="1603"/>
      <c r="D184" s="1603"/>
      <c r="E184" s="1603"/>
    </row>
    <row r="187" spans="1:5">
      <c r="A187" s="2522"/>
      <c r="B187" s="1610"/>
    </row>
    <row r="188" spans="1:5">
      <c r="A188" s="2522"/>
      <c r="B188" s="1610"/>
    </row>
    <row r="189" spans="1:5">
      <c r="A189" s="2522"/>
      <c r="B189" s="1610"/>
    </row>
    <row r="190" spans="1:5">
      <c r="A190" s="2522"/>
      <c r="B190" s="1610"/>
    </row>
    <row r="191" spans="1:5">
      <c r="A191" s="2522"/>
      <c r="B191" s="1610"/>
    </row>
    <row r="192" spans="1:5">
      <c r="A192" s="2522"/>
      <c r="B192" s="1610"/>
    </row>
    <row r="193" spans="1:2">
      <c r="A193" s="2522"/>
      <c r="B193" s="1610"/>
    </row>
    <row r="194" spans="1:2">
      <c r="A194" s="2522"/>
      <c r="B194" s="1610"/>
    </row>
    <row r="195" spans="1:2">
      <c r="A195" s="2522"/>
      <c r="B195" s="1610"/>
    </row>
    <row r="196" spans="1:2">
      <c r="B196" s="1610"/>
    </row>
  </sheetData>
  <printOptions horizontalCentered="1" verticalCentered="1"/>
  <pageMargins left="0.5" right="0.5" top="0" bottom="0" header="0.25" footer="0.25"/>
  <pageSetup scale="72" fitToHeight="3" orientation="portrait" r:id="rId1"/>
  <headerFooter alignWithMargins="0"/>
  <rowBreaks count="2" manualBreakCount="2">
    <brk id="61" max="16383" man="1"/>
    <brk id="125"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pageSetUpPr fitToPage="1"/>
  </sheetPr>
  <dimension ref="A1:H50"/>
  <sheetViews>
    <sheetView defaultGridColor="0" view="pageBreakPreview" topLeftCell="A25" colorId="22" zoomScale="80" zoomScaleNormal="100" zoomScaleSheetLayoutView="80" workbookViewId="0">
      <selection activeCell="F7" sqref="F7"/>
    </sheetView>
  </sheetViews>
  <sheetFormatPr defaultColWidth="9.6640625" defaultRowHeight="15"/>
  <cols>
    <col min="1" max="1" width="5.6640625" customWidth="1"/>
    <col min="2" max="2" width="7.6640625" customWidth="1"/>
    <col min="3" max="3" width="20.6640625" customWidth="1"/>
    <col min="4" max="4" width="11.33203125" customWidth="1"/>
    <col min="5" max="5" width="10.6640625" customWidth="1"/>
    <col min="6" max="6" width="14.88671875" customWidth="1"/>
    <col min="7" max="7" width="14.6640625" customWidth="1"/>
  </cols>
  <sheetData>
    <row r="1" spans="1:8">
      <c r="A1" s="29" t="s">
        <v>2216</v>
      </c>
      <c r="B1" s="905"/>
      <c r="C1" s="906"/>
      <c r="D1" s="66" t="s">
        <v>1344</v>
      </c>
      <c r="E1" s="906"/>
      <c r="F1" s="66" t="s">
        <v>1802</v>
      </c>
      <c r="G1" s="228" t="s">
        <v>1803</v>
      </c>
      <c r="H1" s="961"/>
    </row>
    <row r="2" spans="1:8">
      <c r="A2" s="72" t="str">
        <f>'Data Sheet'!$C$25</f>
        <v xml:space="preserve">The Brooklyn Union Gas Company d/b/a National Grid New York </v>
      </c>
      <c r="B2" s="17"/>
      <c r="C2" s="911"/>
      <c r="D2" s="17" t="s">
        <v>1157</v>
      </c>
      <c r="E2" s="911"/>
      <c r="F2" s="17" t="s">
        <v>1805</v>
      </c>
      <c r="G2" s="95"/>
      <c r="H2" s="73"/>
    </row>
    <row r="3" spans="1:8" ht="15" customHeight="1">
      <c r="A3" s="72"/>
      <c r="B3" s="17"/>
      <c r="C3" s="911"/>
      <c r="D3" s="17" t="s">
        <v>1158</v>
      </c>
      <c r="E3" s="81"/>
      <c r="F3" s="921" t="str">
        <f>'Data Sheet'!$C$40</f>
        <v xml:space="preserve"> March 29, 2017</v>
      </c>
      <c r="G3" s="901" t="str">
        <f>'Data Sheet'!$C$38</f>
        <v xml:space="preserve"> December 31, 2016</v>
      </c>
      <c r="H3" s="73"/>
    </row>
    <row r="4" spans="1:8" ht="15" customHeight="1">
      <c r="A4" s="336" t="s">
        <v>3286</v>
      </c>
      <c r="B4" s="337"/>
      <c r="C4" s="337"/>
      <c r="D4" s="337"/>
      <c r="E4" s="337"/>
      <c r="F4" s="337"/>
      <c r="G4" s="337"/>
      <c r="H4" s="338"/>
    </row>
    <row r="5" spans="1:8">
      <c r="A5" s="229" t="s">
        <v>3287</v>
      </c>
      <c r="B5" s="230"/>
      <c r="C5" s="230"/>
      <c r="D5" s="230"/>
      <c r="E5" s="230"/>
      <c r="F5" s="230"/>
      <c r="G5" s="230"/>
      <c r="H5" s="231"/>
    </row>
    <row r="6" spans="1:8">
      <c r="A6" s="237"/>
      <c r="B6" s="95"/>
      <c r="C6" s="289" t="s">
        <v>3288</v>
      </c>
      <c r="D6" s="289" t="s">
        <v>3289</v>
      </c>
      <c r="E6" s="95"/>
      <c r="F6" s="289" t="s">
        <v>3290</v>
      </c>
      <c r="G6" s="95"/>
      <c r="H6" s="236" t="s">
        <v>3594</v>
      </c>
    </row>
    <row r="7" spans="1:8">
      <c r="A7" s="237"/>
      <c r="B7" s="289" t="s">
        <v>176</v>
      </c>
      <c r="C7" s="289" t="s">
        <v>3291</v>
      </c>
      <c r="D7" s="289" t="s">
        <v>3292</v>
      </c>
      <c r="E7" s="289" t="s">
        <v>1932</v>
      </c>
      <c r="F7" s="289" t="s">
        <v>1933</v>
      </c>
      <c r="G7" s="289" t="s">
        <v>1934</v>
      </c>
      <c r="H7" s="236" t="s">
        <v>1935</v>
      </c>
    </row>
    <row r="8" spans="1:8">
      <c r="A8" s="237" t="s">
        <v>1729</v>
      </c>
      <c r="B8" s="289" t="s">
        <v>1732</v>
      </c>
      <c r="C8" s="289" t="s">
        <v>1936</v>
      </c>
      <c r="D8" s="289" t="s">
        <v>1937</v>
      </c>
      <c r="E8" s="289" t="s">
        <v>1938</v>
      </c>
      <c r="F8" s="289" t="s">
        <v>1938</v>
      </c>
      <c r="G8" s="289" t="s">
        <v>1939</v>
      </c>
      <c r="H8" s="236" t="s">
        <v>1937</v>
      </c>
    </row>
    <row r="9" spans="1:8">
      <c r="A9" s="238" t="s">
        <v>1732</v>
      </c>
      <c r="B9" s="327" t="s">
        <v>3024</v>
      </c>
      <c r="C9" s="327" t="s">
        <v>3025</v>
      </c>
      <c r="D9" s="327" t="s">
        <v>3026</v>
      </c>
      <c r="E9" s="327" t="s">
        <v>3027</v>
      </c>
      <c r="F9" s="327" t="s">
        <v>2347</v>
      </c>
      <c r="G9" s="327" t="s">
        <v>2348</v>
      </c>
      <c r="H9" s="239" t="s">
        <v>2349</v>
      </c>
    </row>
    <row r="10" spans="1:8">
      <c r="A10" s="237">
        <v>12</v>
      </c>
      <c r="B10" s="542"/>
      <c r="C10" s="543"/>
      <c r="D10" s="81"/>
      <c r="E10" s="544"/>
      <c r="F10" s="544"/>
      <c r="G10" s="81"/>
      <c r="H10" s="73"/>
    </row>
    <row r="11" spans="1:8">
      <c r="A11" s="237">
        <v>13</v>
      </c>
      <c r="B11" s="78"/>
      <c r="C11" s="353"/>
      <c r="D11" s="81"/>
      <c r="E11" s="544"/>
      <c r="F11" s="544"/>
      <c r="G11" s="81"/>
      <c r="H11" s="73"/>
    </row>
    <row r="12" spans="1:8">
      <c r="A12" s="237">
        <v>14</v>
      </c>
      <c r="B12" s="78"/>
      <c r="C12" s="353"/>
      <c r="D12" s="81"/>
      <c r="E12" s="544"/>
      <c r="F12" s="544"/>
      <c r="G12" s="81"/>
      <c r="H12" s="73"/>
    </row>
    <row r="13" spans="1:8">
      <c r="A13" s="237">
        <v>15</v>
      </c>
      <c r="B13" s="78"/>
      <c r="C13" s="353"/>
      <c r="D13" s="353"/>
      <c r="E13" s="544"/>
      <c r="F13" s="544"/>
      <c r="G13" s="353"/>
      <c r="H13" s="311"/>
    </row>
    <row r="14" spans="1:8">
      <c r="A14" s="237">
        <v>16</v>
      </c>
      <c r="B14" s="78"/>
      <c r="C14" s="353"/>
      <c r="D14" s="81"/>
      <c r="E14" s="544"/>
      <c r="F14" s="544"/>
      <c r="G14" s="81"/>
      <c r="H14" s="73"/>
    </row>
    <row r="15" spans="1:8">
      <c r="A15" s="237">
        <v>17</v>
      </c>
      <c r="B15" s="542"/>
      <c r="C15" s="353"/>
      <c r="D15" s="81"/>
      <c r="E15" s="544"/>
      <c r="F15" s="544"/>
      <c r="G15" s="81"/>
      <c r="H15" s="73"/>
    </row>
    <row r="16" spans="1:8">
      <c r="A16" s="237">
        <v>18</v>
      </c>
      <c r="B16" s="78"/>
      <c r="C16" s="353"/>
      <c r="D16" s="81"/>
      <c r="E16" s="544"/>
      <c r="F16" s="544"/>
      <c r="G16" s="81"/>
      <c r="H16" s="73"/>
    </row>
    <row r="17" spans="1:8">
      <c r="A17" s="237">
        <v>19</v>
      </c>
      <c r="B17" s="78"/>
      <c r="C17" s="353"/>
      <c r="D17" s="81"/>
      <c r="E17" s="544"/>
      <c r="F17" s="544"/>
      <c r="G17" s="81"/>
      <c r="H17" s="73"/>
    </row>
    <row r="18" spans="1:8">
      <c r="A18" s="237">
        <v>20</v>
      </c>
      <c r="B18" s="78"/>
      <c r="C18" s="353"/>
      <c r="D18" s="81"/>
      <c r="E18" s="544"/>
      <c r="F18" s="544"/>
      <c r="G18" s="81"/>
      <c r="H18" s="73"/>
    </row>
    <row r="19" spans="1:8">
      <c r="A19" s="237">
        <v>21</v>
      </c>
      <c r="B19" s="78"/>
      <c r="C19" s="353"/>
      <c r="D19" s="81"/>
      <c r="E19" s="544"/>
      <c r="F19" s="544"/>
      <c r="G19" s="81"/>
      <c r="H19" s="73"/>
    </row>
    <row r="20" spans="1:8">
      <c r="A20" s="237">
        <v>22</v>
      </c>
      <c r="B20" s="78"/>
      <c r="C20" s="353"/>
      <c r="D20" s="81"/>
      <c r="E20" s="544"/>
      <c r="F20" s="544"/>
      <c r="G20" s="81"/>
      <c r="H20" s="73"/>
    </row>
    <row r="21" spans="1:8">
      <c r="A21" s="237">
        <v>23</v>
      </c>
      <c r="B21" s="78"/>
      <c r="C21" s="353"/>
      <c r="D21" s="353"/>
      <c r="E21" s="544"/>
      <c r="F21" s="544"/>
      <c r="G21" s="353"/>
      <c r="H21" s="311"/>
    </row>
    <row r="22" spans="1:8">
      <c r="A22" s="237">
        <v>24</v>
      </c>
      <c r="B22" s="78"/>
      <c r="C22" s="353"/>
      <c r="D22" s="81"/>
      <c r="E22" s="544"/>
      <c r="F22" s="544"/>
      <c r="G22" s="81"/>
      <c r="H22" s="73"/>
    </row>
    <row r="23" spans="1:8">
      <c r="A23" s="237">
        <v>25</v>
      </c>
      <c r="B23" s="542"/>
      <c r="C23" s="353"/>
      <c r="D23" s="81"/>
      <c r="E23" s="544"/>
      <c r="F23" s="544"/>
      <c r="G23" s="81"/>
      <c r="H23" s="73"/>
    </row>
    <row r="24" spans="1:8">
      <c r="A24" s="237">
        <v>26</v>
      </c>
      <c r="B24" s="78"/>
      <c r="C24" s="353"/>
      <c r="D24" s="81"/>
      <c r="E24" s="544"/>
      <c r="F24" s="544"/>
      <c r="G24" s="81"/>
      <c r="H24" s="73"/>
    </row>
    <row r="25" spans="1:8">
      <c r="A25" s="237">
        <v>27</v>
      </c>
      <c r="B25" s="78"/>
      <c r="C25" s="353"/>
      <c r="D25" s="81"/>
      <c r="E25" s="544"/>
      <c r="F25" s="544"/>
      <c r="G25" s="81"/>
      <c r="H25" s="73"/>
    </row>
    <row r="26" spans="1:8">
      <c r="A26" s="237">
        <v>28</v>
      </c>
      <c r="B26" s="78"/>
      <c r="C26" s="353"/>
      <c r="D26" s="81"/>
      <c r="E26" s="544"/>
      <c r="F26" s="544"/>
      <c r="G26" s="81"/>
      <c r="H26" s="73"/>
    </row>
    <row r="27" spans="1:8">
      <c r="A27" s="237">
        <v>29</v>
      </c>
      <c r="B27" s="78"/>
      <c r="C27" s="353"/>
      <c r="D27" s="81"/>
      <c r="E27" s="544"/>
      <c r="F27" s="544"/>
      <c r="G27" s="81"/>
      <c r="H27" s="73"/>
    </row>
    <row r="28" spans="1:8">
      <c r="A28" s="237">
        <v>30</v>
      </c>
      <c r="B28" s="78"/>
      <c r="C28" s="353"/>
      <c r="D28" s="81"/>
      <c r="E28" s="544"/>
      <c r="F28" s="544"/>
      <c r="G28" s="81"/>
      <c r="H28" s="73"/>
    </row>
    <row r="29" spans="1:8">
      <c r="A29" s="237">
        <v>31</v>
      </c>
      <c r="B29" s="78"/>
      <c r="C29" s="353"/>
      <c r="D29" s="353"/>
      <c r="E29" s="544"/>
      <c r="F29" s="544"/>
      <c r="G29" s="353"/>
      <c r="H29" s="311"/>
    </row>
    <row r="30" spans="1:8">
      <c r="A30" s="237">
        <v>32</v>
      </c>
      <c r="B30" s="78"/>
      <c r="C30" s="353"/>
      <c r="D30" s="81"/>
      <c r="E30" s="544"/>
      <c r="F30" s="544"/>
      <c r="G30" s="81"/>
      <c r="H30" s="73"/>
    </row>
    <row r="31" spans="1:8">
      <c r="A31" s="237">
        <v>33</v>
      </c>
      <c r="B31" s="542"/>
      <c r="C31" s="353"/>
      <c r="D31" s="81"/>
      <c r="E31" s="544"/>
      <c r="F31" s="544"/>
      <c r="G31" s="81"/>
      <c r="H31" s="73"/>
    </row>
    <row r="32" spans="1:8">
      <c r="A32" s="237">
        <v>34</v>
      </c>
      <c r="B32" s="78"/>
      <c r="C32" s="353"/>
      <c r="D32" s="81"/>
      <c r="E32" s="544"/>
      <c r="F32" s="544"/>
      <c r="G32" s="81"/>
      <c r="H32" s="73"/>
    </row>
    <row r="33" spans="1:8">
      <c r="A33" s="237">
        <v>35</v>
      </c>
      <c r="B33" s="78"/>
      <c r="C33" s="353"/>
      <c r="D33" s="81"/>
      <c r="E33" s="544"/>
      <c r="F33" s="544"/>
      <c r="G33" s="81"/>
      <c r="H33" s="73"/>
    </row>
    <row r="34" spans="1:8">
      <c r="A34" s="237">
        <v>36</v>
      </c>
      <c r="B34" s="78"/>
      <c r="C34" s="353"/>
      <c r="D34" s="81"/>
      <c r="E34" s="544"/>
      <c r="F34" s="544"/>
      <c r="G34" s="81"/>
      <c r="H34" s="73"/>
    </row>
    <row r="35" spans="1:8">
      <c r="A35" s="237">
        <v>37</v>
      </c>
      <c r="B35" s="78"/>
      <c r="C35" s="353"/>
      <c r="D35" s="81"/>
      <c r="E35" s="544"/>
      <c r="F35" s="544"/>
      <c r="G35" s="81"/>
      <c r="H35" s="73"/>
    </row>
    <row r="36" spans="1:8">
      <c r="A36" s="237">
        <v>38</v>
      </c>
      <c r="B36" s="78"/>
      <c r="C36" s="353"/>
      <c r="D36" s="81"/>
      <c r="E36" s="544"/>
      <c r="F36" s="544"/>
      <c r="G36" s="81"/>
      <c r="H36" s="73"/>
    </row>
    <row r="37" spans="1:8">
      <c r="A37" s="237">
        <v>39</v>
      </c>
      <c r="B37" s="78"/>
      <c r="C37" s="353"/>
      <c r="D37" s="81"/>
      <c r="E37" s="544"/>
      <c r="F37" s="544"/>
      <c r="G37" s="81"/>
      <c r="H37" s="73"/>
    </row>
    <row r="38" spans="1:8">
      <c r="A38" s="237">
        <v>40</v>
      </c>
      <c r="B38" s="78"/>
      <c r="C38" s="353"/>
      <c r="D38" s="81"/>
      <c r="E38" s="544"/>
      <c r="F38" s="544"/>
      <c r="G38" s="81"/>
      <c r="H38" s="73"/>
    </row>
    <row r="39" spans="1:8">
      <c r="A39" s="237">
        <v>41</v>
      </c>
      <c r="B39" s="78"/>
      <c r="C39" s="353"/>
      <c r="D39" s="353"/>
      <c r="E39" s="544"/>
      <c r="F39" s="544"/>
      <c r="G39" s="353"/>
      <c r="H39" s="311"/>
    </row>
    <row r="40" spans="1:8">
      <c r="A40" s="237">
        <v>42</v>
      </c>
      <c r="B40" s="78"/>
      <c r="C40" s="353"/>
      <c r="D40" s="81"/>
      <c r="E40" s="544"/>
      <c r="F40" s="544"/>
      <c r="G40" s="81"/>
      <c r="H40" s="73"/>
    </row>
    <row r="41" spans="1:8">
      <c r="A41" s="237">
        <v>43</v>
      </c>
      <c r="B41" s="542"/>
      <c r="C41" s="353"/>
      <c r="D41" s="81"/>
      <c r="E41" s="544"/>
      <c r="F41" s="544"/>
      <c r="G41" s="81"/>
      <c r="H41" s="73"/>
    </row>
    <row r="42" spans="1:8">
      <c r="A42" s="237">
        <v>44</v>
      </c>
      <c r="B42" s="78"/>
      <c r="C42" s="353"/>
      <c r="D42" s="81"/>
      <c r="E42" s="544"/>
      <c r="F42" s="544"/>
      <c r="G42" s="81"/>
      <c r="H42" s="73"/>
    </row>
    <row r="43" spans="1:8">
      <c r="A43" s="237">
        <v>45</v>
      </c>
      <c r="B43" s="78"/>
      <c r="C43" s="353"/>
      <c r="D43" s="81"/>
      <c r="E43" s="544"/>
      <c r="F43" s="544"/>
      <c r="G43" s="81"/>
      <c r="H43" s="73"/>
    </row>
    <row r="44" spans="1:8">
      <c r="A44" s="237">
        <v>46</v>
      </c>
      <c r="B44" s="78"/>
      <c r="C44" s="353"/>
      <c r="D44" s="81"/>
      <c r="E44" s="544"/>
      <c r="F44" s="544"/>
      <c r="G44" s="81"/>
      <c r="H44" s="73"/>
    </row>
    <row r="45" spans="1:8">
      <c r="A45" s="237">
        <v>47</v>
      </c>
      <c r="B45" s="78"/>
      <c r="C45" s="353"/>
      <c r="D45" s="81"/>
      <c r="E45" s="544"/>
      <c r="F45" s="544"/>
      <c r="G45" s="81"/>
      <c r="H45" s="73"/>
    </row>
    <row r="46" spans="1:8">
      <c r="A46" s="237">
        <v>48</v>
      </c>
      <c r="B46" s="78"/>
      <c r="C46" s="353"/>
      <c r="D46" s="81"/>
      <c r="E46" s="544"/>
      <c r="F46" s="544"/>
      <c r="G46" s="81"/>
      <c r="H46" s="73"/>
    </row>
    <row r="47" spans="1:8">
      <c r="A47" s="237">
        <v>49</v>
      </c>
      <c r="B47" s="78"/>
      <c r="C47" s="353"/>
      <c r="D47" s="81"/>
      <c r="E47" s="544"/>
      <c r="F47" s="544"/>
      <c r="G47" s="81"/>
      <c r="H47" s="73"/>
    </row>
    <row r="48" spans="1:8" ht="15.75" thickBot="1">
      <c r="A48" s="332">
        <v>50</v>
      </c>
      <c r="B48" s="436"/>
      <c r="C48" s="435"/>
      <c r="D48" s="534"/>
      <c r="E48" s="545"/>
      <c r="F48" s="545"/>
      <c r="G48" s="534"/>
      <c r="H48" s="340"/>
    </row>
    <row r="49" spans="1:8">
      <c r="A49" s="2781" t="s">
        <v>4686</v>
      </c>
      <c r="B49" s="17"/>
      <c r="C49" s="17"/>
      <c r="D49" s="17"/>
      <c r="E49" s="902"/>
      <c r="F49" s="17"/>
      <c r="G49" s="17"/>
      <c r="H49" s="275" t="s">
        <v>1940</v>
      </c>
    </row>
    <row r="50" spans="1:8">
      <c r="A50" s="69" t="s">
        <v>1941</v>
      </c>
      <c r="B50" s="69"/>
      <c r="C50" s="69"/>
      <c r="D50" s="69"/>
      <c r="E50" s="69"/>
      <c r="F50" s="69"/>
      <c r="G50" s="69"/>
      <c r="H50" s="69"/>
    </row>
  </sheetData>
  <printOptions horizontalCentered="1" verticalCentered="1"/>
  <pageMargins left="0.5" right="0.25" top="0.25" bottom="0.25" header="0" footer="0"/>
  <pageSetup scale="87"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H189"/>
  <sheetViews>
    <sheetView defaultGridColor="0" colorId="22" zoomScale="80" zoomScaleNormal="80" zoomScaleSheetLayoutView="80" workbookViewId="0">
      <selection activeCell="G170" sqref="G170"/>
    </sheetView>
  </sheetViews>
  <sheetFormatPr defaultColWidth="9.6640625" defaultRowHeight="15"/>
  <cols>
    <col min="1" max="1" width="4.6640625" customWidth="1"/>
    <col min="2" max="2" width="48" customWidth="1"/>
    <col min="3" max="3" width="21.6640625" customWidth="1"/>
    <col min="4" max="4" width="14.6640625" customWidth="1"/>
    <col min="5" max="5" width="17.88671875" customWidth="1"/>
    <col min="7" max="7" width="13.6640625" customWidth="1"/>
    <col min="8" max="8" width="11" bestFit="1" customWidth="1"/>
  </cols>
  <sheetData>
    <row r="1" spans="1:5">
      <c r="A1" s="904" t="s">
        <v>1800</v>
      </c>
      <c r="B1" s="905"/>
      <c r="C1" s="907" t="s">
        <v>1344</v>
      </c>
      <c r="D1" s="986" t="s">
        <v>1802</v>
      </c>
      <c r="E1" s="987" t="s">
        <v>1803</v>
      </c>
    </row>
    <row r="2" spans="1:5">
      <c r="A2" s="72" t="str">
        <f>'Data Sheet'!$C$25</f>
        <v xml:space="preserve">The Brooklyn Union Gas Company d/b/a National Grid New York </v>
      </c>
      <c r="B2" s="902"/>
      <c r="C2" s="899" t="s">
        <v>1137</v>
      </c>
      <c r="D2" s="932" t="s">
        <v>1805</v>
      </c>
      <c r="E2" s="978"/>
    </row>
    <row r="3" spans="1:5" ht="15" customHeight="1">
      <c r="A3" s="964"/>
      <c r="B3" s="902"/>
      <c r="C3" s="899" t="s">
        <v>1138</v>
      </c>
      <c r="D3" s="900" t="str">
        <f>'Data Sheet'!$C$40</f>
        <v xml:space="preserve"> March 29, 2017</v>
      </c>
      <c r="E3" s="922" t="str">
        <f>'Data Sheet'!$C$38</f>
        <v xml:space="preserve"> December 31, 2016</v>
      </c>
    </row>
    <row r="4" spans="1:5" ht="15" customHeight="1">
      <c r="A4" s="546" t="s">
        <v>1942</v>
      </c>
      <c r="B4" s="547"/>
      <c r="C4" s="923"/>
      <c r="D4" s="923"/>
      <c r="E4" s="924"/>
    </row>
    <row r="5" spans="1:5" ht="15.75">
      <c r="A5" s="68"/>
      <c r="B5" s="17"/>
      <c r="C5" s="903"/>
      <c r="D5" s="903"/>
      <c r="E5" s="963"/>
    </row>
    <row r="6" spans="1:5">
      <c r="A6" s="72" t="s">
        <v>1943</v>
      </c>
      <c r="B6" s="17"/>
      <c r="C6" s="902" t="s">
        <v>1944</v>
      </c>
      <c r="D6" s="903"/>
      <c r="E6" s="963"/>
    </row>
    <row r="7" spans="1:5">
      <c r="A7" s="964" t="s">
        <v>1945</v>
      </c>
      <c r="B7" s="902"/>
      <c r="C7" s="902" t="s">
        <v>1946</v>
      </c>
      <c r="D7" s="902"/>
      <c r="E7" s="965"/>
    </row>
    <row r="8" spans="1:5">
      <c r="A8" s="964" t="s">
        <v>1947</v>
      </c>
      <c r="B8" s="902"/>
      <c r="C8" s="902" t="s">
        <v>1948</v>
      </c>
      <c r="D8" s="902"/>
      <c r="E8" s="965"/>
    </row>
    <row r="9" spans="1:5">
      <c r="A9" s="964" t="s">
        <v>3458</v>
      </c>
      <c r="B9" s="902"/>
      <c r="C9" s="902" t="s">
        <v>3459</v>
      </c>
      <c r="D9" s="902"/>
      <c r="E9" s="965"/>
    </row>
    <row r="10" spans="1:5">
      <c r="A10" s="964" t="s">
        <v>3460</v>
      </c>
      <c r="B10" s="902"/>
      <c r="C10" s="902" t="s">
        <v>3461</v>
      </c>
      <c r="D10" s="902"/>
      <c r="E10" s="965"/>
    </row>
    <row r="11" spans="1:5">
      <c r="A11" s="964" t="s">
        <v>3462</v>
      </c>
      <c r="B11" s="902"/>
      <c r="C11" s="902" t="s">
        <v>3463</v>
      </c>
      <c r="D11" s="902"/>
      <c r="E11" s="965"/>
    </row>
    <row r="12" spans="1:5">
      <c r="A12" s="964" t="s">
        <v>3464</v>
      </c>
      <c r="B12" s="902"/>
      <c r="C12" s="902" t="s">
        <v>3465</v>
      </c>
      <c r="D12" s="902"/>
      <c r="E12" s="965"/>
    </row>
    <row r="13" spans="1:5">
      <c r="A13" s="964" t="s">
        <v>3466</v>
      </c>
      <c r="B13" s="902"/>
      <c r="C13" s="902" t="s">
        <v>3467</v>
      </c>
      <c r="D13" s="902"/>
      <c r="E13" s="965"/>
    </row>
    <row r="14" spans="1:5">
      <c r="A14" s="964" t="s">
        <v>3468</v>
      </c>
      <c r="B14" s="902"/>
      <c r="C14" s="902" t="s">
        <v>3469</v>
      </c>
      <c r="D14" s="902"/>
      <c r="E14" s="965"/>
    </row>
    <row r="15" spans="1:5">
      <c r="A15" s="964" t="s">
        <v>3470</v>
      </c>
      <c r="B15" s="902"/>
      <c r="C15" s="902" t="s">
        <v>3471</v>
      </c>
      <c r="D15" s="902"/>
      <c r="E15" s="965"/>
    </row>
    <row r="16" spans="1:5">
      <c r="A16" s="964" t="s">
        <v>3472</v>
      </c>
      <c r="B16" s="902"/>
      <c r="C16" s="902" t="s">
        <v>3473</v>
      </c>
      <c r="D16" s="902"/>
      <c r="E16" s="965"/>
    </row>
    <row r="17" spans="1:5">
      <c r="A17" s="964" t="s">
        <v>3474</v>
      </c>
      <c r="B17" s="902"/>
      <c r="C17" s="902" t="s">
        <v>3475</v>
      </c>
      <c r="D17" s="902"/>
      <c r="E17" s="965"/>
    </row>
    <row r="18" spans="1:5">
      <c r="A18" s="964" t="s">
        <v>3476</v>
      </c>
      <c r="B18" s="902"/>
      <c r="C18" s="902" t="s">
        <v>3477</v>
      </c>
      <c r="D18" s="902"/>
      <c r="E18" s="965"/>
    </row>
    <row r="19" spans="1:5">
      <c r="A19" s="964" t="s">
        <v>3478</v>
      </c>
      <c r="B19" s="902"/>
      <c r="C19" s="902" t="s">
        <v>3479</v>
      </c>
      <c r="D19" s="902"/>
      <c r="E19" s="965"/>
    </row>
    <row r="20" spans="1:5">
      <c r="A20" s="964" t="s">
        <v>3480</v>
      </c>
      <c r="B20" s="902"/>
      <c r="C20" s="902" t="s">
        <v>3481</v>
      </c>
      <c r="D20" s="902"/>
      <c r="E20" s="965"/>
    </row>
    <row r="21" spans="1:5">
      <c r="A21" s="964"/>
      <c r="B21" s="902"/>
      <c r="C21" s="902"/>
      <c r="D21" s="902"/>
      <c r="E21" s="965"/>
    </row>
    <row r="22" spans="1:5">
      <c r="A22" s="925" t="s">
        <v>1729</v>
      </c>
      <c r="B22" s="985" t="s">
        <v>1783</v>
      </c>
      <c r="C22" s="985"/>
      <c r="D22" s="985"/>
      <c r="E22" s="988" t="s">
        <v>1841</v>
      </c>
    </row>
    <row r="23" spans="1:5">
      <c r="A23" s="936" t="s">
        <v>1732</v>
      </c>
      <c r="B23" s="980" t="s">
        <v>3024</v>
      </c>
      <c r="C23" s="980"/>
      <c r="D23" s="980"/>
      <c r="E23" s="989" t="s">
        <v>3025</v>
      </c>
    </row>
    <row r="24" spans="1:5">
      <c r="A24" s="931">
        <v>1</v>
      </c>
      <c r="B24" s="946" t="s">
        <v>3482</v>
      </c>
      <c r="C24" s="902"/>
      <c r="D24" s="902"/>
      <c r="E24" s="978"/>
    </row>
    <row r="25" spans="1:5">
      <c r="A25" s="931">
        <v>2</v>
      </c>
      <c r="B25" s="902"/>
      <c r="C25" s="902"/>
      <c r="D25" s="902"/>
      <c r="E25" s="990"/>
    </row>
    <row r="26" spans="1:5">
      <c r="A26" s="931">
        <v>3</v>
      </c>
      <c r="B26" s="902"/>
      <c r="C26" s="902"/>
      <c r="D26" s="902"/>
      <c r="E26" s="990"/>
    </row>
    <row r="27" spans="1:5">
      <c r="A27" s="931">
        <v>4</v>
      </c>
      <c r="B27" s="902"/>
      <c r="C27" s="902"/>
      <c r="D27" s="902"/>
      <c r="E27" s="990"/>
    </row>
    <row r="28" spans="1:5">
      <c r="A28" s="931">
        <v>5</v>
      </c>
      <c r="B28" s="902"/>
      <c r="C28" s="902"/>
      <c r="D28" s="902"/>
      <c r="E28" s="990"/>
    </row>
    <row r="29" spans="1:5">
      <c r="A29" s="931">
        <v>6</v>
      </c>
      <c r="B29" s="902"/>
      <c r="C29" s="902"/>
      <c r="D29" s="902"/>
      <c r="E29" s="990"/>
    </row>
    <row r="30" spans="1:5">
      <c r="A30" s="931">
        <v>7</v>
      </c>
      <c r="B30" s="902"/>
      <c r="C30" s="902"/>
      <c r="D30" s="902"/>
      <c r="E30" s="990"/>
    </row>
    <row r="31" spans="1:5">
      <c r="A31" s="931">
        <v>8</v>
      </c>
      <c r="B31" s="902"/>
      <c r="C31" s="902"/>
      <c r="D31" s="902"/>
      <c r="E31" s="990"/>
    </row>
    <row r="32" spans="1:5">
      <c r="A32" s="931">
        <v>9</v>
      </c>
      <c r="B32" s="902"/>
      <c r="C32" s="902"/>
      <c r="D32" s="902"/>
      <c r="E32" s="990"/>
    </row>
    <row r="33" spans="1:5" ht="15.75" thickBot="1">
      <c r="A33" s="931">
        <v>10</v>
      </c>
      <c r="B33" s="902"/>
      <c r="C33" s="947" t="s">
        <v>2332</v>
      </c>
      <c r="D33" s="902"/>
      <c r="E33" s="991">
        <f>SUM(E25:E32)</f>
        <v>0</v>
      </c>
    </row>
    <row r="34" spans="1:5" ht="15.75" thickTop="1">
      <c r="A34" s="931">
        <v>11</v>
      </c>
      <c r="B34" s="946" t="s">
        <v>3483</v>
      </c>
      <c r="C34" s="902"/>
      <c r="D34" s="902"/>
      <c r="E34" s="978"/>
    </row>
    <row r="35" spans="1:5">
      <c r="A35" s="931">
        <v>12</v>
      </c>
      <c r="E35" s="3157"/>
    </row>
    <row r="36" spans="1:5">
      <c r="A36" s="931">
        <v>13</v>
      </c>
      <c r="B36" s="17" t="s">
        <v>4757</v>
      </c>
      <c r="C36" s="902"/>
      <c r="D36" s="902"/>
      <c r="E36" s="990">
        <v>100000</v>
      </c>
    </row>
    <row r="37" spans="1:5">
      <c r="A37" s="931">
        <v>14</v>
      </c>
      <c r="B37" s="17" t="s">
        <v>4758</v>
      </c>
      <c r="C37" s="902"/>
      <c r="D37" s="902"/>
      <c r="E37" s="990">
        <v>200030</v>
      </c>
    </row>
    <row r="38" spans="1:5">
      <c r="A38" s="931">
        <v>15</v>
      </c>
      <c r="B38" s="17" t="s">
        <v>4759</v>
      </c>
      <c r="C38" s="902"/>
      <c r="D38" s="902"/>
      <c r="E38" s="990">
        <v>322500</v>
      </c>
    </row>
    <row r="39" spans="1:5">
      <c r="A39" s="931">
        <v>16</v>
      </c>
      <c r="B39" s="17" t="s">
        <v>4760</v>
      </c>
      <c r="C39" s="902"/>
      <c r="D39" s="902"/>
      <c r="E39" s="990">
        <v>115000</v>
      </c>
    </row>
    <row r="40" spans="1:5">
      <c r="A40" s="931">
        <v>17</v>
      </c>
      <c r="B40" s="17" t="s">
        <v>4761</v>
      </c>
      <c r="C40" s="902"/>
      <c r="D40" s="902"/>
      <c r="E40" s="990">
        <v>1506521</v>
      </c>
    </row>
    <row r="41" spans="1:5">
      <c r="A41" s="931">
        <v>18</v>
      </c>
      <c r="B41" s="902"/>
      <c r="C41" s="902"/>
      <c r="D41" s="902"/>
      <c r="E41" s="990"/>
    </row>
    <row r="42" spans="1:5">
      <c r="A42" s="931">
        <v>19</v>
      </c>
      <c r="B42" s="902"/>
      <c r="C42" s="902"/>
      <c r="D42" s="902"/>
      <c r="E42" s="990"/>
    </row>
    <row r="43" spans="1:5">
      <c r="A43" s="931">
        <v>20</v>
      </c>
      <c r="B43" s="902"/>
      <c r="C43" s="902"/>
      <c r="D43" s="902"/>
      <c r="E43" s="990"/>
    </row>
    <row r="44" spans="1:5">
      <c r="A44" s="931">
        <v>21</v>
      </c>
      <c r="B44" s="902"/>
      <c r="C44" s="902"/>
      <c r="D44" s="902"/>
      <c r="E44" s="990"/>
    </row>
    <row r="45" spans="1:5">
      <c r="A45" s="931">
        <v>22</v>
      </c>
      <c r="B45" s="902"/>
      <c r="C45" s="902"/>
      <c r="D45" s="902"/>
      <c r="E45" s="990"/>
    </row>
    <row r="46" spans="1:5">
      <c r="A46" s="931">
        <v>23</v>
      </c>
      <c r="B46" s="902"/>
      <c r="C46" s="902"/>
      <c r="D46" s="902"/>
      <c r="E46" s="990"/>
    </row>
    <row r="47" spans="1:5">
      <c r="A47" s="931">
        <v>24</v>
      </c>
      <c r="B47" s="902"/>
      <c r="C47" s="902"/>
      <c r="D47" s="902"/>
      <c r="E47" s="990"/>
    </row>
    <row r="48" spans="1:5">
      <c r="A48" s="931">
        <v>25</v>
      </c>
      <c r="B48" s="902"/>
      <c r="C48" s="902"/>
      <c r="D48" s="902"/>
      <c r="E48" s="990"/>
    </row>
    <row r="49" spans="1:7">
      <c r="A49" s="931">
        <v>26</v>
      </c>
      <c r="B49" s="902"/>
      <c r="C49" s="902"/>
      <c r="D49" s="902"/>
      <c r="E49" s="990"/>
    </row>
    <row r="50" spans="1:7">
      <c r="A50" s="931">
        <v>27</v>
      </c>
      <c r="B50" s="902"/>
      <c r="C50" s="902"/>
      <c r="D50" s="902"/>
      <c r="E50" s="990"/>
    </row>
    <row r="51" spans="1:7">
      <c r="A51" s="931">
        <v>28</v>
      </c>
      <c r="B51" s="902"/>
      <c r="C51" s="902"/>
      <c r="D51" s="902"/>
      <c r="E51" s="990"/>
    </row>
    <row r="52" spans="1:7">
      <c r="A52" s="931">
        <v>29</v>
      </c>
      <c r="B52" s="902"/>
      <c r="C52" s="902"/>
      <c r="D52" s="902"/>
      <c r="E52" s="990"/>
    </row>
    <row r="53" spans="1:7">
      <c r="A53" s="931">
        <v>30</v>
      </c>
      <c r="B53" s="902"/>
      <c r="C53" s="902"/>
      <c r="D53" s="902"/>
      <c r="E53" s="990"/>
    </row>
    <row r="54" spans="1:7">
      <c r="A54" s="931">
        <v>31</v>
      </c>
      <c r="B54" s="902"/>
      <c r="C54" s="902"/>
      <c r="D54" s="902"/>
      <c r="E54" s="990"/>
    </row>
    <row r="55" spans="1:7">
      <c r="A55" s="931">
        <v>32</v>
      </c>
      <c r="B55" s="902"/>
      <c r="C55" s="902"/>
      <c r="D55" s="902"/>
      <c r="E55" s="990"/>
    </row>
    <row r="56" spans="1:7">
      <c r="A56" s="931">
        <v>33</v>
      </c>
      <c r="B56" s="902"/>
      <c r="C56" s="902"/>
      <c r="D56" s="902"/>
      <c r="E56" s="990"/>
    </row>
    <row r="57" spans="1:7">
      <c r="A57" s="931">
        <v>34</v>
      </c>
      <c r="B57" s="902"/>
      <c r="C57" s="902"/>
      <c r="D57" s="902"/>
      <c r="E57" s="990"/>
    </row>
    <row r="58" spans="1:7">
      <c r="A58" s="931">
        <v>35</v>
      </c>
      <c r="B58" s="902"/>
      <c r="C58" s="902"/>
      <c r="D58" s="902"/>
      <c r="E58" s="990"/>
    </row>
    <row r="59" spans="1:7">
      <c r="A59" s="931">
        <v>36</v>
      </c>
      <c r="B59" s="902"/>
      <c r="C59" s="902"/>
      <c r="D59" s="902"/>
      <c r="E59" s="990"/>
    </row>
    <row r="60" spans="1:7">
      <c r="A60" s="931">
        <v>37</v>
      </c>
      <c r="B60" s="902"/>
      <c r="C60" s="902"/>
      <c r="D60" s="902"/>
      <c r="E60" s="990"/>
    </row>
    <row r="61" spans="1:7">
      <c r="A61" s="931">
        <v>38</v>
      </c>
      <c r="B61" s="902"/>
      <c r="C61" s="902"/>
      <c r="D61" s="902"/>
      <c r="E61" s="990"/>
    </row>
    <row r="62" spans="1:7">
      <c r="A62" s="931">
        <v>39</v>
      </c>
      <c r="B62" s="902"/>
      <c r="C62" s="902"/>
      <c r="D62" s="902"/>
      <c r="E62" s="990"/>
    </row>
    <row r="63" spans="1:7">
      <c r="A63" s="931">
        <v>40</v>
      </c>
      <c r="B63" s="902"/>
      <c r="C63" s="902"/>
      <c r="D63" s="902"/>
      <c r="E63" s="990"/>
    </row>
    <row r="64" spans="1:7" ht="15.75" thickBot="1">
      <c r="A64" s="966">
        <v>41</v>
      </c>
      <c r="B64" s="954"/>
      <c r="C64" s="993" t="s">
        <v>2332</v>
      </c>
      <c r="D64" s="954"/>
      <c r="E64" s="994">
        <f>SUM(E36:E63)</f>
        <v>2244051</v>
      </c>
      <c r="G64" s="2879"/>
    </row>
    <row r="65" spans="1:7">
      <c r="A65" s="902" t="s">
        <v>3484</v>
      </c>
      <c r="B65" s="902"/>
      <c r="C65" s="902"/>
      <c r="D65" s="902"/>
      <c r="E65" s="959" t="s">
        <v>3485</v>
      </c>
    </row>
    <row r="66" spans="1:7">
      <c r="A66" s="903" t="s">
        <v>3486</v>
      </c>
      <c r="B66" s="903"/>
      <c r="C66" s="903"/>
      <c r="D66" s="903"/>
      <c r="E66" s="903"/>
    </row>
    <row r="68" spans="1:7" ht="18">
      <c r="A68" s="404" t="s">
        <v>418</v>
      </c>
      <c r="B68" s="903"/>
      <c r="C68" s="903"/>
      <c r="D68" s="903"/>
      <c r="E68" s="903"/>
    </row>
    <row r="70" spans="1:7" ht="16.5" thickBot="1">
      <c r="A70" s="971" t="str">
        <f>'Data Sheet'!$C$25</f>
        <v xml:space="preserve">The Brooklyn Union Gas Company d/b/a National Grid New York </v>
      </c>
      <c r="B70" s="902"/>
      <c r="C70" s="902"/>
      <c r="D70" s="960" t="str">
        <f>'Data Sheet'!$C$40</f>
        <v xml:space="preserve"> March 29, 2017</v>
      </c>
      <c r="E70" t="str">
        <f>'Data Sheet'!$C$38</f>
        <v xml:space="preserve"> December 31, 2016</v>
      </c>
    </row>
    <row r="71" spans="1:7">
      <c r="A71" s="904"/>
      <c r="B71" s="905"/>
      <c r="C71" s="905"/>
      <c r="D71" s="905"/>
      <c r="E71" s="961"/>
    </row>
    <row r="72" spans="1:7" ht="15.75">
      <c r="A72" s="68" t="s">
        <v>1942</v>
      </c>
      <c r="B72" s="71"/>
      <c r="C72" s="903"/>
      <c r="D72" s="903"/>
      <c r="E72" s="963"/>
    </row>
    <row r="73" spans="1:7">
      <c r="A73" s="964"/>
      <c r="B73" s="902"/>
      <c r="C73" s="902"/>
      <c r="D73" s="902"/>
      <c r="E73" s="965"/>
    </row>
    <row r="74" spans="1:7">
      <c r="A74" s="925" t="s">
        <v>1729</v>
      </c>
      <c r="B74" s="985" t="s">
        <v>1783</v>
      </c>
      <c r="C74" s="985"/>
      <c r="D74" s="985"/>
      <c r="E74" s="988" t="s">
        <v>1841</v>
      </c>
    </row>
    <row r="75" spans="1:7">
      <c r="A75" s="936" t="s">
        <v>1732</v>
      </c>
      <c r="B75" s="980" t="s">
        <v>3024</v>
      </c>
      <c r="C75" s="980"/>
      <c r="D75" s="980"/>
      <c r="E75" s="989" t="s">
        <v>3025</v>
      </c>
    </row>
    <row r="76" spans="1:7">
      <c r="A76" s="931">
        <v>1</v>
      </c>
      <c r="B76" s="946" t="s">
        <v>3487</v>
      </c>
      <c r="C76" s="902"/>
      <c r="D76" s="902"/>
      <c r="E76" s="978"/>
    </row>
    <row r="77" spans="1:7">
      <c r="A77" s="931">
        <v>2</v>
      </c>
      <c r="E77" s="3157"/>
      <c r="G77" s="2879"/>
    </row>
    <row r="78" spans="1:7">
      <c r="A78" s="931">
        <v>3</v>
      </c>
      <c r="B78" s="17" t="s">
        <v>4762</v>
      </c>
      <c r="C78" s="902"/>
      <c r="D78" s="902"/>
      <c r="E78" s="992">
        <v>272428</v>
      </c>
    </row>
    <row r="79" spans="1:7">
      <c r="A79" s="931">
        <v>4</v>
      </c>
      <c r="B79" s="902"/>
      <c r="C79" s="902"/>
      <c r="D79" s="902"/>
      <c r="E79" s="990"/>
    </row>
    <row r="80" spans="1:7">
      <c r="A80" s="931">
        <v>5</v>
      </c>
      <c r="B80" s="902"/>
      <c r="C80" s="902"/>
      <c r="D80" s="902"/>
      <c r="E80" s="990"/>
    </row>
    <row r="81" spans="1:7">
      <c r="A81" s="931">
        <v>6</v>
      </c>
      <c r="B81" s="902"/>
      <c r="C81" s="902"/>
      <c r="D81" s="902"/>
      <c r="E81" s="990"/>
    </row>
    <row r="82" spans="1:7" ht="15.75" thickBot="1">
      <c r="A82" s="931">
        <v>7</v>
      </c>
      <c r="B82" s="902"/>
      <c r="C82" s="947" t="s">
        <v>2332</v>
      </c>
      <c r="D82" s="902"/>
      <c r="E82" s="991">
        <f>SUM(E78:E81)</f>
        <v>272428</v>
      </c>
    </row>
    <row r="83" spans="1:7" ht="15.75" thickTop="1">
      <c r="A83" s="931">
        <v>8</v>
      </c>
      <c r="B83" s="946" t="s">
        <v>3488</v>
      </c>
      <c r="C83" s="902"/>
      <c r="D83" s="902"/>
      <c r="E83" s="978"/>
    </row>
    <row r="84" spans="1:7">
      <c r="A84" s="931">
        <v>9</v>
      </c>
      <c r="E84" s="3157"/>
      <c r="G84" s="2879"/>
    </row>
    <row r="85" spans="1:7">
      <c r="A85" s="931">
        <v>10</v>
      </c>
      <c r="B85" s="902" t="s">
        <v>4763</v>
      </c>
      <c r="C85" s="902"/>
      <c r="D85" s="902"/>
      <c r="E85" s="992">
        <v>477132</v>
      </c>
    </row>
    <row r="86" spans="1:7">
      <c r="A86" s="931">
        <v>11</v>
      </c>
      <c r="B86" s="902"/>
      <c r="C86" s="902"/>
      <c r="D86" s="902"/>
      <c r="E86" s="990"/>
    </row>
    <row r="87" spans="1:7">
      <c r="A87" s="931">
        <v>12</v>
      </c>
      <c r="B87" s="902"/>
      <c r="C87" s="902"/>
      <c r="D87" s="902"/>
      <c r="E87" s="990"/>
    </row>
    <row r="88" spans="1:7">
      <c r="A88" s="931">
        <v>13</v>
      </c>
      <c r="B88" s="902"/>
      <c r="C88" s="902"/>
      <c r="D88" s="902"/>
      <c r="E88" s="990"/>
    </row>
    <row r="89" spans="1:7">
      <c r="A89" s="931">
        <v>14</v>
      </c>
      <c r="B89" s="902"/>
      <c r="C89" s="902"/>
      <c r="D89" s="902"/>
      <c r="E89" s="990"/>
    </row>
    <row r="90" spans="1:7" ht="15.75" thickBot="1">
      <c r="A90" s="931">
        <v>15</v>
      </c>
      <c r="B90" s="902"/>
      <c r="C90" s="947" t="s">
        <v>2332</v>
      </c>
      <c r="D90" s="902"/>
      <c r="E90" s="991">
        <f>SUM(E85:E89)</f>
        <v>477132</v>
      </c>
    </row>
    <row r="91" spans="1:7" ht="15.75" thickTop="1">
      <c r="A91" s="931">
        <v>16</v>
      </c>
      <c r="B91" s="946" t="s">
        <v>3489</v>
      </c>
      <c r="C91" s="902"/>
      <c r="D91" s="902"/>
      <c r="E91" s="978"/>
    </row>
    <row r="92" spans="1:7">
      <c r="A92" s="931">
        <v>17</v>
      </c>
      <c r="E92" s="3157"/>
      <c r="G92" s="2879"/>
    </row>
    <row r="93" spans="1:7">
      <c r="A93" s="931">
        <v>18</v>
      </c>
      <c r="B93" s="17" t="s">
        <v>4764</v>
      </c>
      <c r="C93" s="902"/>
      <c r="D93" s="902"/>
      <c r="E93" s="992">
        <v>97572</v>
      </c>
    </row>
    <row r="94" spans="1:7">
      <c r="A94" s="931">
        <v>19</v>
      </c>
      <c r="B94" s="902"/>
      <c r="C94" s="902"/>
      <c r="D94" s="902"/>
      <c r="E94" s="990"/>
    </row>
    <row r="95" spans="1:7">
      <c r="A95" s="931">
        <v>20</v>
      </c>
      <c r="B95" s="902"/>
      <c r="C95" s="902"/>
      <c r="D95" s="902"/>
      <c r="E95" s="990"/>
    </row>
    <row r="96" spans="1:7">
      <c r="A96" s="931">
        <v>21</v>
      </c>
      <c r="B96" s="902"/>
      <c r="C96" s="902"/>
      <c r="D96" s="902"/>
      <c r="E96" s="990"/>
    </row>
    <row r="97" spans="1:5">
      <c r="A97" s="931">
        <v>22</v>
      </c>
      <c r="B97" s="902"/>
      <c r="C97" s="902"/>
      <c r="D97" s="902"/>
      <c r="E97" s="990"/>
    </row>
    <row r="98" spans="1:5">
      <c r="A98" s="931">
        <v>23</v>
      </c>
      <c r="B98" s="902"/>
      <c r="C98" s="902"/>
      <c r="D98" s="902"/>
      <c r="E98" s="990"/>
    </row>
    <row r="99" spans="1:5">
      <c r="A99" s="931">
        <v>24</v>
      </c>
      <c r="B99" s="902"/>
      <c r="C99" s="902"/>
      <c r="D99" s="902"/>
      <c r="E99" s="990"/>
    </row>
    <row r="100" spans="1:5">
      <c r="A100" s="931">
        <v>25</v>
      </c>
      <c r="B100" s="902"/>
      <c r="C100" s="902"/>
      <c r="D100" s="902"/>
      <c r="E100" s="990"/>
    </row>
    <row r="101" spans="1:5">
      <c r="A101" s="931">
        <v>26</v>
      </c>
      <c r="B101" s="902"/>
      <c r="C101" s="902"/>
      <c r="D101" s="902"/>
      <c r="E101" s="990"/>
    </row>
    <row r="102" spans="1:5">
      <c r="A102" s="931">
        <v>27</v>
      </c>
      <c r="B102" s="902"/>
      <c r="C102" s="902"/>
      <c r="D102" s="902"/>
      <c r="E102" s="990"/>
    </row>
    <row r="103" spans="1:5">
      <c r="A103" s="931">
        <v>28</v>
      </c>
      <c r="B103" s="902"/>
      <c r="C103" s="902"/>
      <c r="D103" s="902"/>
      <c r="E103" s="990"/>
    </row>
    <row r="104" spans="1:5">
      <c r="A104" s="931">
        <v>29</v>
      </c>
      <c r="B104" s="902"/>
      <c r="C104" s="902"/>
      <c r="D104" s="902"/>
      <c r="E104" s="990"/>
    </row>
    <row r="105" spans="1:5">
      <c r="A105" s="931">
        <v>30</v>
      </c>
      <c r="B105" s="902"/>
      <c r="C105" s="902"/>
      <c r="D105" s="902"/>
      <c r="E105" s="990"/>
    </row>
    <row r="106" spans="1:5">
      <c r="A106" s="931">
        <v>31</v>
      </c>
      <c r="B106" s="902"/>
      <c r="C106" s="902"/>
      <c r="D106" s="902"/>
      <c r="E106" s="990"/>
    </row>
    <row r="107" spans="1:5">
      <c r="A107" s="931">
        <v>32</v>
      </c>
      <c r="B107" s="902"/>
      <c r="C107" s="902"/>
      <c r="D107" s="902"/>
      <c r="E107" s="990"/>
    </row>
    <row r="108" spans="1:5">
      <c r="A108" s="931">
        <v>33</v>
      </c>
      <c r="B108" s="902"/>
      <c r="C108" s="902"/>
      <c r="D108" s="902"/>
      <c r="E108" s="990"/>
    </row>
    <row r="109" spans="1:5">
      <c r="A109" s="931">
        <v>34</v>
      </c>
      <c r="B109" s="902"/>
      <c r="C109" s="902"/>
      <c r="D109" s="902"/>
      <c r="E109" s="990"/>
    </row>
    <row r="110" spans="1:5">
      <c r="A110" s="931">
        <v>35</v>
      </c>
      <c r="B110" s="902"/>
      <c r="C110" s="902"/>
      <c r="D110" s="902"/>
      <c r="E110" s="990"/>
    </row>
    <row r="111" spans="1:5">
      <c r="A111" s="931">
        <v>36</v>
      </c>
      <c r="B111" s="902"/>
      <c r="C111" s="902"/>
      <c r="D111" s="902"/>
      <c r="E111" s="990"/>
    </row>
    <row r="112" spans="1:5">
      <c r="A112" s="931">
        <v>37</v>
      </c>
      <c r="B112" s="902"/>
      <c r="C112" s="902"/>
      <c r="D112" s="902"/>
      <c r="E112" s="990"/>
    </row>
    <row r="113" spans="1:5">
      <c r="A113" s="931">
        <v>38</v>
      </c>
      <c r="B113" s="902"/>
      <c r="C113" s="902"/>
      <c r="D113" s="902"/>
      <c r="E113" s="990"/>
    </row>
    <row r="114" spans="1:5">
      <c r="A114" s="931">
        <v>39</v>
      </c>
      <c r="B114" s="902"/>
      <c r="C114" s="902"/>
      <c r="D114" s="902"/>
      <c r="E114" s="990"/>
    </row>
    <row r="115" spans="1:5">
      <c r="A115" s="931">
        <v>40</v>
      </c>
      <c r="B115" s="902"/>
      <c r="C115" s="902"/>
      <c r="D115" s="902"/>
      <c r="E115" s="990"/>
    </row>
    <row r="116" spans="1:5">
      <c r="A116" s="931">
        <v>41</v>
      </c>
      <c r="B116" s="902"/>
      <c r="C116" s="902"/>
      <c r="D116" s="902"/>
      <c r="E116" s="990"/>
    </row>
    <row r="117" spans="1:5">
      <c r="A117" s="931">
        <v>42</v>
      </c>
      <c r="B117" s="902"/>
      <c r="C117" s="902"/>
      <c r="D117" s="902"/>
      <c r="E117" s="990"/>
    </row>
    <row r="118" spans="1:5">
      <c r="A118" s="931">
        <v>43</v>
      </c>
      <c r="B118" s="902"/>
      <c r="C118" s="902"/>
      <c r="D118" s="902"/>
      <c r="E118" s="990"/>
    </row>
    <row r="119" spans="1:5">
      <c r="A119" s="931">
        <v>44</v>
      </c>
      <c r="B119" s="902"/>
      <c r="C119" s="902"/>
      <c r="D119" s="902"/>
      <c r="E119" s="990"/>
    </row>
    <row r="120" spans="1:5">
      <c r="A120" s="931">
        <v>45</v>
      </c>
      <c r="B120" s="902"/>
      <c r="C120" s="902"/>
      <c r="D120" s="902"/>
      <c r="E120" s="990"/>
    </row>
    <row r="121" spans="1:5">
      <c r="A121" s="931">
        <v>46</v>
      </c>
      <c r="B121" s="902"/>
      <c r="C121" s="902"/>
      <c r="D121" s="902"/>
      <c r="E121" s="990"/>
    </row>
    <row r="122" spans="1:5">
      <c r="A122" s="931">
        <v>47</v>
      </c>
      <c r="B122" s="902"/>
      <c r="C122" s="902"/>
      <c r="D122" s="902"/>
      <c r="E122" s="990"/>
    </row>
    <row r="123" spans="1:5">
      <c r="A123" s="931">
        <v>48</v>
      </c>
      <c r="B123" s="902"/>
      <c r="C123" s="902"/>
      <c r="D123" s="902"/>
      <c r="E123" s="990"/>
    </row>
    <row r="124" spans="1:5">
      <c r="A124" s="931">
        <v>49</v>
      </c>
      <c r="B124" s="902"/>
      <c r="C124" s="902"/>
      <c r="D124" s="902"/>
      <c r="E124" s="990"/>
    </row>
    <row r="125" spans="1:5">
      <c r="A125" s="931">
        <v>50</v>
      </c>
      <c r="B125" s="902"/>
      <c r="C125" s="902"/>
      <c r="D125" s="902"/>
      <c r="E125" s="990"/>
    </row>
    <row r="126" spans="1:5">
      <c r="A126" s="931">
        <v>51</v>
      </c>
      <c r="B126" s="902"/>
      <c r="C126" s="902"/>
      <c r="D126" s="902"/>
      <c r="E126" s="990"/>
    </row>
    <row r="127" spans="1:5" ht="15.75" thickBot="1">
      <c r="A127" s="966">
        <v>52</v>
      </c>
      <c r="B127" s="954"/>
      <c r="C127" s="993" t="s">
        <v>2332</v>
      </c>
      <c r="D127" s="954"/>
      <c r="E127" s="994">
        <f>SUM(E93:E126)</f>
        <v>97572</v>
      </c>
    </row>
    <row r="128" spans="1:5">
      <c r="A128" t="str">
        <f>A65</f>
        <v>FERC FORM NO. 1 (ED. 12-87) NYPSC Modified-96</v>
      </c>
    </row>
    <row r="129" spans="1:7">
      <c r="A129" s="903" t="s">
        <v>3490</v>
      </c>
      <c r="B129" s="903"/>
      <c r="C129" s="903"/>
      <c r="D129" s="903"/>
      <c r="E129" s="903"/>
    </row>
    <row r="130" spans="1:7" ht="16.5" thickBot="1">
      <c r="A130" s="971" t="str">
        <f>'Data Sheet'!$C$25</f>
        <v xml:space="preserve">The Brooklyn Union Gas Company d/b/a National Grid New York </v>
      </c>
      <c r="B130" s="903"/>
      <c r="C130" s="903"/>
      <c r="D130" s="960" t="str">
        <f>'Data Sheet'!$C$40</f>
        <v xml:space="preserve"> March 29, 2017</v>
      </c>
      <c r="E130" t="str">
        <f>'Data Sheet'!$C$38</f>
        <v xml:space="preserve"> December 31, 2016</v>
      </c>
    </row>
    <row r="131" spans="1:7">
      <c r="A131" s="904"/>
      <c r="B131" s="905"/>
      <c r="C131" s="905"/>
      <c r="D131" s="905"/>
      <c r="E131" s="961"/>
    </row>
    <row r="132" spans="1:7" ht="15.75">
      <c r="A132" s="68" t="s">
        <v>1942</v>
      </c>
      <c r="B132" s="71"/>
      <c r="C132" s="903"/>
      <c r="D132" s="903"/>
      <c r="E132" s="963"/>
    </row>
    <row r="133" spans="1:7">
      <c r="A133" s="964"/>
      <c r="B133" s="902"/>
      <c r="C133" s="902"/>
      <c r="D133" s="902"/>
      <c r="E133" s="965"/>
    </row>
    <row r="134" spans="1:7">
      <c r="A134" s="925" t="s">
        <v>1729</v>
      </c>
      <c r="B134" s="985" t="s">
        <v>1783</v>
      </c>
      <c r="C134" s="985"/>
      <c r="D134" s="985"/>
      <c r="E134" s="988" t="s">
        <v>1841</v>
      </c>
    </row>
    <row r="135" spans="1:7">
      <c r="A135" s="936" t="s">
        <v>1732</v>
      </c>
      <c r="B135" s="980" t="s">
        <v>3024</v>
      </c>
      <c r="C135" s="980"/>
      <c r="D135" s="980"/>
      <c r="E135" s="989" t="s">
        <v>3025</v>
      </c>
    </row>
    <row r="136" spans="1:7">
      <c r="A136" s="931">
        <v>1</v>
      </c>
      <c r="B136" s="946" t="s">
        <v>3491</v>
      </c>
      <c r="C136" s="902"/>
      <c r="D136" s="902"/>
      <c r="E136" s="978"/>
    </row>
    <row r="137" spans="1:7">
      <c r="A137" s="931">
        <v>2</v>
      </c>
      <c r="E137" s="3157"/>
    </row>
    <row r="138" spans="1:7">
      <c r="A138" s="931">
        <v>3</v>
      </c>
      <c r="B138" s="17" t="s">
        <v>4766</v>
      </c>
      <c r="C138" s="902"/>
      <c r="D138" s="902"/>
      <c r="E138" s="992">
        <v>2637151</v>
      </c>
    </row>
    <row r="139" spans="1:7">
      <c r="A139" s="931">
        <v>4</v>
      </c>
      <c r="B139" s="17" t="s">
        <v>5108</v>
      </c>
      <c r="C139" s="902"/>
      <c r="D139" s="902"/>
      <c r="E139" s="990">
        <v>1048135</v>
      </c>
    </row>
    <row r="140" spans="1:7">
      <c r="A140" s="931">
        <v>5</v>
      </c>
      <c r="B140" s="17" t="s">
        <v>4768</v>
      </c>
      <c r="C140" s="902"/>
      <c r="D140" s="902"/>
      <c r="E140" s="990">
        <v>590240</v>
      </c>
      <c r="G140" s="9"/>
    </row>
    <row r="141" spans="1:7">
      <c r="A141" s="931">
        <v>6</v>
      </c>
      <c r="B141" s="17" t="s">
        <v>4767</v>
      </c>
      <c r="C141" s="902"/>
      <c r="D141" s="902"/>
      <c r="E141" s="990">
        <v>426066</v>
      </c>
      <c r="G141" s="9"/>
    </row>
    <row r="142" spans="1:7">
      <c r="A142" s="931">
        <v>7</v>
      </c>
      <c r="B142" s="902" t="s">
        <v>4765</v>
      </c>
      <c r="C142" s="902"/>
      <c r="D142" s="902"/>
      <c r="E142" s="990">
        <f>1287756+87159</f>
        <v>1374915</v>
      </c>
    </row>
    <row r="143" spans="1:7">
      <c r="A143" s="931">
        <v>8</v>
      </c>
      <c r="B143" s="946"/>
      <c r="C143" s="902"/>
      <c r="D143" s="902"/>
      <c r="E143" s="990"/>
    </row>
    <row r="144" spans="1:7">
      <c r="A144" s="931">
        <v>9</v>
      </c>
      <c r="B144" s="902"/>
      <c r="C144" s="902"/>
      <c r="D144" s="902"/>
      <c r="E144" s="990"/>
      <c r="G144" s="2880"/>
    </row>
    <row r="145" spans="1:8">
      <c r="A145" s="931">
        <v>10</v>
      </c>
      <c r="B145" s="902"/>
      <c r="C145" s="902"/>
      <c r="D145" s="902"/>
      <c r="E145" s="990"/>
    </row>
    <row r="146" spans="1:8">
      <c r="A146" s="931">
        <v>11</v>
      </c>
      <c r="B146" s="902"/>
      <c r="C146" s="902"/>
      <c r="D146" s="902"/>
      <c r="E146" s="990"/>
    </row>
    <row r="147" spans="1:8">
      <c r="A147" s="931">
        <v>12</v>
      </c>
      <c r="B147" s="902"/>
      <c r="C147" s="902"/>
      <c r="D147" s="902"/>
      <c r="E147" s="990"/>
    </row>
    <row r="148" spans="1:8">
      <c r="A148" s="931">
        <v>13</v>
      </c>
      <c r="B148" s="902"/>
      <c r="C148" s="902"/>
      <c r="D148" s="902"/>
      <c r="E148" s="990"/>
    </row>
    <row r="149" spans="1:8">
      <c r="A149" s="931">
        <v>14</v>
      </c>
      <c r="B149" s="902"/>
      <c r="C149" s="902"/>
      <c r="D149" s="902"/>
      <c r="E149" s="990"/>
    </row>
    <row r="150" spans="1:8" ht="15.75" thickBot="1">
      <c r="A150" s="931">
        <v>15</v>
      </c>
      <c r="B150" s="902"/>
      <c r="C150" s="947" t="s">
        <v>2332</v>
      </c>
      <c r="D150" s="902"/>
      <c r="E150" s="991">
        <f>SUM(E138:E149)</f>
        <v>6076507</v>
      </c>
      <c r="G150" s="2883"/>
      <c r="H150" s="2879"/>
    </row>
    <row r="151" spans="1:8" ht="15.75" thickTop="1">
      <c r="A151" s="931">
        <v>16</v>
      </c>
      <c r="B151" s="946" t="s">
        <v>3492</v>
      </c>
      <c r="C151" s="902"/>
      <c r="D151" s="902"/>
      <c r="E151" s="978"/>
    </row>
    <row r="152" spans="1:8">
      <c r="A152" s="931">
        <v>17</v>
      </c>
      <c r="E152" s="3157"/>
    </row>
    <row r="153" spans="1:8">
      <c r="A153" s="931">
        <v>18</v>
      </c>
      <c r="B153" s="17" t="s">
        <v>4769</v>
      </c>
      <c r="C153" s="902"/>
      <c r="D153" s="902"/>
      <c r="E153" s="992">
        <v>1837884</v>
      </c>
      <c r="G153" s="2879"/>
    </row>
    <row r="154" spans="1:8">
      <c r="A154" s="931">
        <v>19</v>
      </c>
      <c r="B154" s="902"/>
      <c r="C154" s="902"/>
      <c r="D154" s="902"/>
      <c r="E154" s="990"/>
    </row>
    <row r="155" spans="1:8">
      <c r="A155" s="931">
        <v>20</v>
      </c>
      <c r="B155" s="902"/>
      <c r="C155" s="902"/>
      <c r="D155" s="902"/>
      <c r="E155" s="990"/>
    </row>
    <row r="156" spans="1:8">
      <c r="A156" s="931">
        <v>21</v>
      </c>
      <c r="B156" s="902"/>
      <c r="C156" s="902"/>
      <c r="D156" s="902"/>
      <c r="E156" s="990"/>
    </row>
    <row r="157" spans="1:8">
      <c r="A157" s="931">
        <v>22</v>
      </c>
      <c r="B157" s="902"/>
      <c r="C157" s="902"/>
      <c r="D157" s="902"/>
      <c r="E157" s="990"/>
    </row>
    <row r="158" spans="1:8">
      <c r="A158" s="931">
        <v>23</v>
      </c>
      <c r="B158" s="902"/>
      <c r="C158" s="902"/>
      <c r="D158" s="902"/>
      <c r="E158" s="990"/>
    </row>
    <row r="159" spans="1:8">
      <c r="A159" s="931">
        <v>24</v>
      </c>
      <c r="B159" s="902"/>
      <c r="C159" s="902"/>
      <c r="D159" s="902"/>
      <c r="E159" s="990"/>
    </row>
    <row r="160" spans="1:8">
      <c r="A160" s="931">
        <v>25</v>
      </c>
      <c r="B160" s="902"/>
      <c r="C160" s="902"/>
      <c r="D160" s="902"/>
      <c r="E160" s="990"/>
    </row>
    <row r="161" spans="1:8" ht="15.75" thickBot="1">
      <c r="A161" s="931">
        <v>26</v>
      </c>
      <c r="B161" s="902"/>
      <c r="C161" s="947" t="s">
        <v>2332</v>
      </c>
      <c r="D161" s="902"/>
      <c r="E161" s="991">
        <f>SUM(E153:E160)</f>
        <v>1837884</v>
      </c>
      <c r="G161" s="2879"/>
      <c r="H161" s="2879"/>
    </row>
    <row r="162" spans="1:8" ht="15.75" thickTop="1">
      <c r="A162" s="931">
        <v>27</v>
      </c>
      <c r="B162" s="946" t="s">
        <v>3493</v>
      </c>
      <c r="C162" s="902"/>
      <c r="D162" s="902"/>
      <c r="E162" s="978"/>
    </row>
    <row r="163" spans="1:8">
      <c r="A163" s="931">
        <v>28</v>
      </c>
      <c r="E163" s="3157"/>
    </row>
    <row r="164" spans="1:8">
      <c r="A164" s="931">
        <v>29</v>
      </c>
      <c r="B164" s="17" t="s">
        <v>4770</v>
      </c>
      <c r="C164" s="902"/>
      <c r="D164" s="902"/>
      <c r="E164" s="992">
        <v>17160477</v>
      </c>
      <c r="G164" s="2879"/>
    </row>
    <row r="165" spans="1:8">
      <c r="A165" s="931">
        <v>30</v>
      </c>
      <c r="B165" s="17" t="s">
        <v>740</v>
      </c>
      <c r="C165" s="902"/>
      <c r="D165" s="902"/>
      <c r="E165" s="990">
        <f>1131735-652478</f>
        <v>479257</v>
      </c>
    </row>
    <row r="166" spans="1:8">
      <c r="A166" s="931">
        <v>31</v>
      </c>
      <c r="B166" s="902"/>
      <c r="C166" s="902"/>
      <c r="D166" s="902"/>
      <c r="E166" s="990"/>
    </row>
    <row r="167" spans="1:8">
      <c r="A167" s="931">
        <v>32</v>
      </c>
      <c r="B167" s="902"/>
      <c r="C167" s="902"/>
      <c r="D167" s="902"/>
      <c r="E167" s="990"/>
    </row>
    <row r="168" spans="1:8">
      <c r="A168" s="931">
        <v>33</v>
      </c>
      <c r="B168" s="902"/>
      <c r="C168" s="902"/>
      <c r="D168" s="902"/>
      <c r="E168" s="990"/>
    </row>
    <row r="169" spans="1:8">
      <c r="A169" s="931">
        <v>34</v>
      </c>
      <c r="B169" s="902"/>
      <c r="C169" s="902"/>
      <c r="D169" s="902"/>
      <c r="E169" s="990"/>
    </row>
    <row r="170" spans="1:8" ht="15.75" thickBot="1">
      <c r="A170" s="931">
        <v>35</v>
      </c>
      <c r="B170" s="902"/>
      <c r="C170" s="947" t="s">
        <v>2332</v>
      </c>
      <c r="D170" s="902"/>
      <c r="E170" s="991">
        <f>SUM(E164:E169)</f>
        <v>17639734</v>
      </c>
      <c r="G170" s="2879"/>
    </row>
    <row r="171" spans="1:8" ht="15.75" thickTop="1">
      <c r="A171" s="931">
        <v>36</v>
      </c>
      <c r="B171" s="902"/>
      <c r="C171" s="902"/>
      <c r="D171" s="902"/>
      <c r="E171" s="990"/>
    </row>
    <row r="172" spans="1:8">
      <c r="A172" s="931">
        <v>37</v>
      </c>
      <c r="B172" s="902"/>
      <c r="C172" s="902"/>
      <c r="D172" s="902"/>
      <c r="E172" s="990"/>
    </row>
    <row r="173" spans="1:8">
      <c r="A173" s="931">
        <v>38</v>
      </c>
      <c r="B173" s="902"/>
      <c r="C173" s="902"/>
      <c r="D173" s="902"/>
      <c r="E173" s="990"/>
    </row>
    <row r="174" spans="1:8">
      <c r="A174" s="931">
        <v>39</v>
      </c>
      <c r="B174" s="902"/>
      <c r="C174" s="902"/>
      <c r="D174" s="902"/>
      <c r="E174" s="990"/>
    </row>
    <row r="175" spans="1:8">
      <c r="A175" s="931">
        <v>40</v>
      </c>
      <c r="B175" s="902"/>
      <c r="C175" s="902"/>
      <c r="D175" s="902"/>
      <c r="E175" s="990"/>
    </row>
    <row r="176" spans="1:8">
      <c r="A176" s="931">
        <v>41</v>
      </c>
      <c r="B176" s="902"/>
      <c r="C176" s="902"/>
      <c r="D176" s="902"/>
      <c r="E176" s="990"/>
    </row>
    <row r="177" spans="1:5">
      <c r="A177" s="931">
        <v>42</v>
      </c>
      <c r="B177" s="902"/>
      <c r="C177" s="902"/>
      <c r="D177" s="902"/>
      <c r="E177" s="990"/>
    </row>
    <row r="178" spans="1:5">
      <c r="A178" s="931">
        <v>43</v>
      </c>
      <c r="B178" s="902"/>
      <c r="C178" s="902"/>
      <c r="D178" s="902"/>
      <c r="E178" s="990"/>
    </row>
    <row r="179" spans="1:5">
      <c r="A179" s="931">
        <v>44</v>
      </c>
      <c r="B179" s="902"/>
      <c r="C179" s="902"/>
      <c r="D179" s="902"/>
      <c r="E179" s="990"/>
    </row>
    <row r="180" spans="1:5">
      <c r="A180" s="931">
        <v>45</v>
      </c>
      <c r="B180" s="902"/>
      <c r="C180" s="902"/>
      <c r="D180" s="902"/>
      <c r="E180" s="990"/>
    </row>
    <row r="181" spans="1:5">
      <c r="A181" s="931">
        <v>46</v>
      </c>
      <c r="B181" s="902"/>
      <c r="C181" s="902"/>
      <c r="D181" s="902"/>
      <c r="E181" s="990"/>
    </row>
    <row r="182" spans="1:5">
      <c r="A182" s="931">
        <v>47</v>
      </c>
      <c r="B182" s="902"/>
      <c r="C182" s="902"/>
      <c r="D182" s="902"/>
      <c r="E182" s="990"/>
    </row>
    <row r="183" spans="1:5">
      <c r="A183" s="931">
        <v>48</v>
      </c>
      <c r="B183" s="902"/>
      <c r="C183" s="902"/>
      <c r="D183" s="902"/>
      <c r="E183" s="990"/>
    </row>
    <row r="184" spans="1:5">
      <c r="A184" s="931">
        <v>49</v>
      </c>
      <c r="B184" s="902"/>
      <c r="C184" s="902"/>
      <c r="D184" s="902"/>
      <c r="E184" s="990"/>
    </row>
    <row r="185" spans="1:5">
      <c r="A185" s="931">
        <v>50</v>
      </c>
      <c r="B185" s="902"/>
      <c r="C185" s="902"/>
      <c r="D185" s="902"/>
      <c r="E185" s="990"/>
    </row>
    <row r="186" spans="1:5">
      <c r="A186" s="931">
        <v>51</v>
      </c>
      <c r="B186" s="902"/>
      <c r="C186" s="902"/>
      <c r="D186" s="902"/>
      <c r="E186" s="990"/>
    </row>
    <row r="187" spans="1:5" ht="15.75" thickBot="1">
      <c r="A187" s="966">
        <v>52</v>
      </c>
      <c r="B187" s="954"/>
      <c r="C187" s="954"/>
      <c r="D187" s="954"/>
      <c r="E187" s="995"/>
    </row>
    <row r="188" spans="1:5">
      <c r="A188" t="str">
        <f>A65</f>
        <v>FERC FORM NO. 1 (ED. 12-87) NYPSC Modified-96</v>
      </c>
    </row>
    <row r="189" spans="1:5">
      <c r="A189" s="903" t="s">
        <v>3494</v>
      </c>
      <c r="B189" s="903"/>
      <c r="C189" s="903"/>
      <c r="D189" s="903"/>
      <c r="E189" s="903"/>
    </row>
  </sheetData>
  <printOptions horizontalCentered="1" verticalCentered="1"/>
  <pageMargins left="0.25" right="0.25" top="0.25" bottom="0.25" header="0" footer="0"/>
  <pageSetup scale="72" fitToHeight="3" orientation="portrait" r:id="rId1"/>
  <headerFooter alignWithMargins="0"/>
  <rowBreaks count="2" manualBreakCount="2">
    <brk id="67" max="4" man="1"/>
    <brk id="129"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pageSetUpPr fitToPage="1"/>
  </sheetPr>
  <dimension ref="A1:N66"/>
  <sheetViews>
    <sheetView defaultGridColor="0" topLeftCell="A40" colorId="22" zoomScale="80" zoomScaleNormal="80" zoomScaleSheetLayoutView="80" workbookViewId="0">
      <selection activeCell="G21" sqref="G21:H26"/>
    </sheetView>
  </sheetViews>
  <sheetFormatPr defaultColWidth="9.6640625" defaultRowHeight="15"/>
  <cols>
    <col min="1" max="1" width="4.6640625" customWidth="1"/>
    <col min="2" max="2" width="51.5546875" customWidth="1"/>
    <col min="3" max="4" width="12.6640625" customWidth="1"/>
    <col min="5" max="5" width="14.109375" bestFit="1" customWidth="1"/>
    <col min="6" max="6" width="17.44140625" bestFit="1" customWidth="1"/>
    <col min="7" max="7" width="18.88671875" customWidth="1"/>
    <col min="8" max="8" width="15.6640625" customWidth="1"/>
    <col min="9" max="9" width="18.33203125" customWidth="1"/>
    <col min="10" max="10" width="15.6640625" customWidth="1"/>
    <col min="11" max="11" width="8.6640625" customWidth="1"/>
    <col min="12" max="13" width="15.6640625" customWidth="1"/>
    <col min="14" max="14" width="4.6640625" customWidth="1"/>
  </cols>
  <sheetData>
    <row r="1" spans="1:14">
      <c r="A1" s="904" t="s">
        <v>1800</v>
      </c>
      <c r="B1" s="548"/>
      <c r="C1" s="907" t="s">
        <v>1344</v>
      </c>
      <c r="D1" s="905"/>
      <c r="E1" s="986" t="s">
        <v>1802</v>
      </c>
      <c r="F1" s="987" t="s">
        <v>1803</v>
      </c>
      <c r="G1" s="904" t="s">
        <v>1800</v>
      </c>
      <c r="H1" s="905"/>
      <c r="I1" s="905"/>
      <c r="J1" s="907" t="s">
        <v>1344</v>
      </c>
      <c r="K1" s="905"/>
      <c r="L1" s="907" t="s">
        <v>1802</v>
      </c>
      <c r="M1" s="907" t="s">
        <v>1803</v>
      </c>
      <c r="N1" s="996"/>
    </row>
    <row r="2" spans="1:14">
      <c r="A2" s="72" t="str">
        <f>'Data Sheet'!$C$25</f>
        <v xml:space="preserve">The Brooklyn Union Gas Company d/b/a National Grid New York </v>
      </c>
      <c r="B2" s="902"/>
      <c r="C2" s="899" t="s">
        <v>1137</v>
      </c>
      <c r="D2" s="902"/>
      <c r="E2" s="932" t="s">
        <v>1805</v>
      </c>
      <c r="F2" s="295"/>
      <c r="G2" s="72" t="str">
        <f>'Data Sheet'!$C$25</f>
        <v xml:space="preserve">The Brooklyn Union Gas Company d/b/a National Grid New York </v>
      </c>
      <c r="H2" s="902"/>
      <c r="I2" s="902"/>
      <c r="J2" s="899" t="s">
        <v>1137</v>
      </c>
      <c r="K2" s="902"/>
      <c r="L2" s="912" t="s">
        <v>1805</v>
      </c>
      <c r="M2" s="899"/>
      <c r="N2" s="965"/>
    </row>
    <row r="3" spans="1:14" ht="15" customHeight="1">
      <c r="A3" s="299"/>
      <c r="B3" s="902"/>
      <c r="C3" s="899" t="s">
        <v>1138</v>
      </c>
      <c r="D3" s="902"/>
      <c r="E3" s="900" t="str">
        <f>'Data Sheet'!$C$40</f>
        <v xml:space="preserve"> March 29, 2017</v>
      </c>
      <c r="F3" s="922" t="str">
        <f>'Data Sheet'!$C$38</f>
        <v xml:space="preserve"> December 31, 2016</v>
      </c>
      <c r="G3" s="299"/>
      <c r="H3" s="902"/>
      <c r="I3" s="902"/>
      <c r="J3" s="899" t="s">
        <v>1138</v>
      </c>
      <c r="K3" s="902"/>
      <c r="L3" s="979" t="str">
        <f>'Data Sheet'!$C$40</f>
        <v xml:space="preserve"> March 29, 2017</v>
      </c>
      <c r="M3" s="901" t="str">
        <f>'Data Sheet'!$C$38</f>
        <v xml:space="preserve"> December 31, 2016</v>
      </c>
      <c r="N3" s="965"/>
    </row>
    <row r="4" spans="1:14" ht="15" customHeight="1">
      <c r="A4" s="549" t="s">
        <v>3495</v>
      </c>
      <c r="B4" s="547"/>
      <c r="C4" s="923"/>
      <c r="D4" s="923"/>
      <c r="E4" s="923"/>
      <c r="F4" s="550"/>
      <c r="G4" s="549" t="s">
        <v>3496</v>
      </c>
      <c r="H4" s="547"/>
      <c r="I4" s="547"/>
      <c r="J4" s="923"/>
      <c r="K4" s="923"/>
      <c r="L4" s="923"/>
      <c r="M4" s="923"/>
      <c r="N4" s="997"/>
    </row>
    <row r="5" spans="1:14" ht="15.75">
      <c r="A5" s="551"/>
      <c r="B5" s="71"/>
      <c r="C5" s="903"/>
      <c r="D5" s="903"/>
      <c r="E5" s="903"/>
      <c r="F5" s="552"/>
      <c r="G5" s="551"/>
      <c r="H5" s="71"/>
      <c r="I5" s="71"/>
      <c r="J5" s="903"/>
      <c r="K5" s="903"/>
      <c r="L5" s="903"/>
      <c r="M5" s="903"/>
      <c r="N5" s="965"/>
    </row>
    <row r="6" spans="1:14">
      <c r="A6" s="299" t="s">
        <v>3497</v>
      </c>
      <c r="B6" s="902"/>
      <c r="C6" s="902" t="s">
        <v>3244</v>
      </c>
      <c r="D6" s="902"/>
      <c r="E6" s="902"/>
      <c r="F6" s="513"/>
      <c r="G6" s="299" t="s">
        <v>3245</v>
      </c>
      <c r="H6" s="902"/>
      <c r="I6" s="902"/>
      <c r="J6" s="902"/>
      <c r="K6" s="902" t="s">
        <v>3246</v>
      </c>
      <c r="L6" s="902"/>
      <c r="M6" s="902"/>
      <c r="N6" s="965"/>
    </row>
    <row r="7" spans="1:14">
      <c r="A7" s="299" t="s">
        <v>3247</v>
      </c>
      <c r="B7" s="902"/>
      <c r="C7" s="902" t="s">
        <v>3248</v>
      </c>
      <c r="D7" s="902"/>
      <c r="E7" s="902"/>
      <c r="F7" s="513"/>
      <c r="G7" s="299" t="s">
        <v>3249</v>
      </c>
      <c r="H7" s="902"/>
      <c r="I7" s="902"/>
      <c r="J7" s="902"/>
      <c r="K7" s="902" t="s">
        <v>3250</v>
      </c>
      <c r="L7" s="902"/>
      <c r="M7" s="902"/>
      <c r="N7" s="965"/>
    </row>
    <row r="8" spans="1:14">
      <c r="A8" s="299" t="s">
        <v>3251</v>
      </c>
      <c r="B8" s="902"/>
      <c r="C8" s="902" t="s">
        <v>2077</v>
      </c>
      <c r="D8" s="902"/>
      <c r="E8" s="902"/>
      <c r="F8" s="513"/>
      <c r="G8" s="299" t="s">
        <v>2078</v>
      </c>
      <c r="H8" s="902"/>
      <c r="I8" s="902"/>
      <c r="J8" s="902"/>
      <c r="K8" s="902" t="s">
        <v>2079</v>
      </c>
      <c r="L8" s="902"/>
      <c r="M8" s="902"/>
      <c r="N8" s="965"/>
    </row>
    <row r="9" spans="1:14">
      <c r="A9" s="299" t="s">
        <v>2080</v>
      </c>
      <c r="B9" s="902"/>
      <c r="C9" s="902"/>
      <c r="D9" s="902"/>
      <c r="E9" s="902"/>
      <c r="F9" s="513"/>
      <c r="G9" s="299"/>
      <c r="H9" s="902"/>
      <c r="I9" s="902"/>
      <c r="J9" s="902"/>
      <c r="K9" s="902" t="s">
        <v>2081</v>
      </c>
      <c r="L9" s="902"/>
      <c r="M9" s="902"/>
      <c r="N9" s="965"/>
    </row>
    <row r="10" spans="1:14">
      <c r="A10" s="299" t="s">
        <v>2082</v>
      </c>
      <c r="B10" s="902"/>
      <c r="C10" s="902"/>
      <c r="D10" s="902"/>
      <c r="E10" s="902"/>
      <c r="F10" s="513"/>
      <c r="G10" s="299"/>
      <c r="H10" s="902"/>
      <c r="I10" s="902"/>
      <c r="J10" s="902"/>
      <c r="K10" s="902"/>
      <c r="L10" s="902"/>
      <c r="M10" s="902"/>
      <c r="N10" s="965"/>
    </row>
    <row r="11" spans="1:14">
      <c r="A11" s="299"/>
      <c r="B11" s="902"/>
      <c r="C11" s="902"/>
      <c r="D11" s="902"/>
      <c r="E11" s="902"/>
      <c r="F11" s="513"/>
      <c r="G11" s="299"/>
      <c r="H11" s="902"/>
      <c r="I11" s="902"/>
      <c r="J11" s="902"/>
      <c r="K11" s="902"/>
      <c r="L11" s="902"/>
      <c r="M11" s="902"/>
      <c r="N11" s="965"/>
    </row>
    <row r="12" spans="1:14">
      <c r="A12" s="553"/>
      <c r="B12" s="998" t="s">
        <v>1784</v>
      </c>
      <c r="C12" s="998"/>
      <c r="D12" s="998"/>
      <c r="E12" s="998"/>
      <c r="F12" s="554"/>
      <c r="G12" s="555" t="s">
        <v>2083</v>
      </c>
      <c r="H12" s="923"/>
      <c r="I12" s="923"/>
      <c r="J12" s="999"/>
      <c r="K12" s="1000" t="s">
        <v>2084</v>
      </c>
      <c r="L12" s="923"/>
      <c r="M12" s="999"/>
      <c r="N12" s="1001"/>
    </row>
    <row r="13" spans="1:14">
      <c r="A13" s="556"/>
      <c r="B13" s="557" t="s">
        <v>2085</v>
      </c>
      <c r="C13" s="933" t="s">
        <v>2086</v>
      </c>
      <c r="D13" s="933" t="s">
        <v>2087</v>
      </c>
      <c r="E13" s="933" t="s">
        <v>2332</v>
      </c>
      <c r="F13" s="558" t="s">
        <v>2088</v>
      </c>
      <c r="G13" s="555" t="s">
        <v>2089</v>
      </c>
      <c r="H13" s="980"/>
      <c r="I13" s="559"/>
      <c r="J13" s="933"/>
      <c r="K13" s="933"/>
      <c r="L13" s="933"/>
      <c r="M13" s="560"/>
      <c r="N13" s="915"/>
    </row>
    <row r="14" spans="1:14">
      <c r="A14" s="556" t="s">
        <v>1729</v>
      </c>
      <c r="B14" s="557" t="s">
        <v>2090</v>
      </c>
      <c r="C14" s="933" t="s">
        <v>2091</v>
      </c>
      <c r="D14" s="933" t="s">
        <v>529</v>
      </c>
      <c r="E14" s="933" t="s">
        <v>2092</v>
      </c>
      <c r="F14" s="558" t="s">
        <v>2093</v>
      </c>
      <c r="G14" s="556"/>
      <c r="H14" s="933"/>
      <c r="I14" s="557"/>
      <c r="J14" s="933" t="s">
        <v>2094</v>
      </c>
      <c r="K14" s="933" t="s">
        <v>1839</v>
      </c>
      <c r="L14" s="933" t="s">
        <v>1841</v>
      </c>
      <c r="M14" s="561" t="s">
        <v>2088</v>
      </c>
      <c r="N14" s="915"/>
    </row>
    <row r="15" spans="1:14">
      <c r="A15" s="556" t="s">
        <v>1732</v>
      </c>
      <c r="B15" s="557" t="s">
        <v>2095</v>
      </c>
      <c r="C15" s="933" t="s">
        <v>1147</v>
      </c>
      <c r="D15" s="933" t="s">
        <v>2096</v>
      </c>
      <c r="E15" s="933" t="s">
        <v>177</v>
      </c>
      <c r="F15" s="558" t="s">
        <v>881</v>
      </c>
      <c r="G15" s="556" t="s">
        <v>2097</v>
      </c>
      <c r="H15" s="933" t="s">
        <v>176</v>
      </c>
      <c r="I15" s="933" t="s">
        <v>1841</v>
      </c>
      <c r="J15" s="561" t="s">
        <v>2093</v>
      </c>
      <c r="K15" s="933" t="s">
        <v>176</v>
      </c>
      <c r="L15" s="933"/>
      <c r="M15" s="561" t="s">
        <v>2093</v>
      </c>
      <c r="N15" s="915" t="s">
        <v>1729</v>
      </c>
    </row>
    <row r="16" spans="1:14">
      <c r="A16" s="556"/>
      <c r="B16" s="1002"/>
      <c r="C16" s="1002"/>
      <c r="D16" s="1002"/>
      <c r="E16" s="933" t="s">
        <v>2098</v>
      </c>
      <c r="F16" s="558" t="s">
        <v>557</v>
      </c>
      <c r="G16" s="556"/>
      <c r="H16" s="933" t="s">
        <v>1732</v>
      </c>
      <c r="I16" s="933"/>
      <c r="J16" s="933"/>
      <c r="K16" s="933"/>
      <c r="L16" s="933"/>
      <c r="M16" s="933" t="s">
        <v>2518</v>
      </c>
      <c r="N16" s="915" t="s">
        <v>1732</v>
      </c>
    </row>
    <row r="17" spans="1:14">
      <c r="A17" s="556"/>
      <c r="B17" s="938" t="s">
        <v>3024</v>
      </c>
      <c r="C17" s="938" t="s">
        <v>3025</v>
      </c>
      <c r="D17" s="938" t="s">
        <v>3026</v>
      </c>
      <c r="E17" s="938" t="s">
        <v>3027</v>
      </c>
      <c r="F17" s="558" t="s">
        <v>2347</v>
      </c>
      <c r="G17" s="556" t="s">
        <v>2348</v>
      </c>
      <c r="H17" s="938" t="s">
        <v>2349</v>
      </c>
      <c r="I17" s="938" t="s">
        <v>2350</v>
      </c>
      <c r="J17" s="938" t="s">
        <v>2351</v>
      </c>
      <c r="K17" s="938" t="s">
        <v>2352</v>
      </c>
      <c r="L17" s="938" t="s">
        <v>2353</v>
      </c>
      <c r="M17" s="938" t="s">
        <v>2354</v>
      </c>
      <c r="N17" s="1003"/>
    </row>
    <row r="18" spans="1:14">
      <c r="A18" s="562">
        <v>1</v>
      </c>
      <c r="B18" s="946"/>
      <c r="C18" s="899"/>
      <c r="D18" s="1004"/>
      <c r="E18" s="1004"/>
      <c r="F18" s="1005"/>
      <c r="G18" s="563"/>
      <c r="H18" s="1006"/>
      <c r="I18" s="1004"/>
      <c r="J18" s="1004"/>
      <c r="K18" s="899"/>
      <c r="L18" s="1004"/>
      <c r="M18" s="1004"/>
      <c r="N18" s="1007">
        <v>1</v>
      </c>
    </row>
    <row r="19" spans="1:14">
      <c r="A19" s="564">
        <v>2</v>
      </c>
      <c r="B19" s="902" t="s">
        <v>2283</v>
      </c>
      <c r="C19" s="899"/>
      <c r="D19" s="1004"/>
      <c r="E19" s="1004"/>
      <c r="F19" s="539"/>
      <c r="G19" s="565"/>
      <c r="H19" s="1006"/>
      <c r="I19" s="1004"/>
      <c r="J19" s="1004"/>
      <c r="K19" s="899"/>
      <c r="L19" s="1004"/>
      <c r="M19" s="1004"/>
      <c r="N19" s="1007">
        <v>2</v>
      </c>
    </row>
    <row r="20" spans="1:14">
      <c r="A20" s="564">
        <v>3</v>
      </c>
      <c r="B20" s="902"/>
      <c r="C20" s="2965"/>
      <c r="D20" s="2965"/>
      <c r="E20" s="2965"/>
      <c r="F20" s="539"/>
      <c r="G20" s="565"/>
      <c r="H20" s="1006"/>
      <c r="I20" s="1004"/>
      <c r="J20" s="1004"/>
      <c r="K20" s="899"/>
      <c r="L20" s="1004"/>
      <c r="M20" s="1004"/>
      <c r="N20" s="1007">
        <v>3</v>
      </c>
    </row>
    <row r="21" spans="1:14">
      <c r="A21" s="564">
        <v>4</v>
      </c>
      <c r="B21" s="17" t="s">
        <v>5127</v>
      </c>
      <c r="C21" s="2965">
        <v>6840004</v>
      </c>
      <c r="D21" s="3048"/>
      <c r="E21" s="2965">
        <v>6840004</v>
      </c>
      <c r="F21" s="539"/>
      <c r="G21" s="556" t="s">
        <v>3002</v>
      </c>
      <c r="H21" s="932">
        <v>928</v>
      </c>
      <c r="I21" s="1004">
        <v>6840004</v>
      </c>
      <c r="J21" s="1004"/>
      <c r="K21" s="899"/>
      <c r="L21" s="1004"/>
      <c r="M21" s="1004"/>
      <c r="N21" s="1007">
        <v>4</v>
      </c>
    </row>
    <row r="22" spans="1:14">
      <c r="A22" s="564">
        <v>5</v>
      </c>
      <c r="B22" s="902"/>
      <c r="C22" s="2965"/>
      <c r="D22" s="2965"/>
      <c r="E22" s="2965"/>
      <c r="F22" s="539"/>
      <c r="G22" s="556"/>
      <c r="H22" s="932"/>
      <c r="I22" s="1004"/>
      <c r="J22" s="1004"/>
      <c r="K22" s="899"/>
      <c r="L22" s="1004"/>
      <c r="M22" s="1004"/>
      <c r="N22" s="1007">
        <v>5</v>
      </c>
    </row>
    <row r="23" spans="1:14">
      <c r="A23" s="564">
        <v>6</v>
      </c>
      <c r="B23" s="902" t="s">
        <v>4897</v>
      </c>
      <c r="C23" s="2965"/>
      <c r="D23" s="2965"/>
      <c r="E23" s="2965"/>
      <c r="F23" s="539"/>
      <c r="G23" s="556"/>
      <c r="H23" s="932"/>
      <c r="I23" s="1004"/>
      <c r="J23" s="1004"/>
      <c r="K23" s="899"/>
      <c r="L23" s="1004"/>
      <c r="M23" s="1004"/>
      <c r="N23" s="1007">
        <v>6</v>
      </c>
    </row>
    <row r="24" spans="1:14">
      <c r="A24" s="564">
        <v>7</v>
      </c>
      <c r="B24" s="902" t="s">
        <v>4898</v>
      </c>
      <c r="C24" s="2965">
        <v>5619837</v>
      </c>
      <c r="D24" s="3048"/>
      <c r="E24" s="2965">
        <v>5619837</v>
      </c>
      <c r="F24" s="539"/>
      <c r="G24" s="556" t="s">
        <v>3002</v>
      </c>
      <c r="H24" s="932">
        <v>928</v>
      </c>
      <c r="I24" s="1004">
        <v>5619837</v>
      </c>
      <c r="J24" s="1004"/>
      <c r="K24" s="899"/>
      <c r="L24" s="1004"/>
      <c r="M24" s="1004"/>
      <c r="N24" s="1007">
        <v>7</v>
      </c>
    </row>
    <row r="25" spans="1:14">
      <c r="A25" s="564">
        <v>8</v>
      </c>
      <c r="B25" s="902"/>
      <c r="C25" s="2965"/>
      <c r="D25" s="2965"/>
      <c r="E25" s="2965"/>
      <c r="F25" s="539"/>
      <c r="G25" s="556"/>
      <c r="H25" s="932"/>
      <c r="I25" s="1004"/>
      <c r="J25" s="1004"/>
      <c r="K25" s="899"/>
      <c r="L25" s="1004"/>
      <c r="M25" s="1004"/>
      <c r="N25" s="1007">
        <v>8</v>
      </c>
    </row>
    <row r="26" spans="1:14">
      <c r="A26" s="564">
        <v>9</v>
      </c>
      <c r="B26" s="902" t="s">
        <v>4899</v>
      </c>
      <c r="C26" s="2965"/>
      <c r="D26" s="2965">
        <v>1905901</v>
      </c>
      <c r="E26" s="2965">
        <v>1905901</v>
      </c>
      <c r="F26" s="539"/>
      <c r="G26" s="556" t="s">
        <v>3002</v>
      </c>
      <c r="H26" s="932">
        <v>928</v>
      </c>
      <c r="I26" s="1004">
        <v>1905901</v>
      </c>
      <c r="J26" s="1004"/>
      <c r="K26" s="899"/>
      <c r="L26" s="1004"/>
      <c r="M26" s="1004"/>
      <c r="N26" s="1007">
        <v>9</v>
      </c>
    </row>
    <row r="27" spans="1:14">
      <c r="A27" s="564">
        <v>10</v>
      </c>
      <c r="B27" s="902"/>
      <c r="C27" s="2965"/>
      <c r="D27" s="2965"/>
      <c r="E27" s="2965"/>
      <c r="F27" s="539"/>
      <c r="G27" s="565"/>
      <c r="H27" s="1006"/>
      <c r="I27" s="1004"/>
      <c r="J27" s="1004"/>
      <c r="K27" s="899"/>
      <c r="L27" s="1004"/>
      <c r="M27" s="1004"/>
      <c r="N27" s="1007">
        <v>10</v>
      </c>
    </row>
    <row r="28" spans="1:14">
      <c r="A28" s="564">
        <v>11</v>
      </c>
      <c r="B28" s="902"/>
      <c r="C28" s="899"/>
      <c r="D28" s="1004"/>
      <c r="E28" s="1004"/>
      <c r="F28" s="539"/>
      <c r="G28" s="565"/>
      <c r="H28" s="1006"/>
      <c r="I28" s="1004"/>
      <c r="J28" s="1004"/>
      <c r="K28" s="899"/>
      <c r="L28" s="1004"/>
      <c r="M28" s="1004"/>
      <c r="N28" s="1007">
        <v>11</v>
      </c>
    </row>
    <row r="29" spans="1:14">
      <c r="A29" s="564">
        <v>12</v>
      </c>
      <c r="B29" s="902"/>
      <c r="C29" s="899"/>
      <c r="D29" s="1004"/>
      <c r="E29" s="1004"/>
      <c r="F29" s="539"/>
      <c r="G29" s="299"/>
      <c r="H29" s="899"/>
      <c r="I29" s="1004"/>
      <c r="J29" s="1004"/>
      <c r="K29" s="899"/>
      <c r="L29" s="1004"/>
      <c r="M29" s="1004"/>
      <c r="N29" s="1007">
        <v>12</v>
      </c>
    </row>
    <row r="30" spans="1:14">
      <c r="A30" s="564">
        <v>13</v>
      </c>
      <c r="B30" s="902"/>
      <c r="C30" s="899"/>
      <c r="D30" s="1004"/>
      <c r="E30" s="1004"/>
      <c r="F30" s="539"/>
      <c r="G30" s="299"/>
      <c r="H30" s="899"/>
      <c r="I30" s="1004"/>
      <c r="J30" s="1004"/>
      <c r="K30" s="899"/>
      <c r="L30" s="1004"/>
      <c r="M30" s="1004"/>
      <c r="N30" s="1007">
        <v>13</v>
      </c>
    </row>
    <row r="31" spans="1:14">
      <c r="A31" s="564">
        <v>14</v>
      </c>
      <c r="B31" s="902"/>
      <c r="C31" s="899"/>
      <c r="D31" s="1004"/>
      <c r="E31" s="1004"/>
      <c r="F31" s="539"/>
      <c r="G31" s="299"/>
      <c r="H31" s="899"/>
      <c r="I31" s="1004"/>
      <c r="J31" s="1004"/>
      <c r="K31" s="899"/>
      <c r="L31" s="1004"/>
      <c r="M31" s="1004"/>
      <c r="N31" s="1007">
        <v>14</v>
      </c>
    </row>
    <row r="32" spans="1:14">
      <c r="A32" s="564">
        <v>15</v>
      </c>
      <c r="B32" s="902"/>
      <c r="C32" s="899"/>
      <c r="D32" s="1004"/>
      <c r="E32" s="1004"/>
      <c r="F32" s="539"/>
      <c r="G32" s="299"/>
      <c r="H32" s="899"/>
      <c r="I32" s="1004"/>
      <c r="J32" s="1004"/>
      <c r="K32" s="899"/>
      <c r="L32" s="1004"/>
      <c r="M32" s="1004"/>
      <c r="N32" s="1007">
        <v>15</v>
      </c>
    </row>
    <row r="33" spans="1:14">
      <c r="A33" s="564">
        <v>16</v>
      </c>
      <c r="B33" s="902"/>
      <c r="C33" s="899"/>
      <c r="D33" s="1004"/>
      <c r="E33" s="1004"/>
      <c r="F33" s="539"/>
      <c r="G33" s="299"/>
      <c r="H33" s="899"/>
      <c r="I33" s="1004"/>
      <c r="J33" s="1004"/>
      <c r="K33" s="899"/>
      <c r="L33" s="1004"/>
      <c r="M33" s="1004"/>
      <c r="N33" s="1007">
        <v>16</v>
      </c>
    </row>
    <row r="34" spans="1:14">
      <c r="A34" s="564">
        <v>17</v>
      </c>
      <c r="B34" s="902"/>
      <c r="C34" s="899"/>
      <c r="D34" s="1004"/>
      <c r="E34" s="1004"/>
      <c r="F34" s="539"/>
      <c r="G34" s="299"/>
      <c r="H34" s="899"/>
      <c r="I34" s="1004"/>
      <c r="J34" s="1004"/>
      <c r="K34" s="899"/>
      <c r="L34" s="1004"/>
      <c r="M34" s="1004"/>
      <c r="N34" s="1007">
        <v>17</v>
      </c>
    </row>
    <row r="35" spans="1:14">
      <c r="A35" s="564">
        <v>18</v>
      </c>
      <c r="B35" s="902"/>
      <c r="C35" s="899"/>
      <c r="D35" s="1004"/>
      <c r="E35" s="1004"/>
      <c r="F35" s="539"/>
      <c r="G35" s="299"/>
      <c r="H35" s="899"/>
      <c r="I35" s="1004"/>
      <c r="J35" s="1004"/>
      <c r="K35" s="899"/>
      <c r="L35" s="1004"/>
      <c r="M35" s="1004"/>
      <c r="N35" s="1007">
        <v>18</v>
      </c>
    </row>
    <row r="36" spans="1:14">
      <c r="A36" s="564">
        <v>19</v>
      </c>
      <c r="B36" s="902"/>
      <c r="C36" s="566"/>
      <c r="D36" s="567"/>
      <c r="E36" s="567"/>
      <c r="F36" s="539"/>
      <c r="G36" s="299"/>
      <c r="H36" s="899"/>
      <c r="I36" s="567"/>
      <c r="J36" s="567"/>
      <c r="K36" s="899"/>
      <c r="L36" s="567"/>
      <c r="M36" s="567"/>
      <c r="N36" s="1007">
        <v>19</v>
      </c>
    </row>
    <row r="37" spans="1:14">
      <c r="A37" s="564">
        <v>20</v>
      </c>
      <c r="B37" s="946"/>
      <c r="C37" s="899"/>
      <c r="D37" s="1004"/>
      <c r="E37" s="1004"/>
      <c r="F37" s="539"/>
      <c r="G37" s="299"/>
      <c r="H37" s="899"/>
      <c r="I37" s="1004"/>
      <c r="J37" s="1004"/>
      <c r="K37" s="899"/>
      <c r="L37" s="1004"/>
      <c r="M37" s="1004"/>
      <c r="N37" s="1007">
        <v>20</v>
      </c>
    </row>
    <row r="38" spans="1:14">
      <c r="A38" s="564">
        <v>21</v>
      </c>
      <c r="B38" s="902"/>
      <c r="C38" s="899"/>
      <c r="D38" s="1004"/>
      <c r="E38" s="1004"/>
      <c r="F38" s="539"/>
      <c r="G38" s="299"/>
      <c r="H38" s="899"/>
      <c r="I38" s="1004"/>
      <c r="J38" s="1004"/>
      <c r="K38" s="899"/>
      <c r="L38" s="1004"/>
      <c r="M38" s="1004"/>
      <c r="N38" s="1007">
        <v>21</v>
      </c>
    </row>
    <row r="39" spans="1:14">
      <c r="A39" s="564">
        <v>22</v>
      </c>
      <c r="B39" s="902"/>
      <c r="C39" s="899"/>
      <c r="D39" s="1004"/>
      <c r="E39" s="1004"/>
      <c r="F39" s="539"/>
      <c r="G39" s="299"/>
      <c r="H39" s="899"/>
      <c r="I39" s="1004"/>
      <c r="J39" s="1004"/>
      <c r="K39" s="899"/>
      <c r="L39" s="1004"/>
      <c r="M39" s="1004"/>
      <c r="N39" s="1007">
        <v>22</v>
      </c>
    </row>
    <row r="40" spans="1:14">
      <c r="A40" s="564">
        <v>23</v>
      </c>
      <c r="B40" s="902"/>
      <c r="C40" s="899"/>
      <c r="D40" s="1004"/>
      <c r="E40" s="1004"/>
      <c r="F40" s="539"/>
      <c r="G40" s="299"/>
      <c r="H40" s="899"/>
      <c r="I40" s="1004"/>
      <c r="J40" s="1004"/>
      <c r="K40" s="899"/>
      <c r="L40" s="1004"/>
      <c r="M40" s="1004"/>
      <c r="N40" s="1007">
        <v>23</v>
      </c>
    </row>
    <row r="41" spans="1:14">
      <c r="A41" s="564">
        <v>24</v>
      </c>
      <c r="B41" s="902"/>
      <c r="C41" s="899"/>
      <c r="D41" s="1004"/>
      <c r="E41" s="1004"/>
      <c r="F41" s="539"/>
      <c r="G41" s="299"/>
      <c r="H41" s="899"/>
      <c r="I41" s="1004"/>
      <c r="J41" s="1004"/>
      <c r="K41" s="899"/>
      <c r="L41" s="1004"/>
      <c r="M41" s="1004"/>
      <c r="N41" s="1007">
        <v>24</v>
      </c>
    </row>
    <row r="42" spans="1:14">
      <c r="A42" s="564">
        <v>25</v>
      </c>
      <c r="B42" s="902"/>
      <c r="C42" s="899"/>
      <c r="D42" s="1004"/>
      <c r="E42" s="1004"/>
      <c r="F42" s="539"/>
      <c r="G42" s="299"/>
      <c r="H42" s="899"/>
      <c r="I42" s="1004"/>
      <c r="J42" s="1004"/>
      <c r="K42" s="899"/>
      <c r="L42" s="1004"/>
      <c r="M42" s="1004"/>
      <c r="N42" s="1007">
        <v>25</v>
      </c>
    </row>
    <row r="43" spans="1:14">
      <c r="A43" s="564">
        <v>26</v>
      </c>
      <c r="B43" s="902"/>
      <c r="C43" s="899"/>
      <c r="D43" s="1004"/>
      <c r="E43" s="1004"/>
      <c r="F43" s="539"/>
      <c r="G43" s="299"/>
      <c r="H43" s="899"/>
      <c r="I43" s="1004"/>
      <c r="J43" s="1004"/>
      <c r="K43" s="899"/>
      <c r="L43" s="1004"/>
      <c r="M43" s="1004"/>
      <c r="N43" s="1007">
        <v>26</v>
      </c>
    </row>
    <row r="44" spans="1:14">
      <c r="A44" s="564">
        <v>27</v>
      </c>
      <c r="B44" s="902"/>
      <c r="C44" s="899"/>
      <c r="D44" s="1004"/>
      <c r="E44" s="1004"/>
      <c r="F44" s="539"/>
      <c r="G44" s="299"/>
      <c r="H44" s="899"/>
      <c r="I44" s="1004"/>
      <c r="J44" s="1004"/>
      <c r="K44" s="899"/>
      <c r="L44" s="1004"/>
      <c r="M44" s="1004"/>
      <c r="N44" s="1007">
        <v>27</v>
      </c>
    </row>
    <row r="45" spans="1:14">
      <c r="A45" s="564">
        <v>28</v>
      </c>
      <c r="B45" s="902"/>
      <c r="C45" s="899"/>
      <c r="D45" s="1004"/>
      <c r="E45" s="1004"/>
      <c r="F45" s="539"/>
      <c r="G45" s="299"/>
      <c r="H45" s="899"/>
      <c r="I45" s="1004"/>
      <c r="J45" s="1004"/>
      <c r="K45" s="899"/>
      <c r="L45" s="1004"/>
      <c r="M45" s="1004"/>
      <c r="N45" s="1007">
        <v>28</v>
      </c>
    </row>
    <row r="46" spans="1:14">
      <c r="A46" s="564">
        <v>29</v>
      </c>
      <c r="B46" s="902"/>
      <c r="C46" s="899"/>
      <c r="D46" s="1004"/>
      <c r="E46" s="1004"/>
      <c r="F46" s="539"/>
      <c r="G46" s="299"/>
      <c r="H46" s="899"/>
      <c r="I46" s="1004"/>
      <c r="J46" s="1004"/>
      <c r="K46" s="899"/>
      <c r="L46" s="1004"/>
      <c r="M46" s="1004"/>
      <c r="N46" s="1007">
        <v>29</v>
      </c>
    </row>
    <row r="47" spans="1:14">
      <c r="A47" s="564">
        <v>30</v>
      </c>
      <c r="B47" s="902"/>
      <c r="C47" s="899"/>
      <c r="D47" s="1004"/>
      <c r="E47" s="1004"/>
      <c r="F47" s="539"/>
      <c r="G47" s="299"/>
      <c r="H47" s="899"/>
      <c r="I47" s="1004"/>
      <c r="J47" s="1004"/>
      <c r="K47" s="899"/>
      <c r="L47" s="1004"/>
      <c r="M47" s="1004"/>
      <c r="N47" s="1007">
        <v>30</v>
      </c>
    </row>
    <row r="48" spans="1:14">
      <c r="A48" s="564">
        <v>31</v>
      </c>
      <c r="B48" s="902"/>
      <c r="C48" s="566"/>
      <c r="D48" s="567"/>
      <c r="E48" s="567"/>
      <c r="F48" s="539"/>
      <c r="G48" s="299"/>
      <c r="H48" s="899"/>
      <c r="I48" s="567"/>
      <c r="J48" s="567"/>
      <c r="K48" s="899"/>
      <c r="L48" s="567"/>
      <c r="M48" s="567"/>
      <c r="N48" s="1007">
        <v>31</v>
      </c>
    </row>
    <row r="49" spans="1:14">
      <c r="A49" s="564">
        <v>32</v>
      </c>
      <c r="B49" s="946"/>
      <c r="C49" s="899"/>
      <c r="D49" s="1004"/>
      <c r="E49" s="1004"/>
      <c r="F49" s="539"/>
      <c r="G49" s="299"/>
      <c r="H49" s="899"/>
      <c r="I49" s="1004"/>
      <c r="J49" s="1004"/>
      <c r="K49" s="899"/>
      <c r="L49" s="1004"/>
      <c r="M49" s="1004"/>
      <c r="N49" s="1007">
        <v>32</v>
      </c>
    </row>
    <row r="50" spans="1:14">
      <c r="A50" s="564">
        <v>33</v>
      </c>
      <c r="B50" s="902"/>
      <c r="C50" s="899"/>
      <c r="D50" s="1004"/>
      <c r="E50" s="1004"/>
      <c r="F50" s="539"/>
      <c r="G50" s="299"/>
      <c r="H50" s="899"/>
      <c r="I50" s="1004"/>
      <c r="J50" s="1004"/>
      <c r="K50" s="899"/>
      <c r="L50" s="1004"/>
      <c r="M50" s="1004"/>
      <c r="N50" s="1007">
        <v>33</v>
      </c>
    </row>
    <row r="51" spans="1:14">
      <c r="A51" s="564">
        <v>34</v>
      </c>
      <c r="B51" s="902"/>
      <c r="C51" s="899"/>
      <c r="D51" s="1004"/>
      <c r="E51" s="1004"/>
      <c r="F51" s="539"/>
      <c r="G51" s="299"/>
      <c r="H51" s="899"/>
      <c r="I51" s="1004"/>
      <c r="J51" s="1004"/>
      <c r="K51" s="899"/>
      <c r="L51" s="1004"/>
      <c r="M51" s="1004"/>
      <c r="N51" s="1007">
        <v>34</v>
      </c>
    </row>
    <row r="52" spans="1:14">
      <c r="A52" s="564">
        <v>35</v>
      </c>
      <c r="B52" s="902"/>
      <c r="C52" s="899"/>
      <c r="D52" s="1004"/>
      <c r="E52" s="1004"/>
      <c r="F52" s="539"/>
      <c r="G52" s="299"/>
      <c r="H52" s="899"/>
      <c r="I52" s="1004"/>
      <c r="J52" s="1004"/>
      <c r="K52" s="899"/>
      <c r="L52" s="1004"/>
      <c r="M52" s="1004"/>
      <c r="N52" s="1007">
        <v>35</v>
      </c>
    </row>
    <row r="53" spans="1:14">
      <c r="A53" s="564">
        <v>36</v>
      </c>
      <c r="B53" s="902"/>
      <c r="C53" s="899"/>
      <c r="D53" s="1004"/>
      <c r="E53" s="1004"/>
      <c r="F53" s="539"/>
      <c r="G53" s="299"/>
      <c r="H53" s="899"/>
      <c r="I53" s="1004"/>
      <c r="J53" s="1004"/>
      <c r="K53" s="899"/>
      <c r="L53" s="1004"/>
      <c r="M53" s="1004"/>
      <c r="N53" s="1007">
        <v>36</v>
      </c>
    </row>
    <row r="54" spans="1:14">
      <c r="A54" s="564">
        <v>37</v>
      </c>
      <c r="B54" s="902"/>
      <c r="C54" s="899"/>
      <c r="D54" s="1004"/>
      <c r="E54" s="1004"/>
      <c r="F54" s="539"/>
      <c r="G54" s="299"/>
      <c r="H54" s="899"/>
      <c r="I54" s="1004"/>
      <c r="J54" s="1004"/>
      <c r="K54" s="899"/>
      <c r="L54" s="1004"/>
      <c r="M54" s="1004"/>
      <c r="N54" s="1007">
        <v>37</v>
      </c>
    </row>
    <row r="55" spans="1:14">
      <c r="A55" s="564">
        <v>38</v>
      </c>
      <c r="B55" s="902"/>
      <c r="C55" s="899"/>
      <c r="D55" s="1004"/>
      <c r="E55" s="1004"/>
      <c r="F55" s="539"/>
      <c r="G55" s="299"/>
      <c r="H55" s="899"/>
      <c r="I55" s="1004"/>
      <c r="J55" s="1004"/>
      <c r="K55" s="899"/>
      <c r="L55" s="1004"/>
      <c r="M55" s="1004"/>
      <c r="N55" s="1007">
        <v>38</v>
      </c>
    </row>
    <row r="56" spans="1:14">
      <c r="A56" s="564">
        <v>39</v>
      </c>
      <c r="B56" s="902"/>
      <c r="C56" s="899"/>
      <c r="D56" s="1004"/>
      <c r="E56" s="1004"/>
      <c r="F56" s="539"/>
      <c r="G56" s="299"/>
      <c r="H56" s="899"/>
      <c r="I56" s="1004"/>
      <c r="J56" s="1004"/>
      <c r="K56" s="899"/>
      <c r="L56" s="1004"/>
      <c r="M56" s="1004"/>
      <c r="N56" s="1007">
        <v>39</v>
      </c>
    </row>
    <row r="57" spans="1:14">
      <c r="A57" s="564">
        <v>40</v>
      </c>
      <c r="B57" s="902"/>
      <c r="C57" s="899"/>
      <c r="D57" s="1004"/>
      <c r="E57" s="1004"/>
      <c r="F57" s="539"/>
      <c r="G57" s="299"/>
      <c r="H57" s="899"/>
      <c r="I57" s="1004"/>
      <c r="J57" s="1004"/>
      <c r="K57" s="899"/>
      <c r="L57" s="1004"/>
      <c r="M57" s="1004"/>
      <c r="N57" s="1007">
        <v>40</v>
      </c>
    </row>
    <row r="58" spans="1:14">
      <c r="A58" s="564">
        <v>41</v>
      </c>
      <c r="B58" s="902"/>
      <c r="C58" s="899"/>
      <c r="D58" s="1004"/>
      <c r="E58" s="1004"/>
      <c r="F58" s="539"/>
      <c r="G58" s="299"/>
      <c r="H58" s="899"/>
      <c r="I58" s="1004"/>
      <c r="J58" s="1004"/>
      <c r="K58" s="899"/>
      <c r="L58" s="1004"/>
      <c r="M58" s="1004"/>
      <c r="N58" s="1007">
        <v>41</v>
      </c>
    </row>
    <row r="59" spans="1:14">
      <c r="A59" s="564">
        <v>42</v>
      </c>
      <c r="B59" s="902"/>
      <c r="C59" s="899"/>
      <c r="D59" s="1004"/>
      <c r="E59" s="1004"/>
      <c r="F59" s="539"/>
      <c r="G59" s="299"/>
      <c r="H59" s="899"/>
      <c r="I59" s="1004"/>
      <c r="J59" s="1004"/>
      <c r="K59" s="899"/>
      <c r="L59" s="1004"/>
      <c r="M59" s="1004"/>
      <c r="N59" s="1007">
        <v>42</v>
      </c>
    </row>
    <row r="60" spans="1:14">
      <c r="A60" s="564">
        <v>43</v>
      </c>
      <c r="B60" s="902"/>
      <c r="C60" s="899"/>
      <c r="D60" s="1004"/>
      <c r="E60" s="1004"/>
      <c r="F60" s="539"/>
      <c r="G60" s="299"/>
      <c r="H60" s="899"/>
      <c r="I60" s="1004"/>
      <c r="J60" s="1004"/>
      <c r="K60" s="899"/>
      <c r="L60" s="1004"/>
      <c r="M60" s="1004"/>
      <c r="N60" s="1007">
        <v>43</v>
      </c>
    </row>
    <row r="61" spans="1:14">
      <c r="A61" s="564">
        <v>44</v>
      </c>
      <c r="B61" s="902"/>
      <c r="C61" s="899"/>
      <c r="D61" s="1004"/>
      <c r="E61" s="1004"/>
      <c r="F61" s="539"/>
      <c r="G61" s="299"/>
      <c r="H61" s="899"/>
      <c r="I61" s="1004"/>
      <c r="J61" s="1004"/>
      <c r="K61" s="899"/>
      <c r="L61" s="1004"/>
      <c r="M61" s="1004"/>
      <c r="N61" s="1007">
        <v>44</v>
      </c>
    </row>
    <row r="62" spans="1:14">
      <c r="A62" s="931">
        <v>45</v>
      </c>
      <c r="B62" s="902"/>
      <c r="C62" s="568"/>
      <c r="D62" s="569"/>
      <c r="E62" s="569"/>
      <c r="F62" s="570"/>
      <c r="G62" s="964"/>
      <c r="H62" s="899"/>
      <c r="I62" s="569"/>
      <c r="J62" s="569"/>
      <c r="K62" s="899"/>
      <c r="L62" s="569"/>
      <c r="M62" s="569"/>
      <c r="N62" s="1007">
        <v>45</v>
      </c>
    </row>
    <row r="63" spans="1:14" ht="15.75" thickBot="1">
      <c r="A63" s="571">
        <v>46</v>
      </c>
      <c r="B63" s="572" t="s">
        <v>172</v>
      </c>
      <c r="C63" s="573">
        <f>SUM(C18:C62)</f>
        <v>12459841</v>
      </c>
      <c r="D63" s="573">
        <f>SUM(D18:D62)</f>
        <v>1905901</v>
      </c>
      <c r="E63" s="573">
        <f>SUM(E18:E62)</f>
        <v>14365742</v>
      </c>
      <c r="F63" s="574">
        <f>SUM(F18:F62)</f>
        <v>0</v>
      </c>
      <c r="G63" s="575"/>
      <c r="H63" s="576"/>
      <c r="I63" s="573">
        <f>SUM(I18:I62)</f>
        <v>14365742</v>
      </c>
      <c r="J63" s="573">
        <f>SUM(J18:J62)</f>
        <v>0</v>
      </c>
      <c r="K63" s="576"/>
      <c r="L63" s="573">
        <f>SUM(L18:L62)</f>
        <v>0</v>
      </c>
      <c r="M63" s="573">
        <f>SUM(M18:M62)</f>
        <v>0</v>
      </c>
      <c r="N63" s="1008">
        <v>46</v>
      </c>
    </row>
    <row r="64" spans="1:14" ht="15.75">
      <c r="A64" s="112" t="s">
        <v>2099</v>
      </c>
      <c r="B64" s="902"/>
      <c r="C64" s="112"/>
      <c r="D64" s="902"/>
      <c r="E64" s="902"/>
      <c r="F64" s="902"/>
      <c r="G64" s="112" t="str">
        <f>A64</f>
        <v>FERC FORM NO. 1 (ED. 12-96) NYPSC Modified-96</v>
      </c>
      <c r="H64" s="902"/>
      <c r="I64" s="112"/>
      <c r="J64" s="112"/>
    </row>
    <row r="65" spans="1:14">
      <c r="A65" s="903" t="s">
        <v>2100</v>
      </c>
      <c r="B65" s="903"/>
      <c r="C65" s="903"/>
      <c r="D65" s="903"/>
      <c r="E65" s="903"/>
      <c r="F65" s="903"/>
      <c r="G65" s="903" t="s">
        <v>2101</v>
      </c>
      <c r="H65" s="903"/>
      <c r="I65" s="903"/>
      <c r="J65" s="903"/>
      <c r="K65" s="903"/>
      <c r="L65" s="903"/>
      <c r="M65" s="903"/>
      <c r="N65" s="903"/>
    </row>
    <row r="66" spans="1:14">
      <c r="E66" s="2879"/>
    </row>
  </sheetData>
  <printOptions horizontalCentered="1" verticalCentered="1"/>
  <pageMargins left="0.25" right="0.25" top="0.25" bottom="0.25" header="0" footer="0"/>
  <pageSetup scale="75" fitToWidth="2" orientation="portrait" r:id="rId1"/>
  <headerFooter alignWithMargins="0"/>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N194"/>
  <sheetViews>
    <sheetView defaultGridColor="0" topLeftCell="D157" colorId="22" zoomScale="70" zoomScaleNormal="70" zoomScaleSheetLayoutView="70" workbookViewId="0">
      <selection activeCell="N64" sqref="N64"/>
    </sheetView>
  </sheetViews>
  <sheetFormatPr defaultColWidth="9.6640625" defaultRowHeight="15"/>
  <cols>
    <col min="1" max="1" width="4.6640625" style="1610" customWidth="1"/>
    <col min="2" max="2" width="47.77734375" style="1610" customWidth="1"/>
    <col min="3" max="3" width="20.44140625" style="1610" customWidth="1"/>
    <col min="4" max="4" width="19.44140625" style="1610" customWidth="1"/>
    <col min="5" max="5" width="27.44140625" style="1610" customWidth="1"/>
    <col min="6" max="6" width="1.6640625" style="1610" customWidth="1"/>
    <col min="7" max="7" width="50.33203125" style="1610" customWidth="1"/>
    <col min="8" max="8" width="20.5546875" style="1610" customWidth="1"/>
    <col min="9" max="9" width="9.6640625" style="1610"/>
    <col min="10" max="10" width="20.88671875" style="1610" customWidth="1"/>
    <col min="11" max="11" width="14.21875" style="1610" customWidth="1"/>
    <col min="12" max="12" width="4.6640625" style="1610" customWidth="1"/>
    <col min="13" max="16384" width="9.6640625" style="1610"/>
  </cols>
  <sheetData>
    <row r="1" spans="1:12">
      <c r="A1" s="2322" t="s">
        <v>1800</v>
      </c>
      <c r="B1" s="2323"/>
      <c r="C1" s="2417" t="s">
        <v>1344</v>
      </c>
      <c r="D1" s="2418" t="s">
        <v>1802</v>
      </c>
      <c r="E1" s="2419" t="s">
        <v>1803</v>
      </c>
      <c r="F1" s="2322" t="s">
        <v>1800</v>
      </c>
      <c r="G1" s="2323"/>
      <c r="H1" s="2417" t="s">
        <v>1344</v>
      </c>
      <c r="I1" s="2420"/>
      <c r="J1" s="2418" t="s">
        <v>1802</v>
      </c>
      <c r="K1" s="2421" t="s">
        <v>1803</v>
      </c>
      <c r="L1" s="2422"/>
    </row>
    <row r="2" spans="1:12">
      <c r="A2" s="1567" t="str">
        <f>'Data Sheet'!$C$25</f>
        <v xml:space="preserve">The Brooklyn Union Gas Company d/b/a National Grid New York </v>
      </c>
      <c r="B2" s="2282"/>
      <c r="C2" s="2300" t="s">
        <v>1137</v>
      </c>
      <c r="D2" s="2423" t="s">
        <v>1805</v>
      </c>
      <c r="E2" s="2424"/>
      <c r="F2" s="1567" t="str">
        <f>'Data Sheet'!$C$25</f>
        <v xml:space="preserve">The Brooklyn Union Gas Company d/b/a National Grid New York </v>
      </c>
      <c r="G2" s="2282"/>
      <c r="H2" s="2300" t="s">
        <v>1137</v>
      </c>
      <c r="I2" s="2282"/>
      <c r="J2" s="2423" t="s">
        <v>1805</v>
      </c>
      <c r="K2" s="2300"/>
      <c r="L2" s="2409"/>
    </row>
    <row r="3" spans="1:12" ht="15" customHeight="1" thickBot="1">
      <c r="A3" s="2410"/>
      <c r="B3" s="2411"/>
      <c r="C3" s="2410" t="s">
        <v>1138</v>
      </c>
      <c r="D3" s="2425" t="str">
        <f>'Data Sheet'!$C$40</f>
        <v xml:space="preserve"> March 29, 2017</v>
      </c>
      <c r="E3" s="2426" t="str">
        <f>'Data Sheet'!$C$38</f>
        <v xml:space="preserve"> December 31, 2016</v>
      </c>
      <c r="F3" s="2410"/>
      <c r="G3" s="2411"/>
      <c r="H3" s="2410" t="s">
        <v>1138</v>
      </c>
      <c r="I3" s="2411"/>
      <c r="J3" s="2425" t="str">
        <f>'Data Sheet'!$C$40</f>
        <v xml:space="preserve"> March 29, 2017</v>
      </c>
      <c r="K3" s="2427" t="str">
        <f>'Data Sheet'!$C$38</f>
        <v xml:space="preserve"> December 31, 2016</v>
      </c>
      <c r="L3" s="2380"/>
    </row>
    <row r="4" spans="1:12" ht="21.75" customHeight="1" thickBot="1">
      <c r="A4" s="2428" t="s">
        <v>2102</v>
      </c>
      <c r="B4" s="2429"/>
      <c r="C4" s="2430"/>
      <c r="D4" s="2430"/>
      <c r="E4" s="2431"/>
      <c r="F4" s="2428" t="s">
        <v>2103</v>
      </c>
      <c r="G4" s="2429"/>
      <c r="H4" s="2429"/>
      <c r="I4" s="2430"/>
      <c r="J4" s="2430"/>
      <c r="K4" s="2432"/>
      <c r="L4" s="2433"/>
    </row>
    <row r="5" spans="1:12" ht="15.75">
      <c r="A5" s="1606"/>
      <c r="B5" s="1607"/>
      <c r="C5" s="2283"/>
      <c r="D5" s="2283"/>
      <c r="E5" s="2380"/>
      <c r="F5" s="1606"/>
      <c r="G5" s="1607"/>
      <c r="H5" s="1607"/>
      <c r="I5" s="2283"/>
      <c r="J5" s="2283"/>
      <c r="K5" s="2283"/>
      <c r="L5" s="2409"/>
    </row>
    <row r="6" spans="1:12">
      <c r="A6" s="2300" t="s">
        <v>2104</v>
      </c>
      <c r="B6" s="2282"/>
      <c r="C6" s="2282"/>
      <c r="D6" s="2282" t="s">
        <v>2105</v>
      </c>
      <c r="E6" s="2409"/>
      <c r="F6" s="2300" t="s">
        <v>3820</v>
      </c>
      <c r="G6" s="2282"/>
      <c r="H6" s="2282"/>
      <c r="I6" s="2282" t="s">
        <v>2107</v>
      </c>
      <c r="J6" s="2282"/>
      <c r="K6" s="2282"/>
      <c r="L6" s="2409"/>
    </row>
    <row r="7" spans="1:12">
      <c r="A7" s="2300" t="s">
        <v>2108</v>
      </c>
      <c r="B7" s="2282"/>
      <c r="C7" s="2282"/>
      <c r="D7" s="2282" t="s">
        <v>2109</v>
      </c>
      <c r="E7" s="2409"/>
      <c r="F7" s="2300" t="s">
        <v>3822</v>
      </c>
      <c r="G7" s="2282"/>
      <c r="H7" s="2282"/>
      <c r="I7" s="2282" t="s">
        <v>2111</v>
      </c>
      <c r="J7" s="2282"/>
      <c r="K7" s="2282"/>
      <c r="L7" s="2409"/>
    </row>
    <row r="8" spans="1:12">
      <c r="A8" s="2300" t="s">
        <v>2112</v>
      </c>
      <c r="B8" s="2282"/>
      <c r="C8" s="2282"/>
      <c r="D8" s="2282" t="s">
        <v>2113</v>
      </c>
      <c r="E8" s="2409"/>
      <c r="F8" s="2300" t="s">
        <v>2106</v>
      </c>
      <c r="G8" s="2282"/>
      <c r="H8" s="2282"/>
      <c r="I8" s="2282" t="s">
        <v>2115</v>
      </c>
      <c r="J8" s="2282"/>
      <c r="K8" s="2282"/>
      <c r="L8" s="2409"/>
    </row>
    <row r="9" spans="1:12">
      <c r="A9" s="2300" t="s">
        <v>2116</v>
      </c>
      <c r="B9" s="2282"/>
      <c r="C9" s="2282"/>
      <c r="D9" s="2282" t="s">
        <v>2117</v>
      </c>
      <c r="E9" s="2409"/>
      <c r="F9" s="2300" t="s">
        <v>2110</v>
      </c>
      <c r="G9" s="2282"/>
      <c r="H9" s="2282"/>
      <c r="I9" s="2282" t="s">
        <v>2119</v>
      </c>
      <c r="J9" s="2282"/>
      <c r="K9" s="2282"/>
      <c r="L9" s="2409"/>
    </row>
    <row r="10" spans="1:12">
      <c r="A10" s="2300" t="s">
        <v>29</v>
      </c>
      <c r="B10" s="2282"/>
      <c r="C10" s="2282"/>
      <c r="D10" s="2282" t="s">
        <v>30</v>
      </c>
      <c r="E10" s="2409"/>
      <c r="F10" s="2300" t="s">
        <v>2114</v>
      </c>
      <c r="G10" s="2282"/>
      <c r="H10" s="2282"/>
      <c r="I10" s="2282" t="s">
        <v>32</v>
      </c>
      <c r="J10" s="2282"/>
      <c r="K10" s="2282"/>
      <c r="L10" s="2409"/>
    </row>
    <row r="11" spans="1:12">
      <c r="A11" s="2300" t="s">
        <v>33</v>
      </c>
      <c r="B11" s="2282"/>
      <c r="C11" s="2282"/>
      <c r="D11" s="2282" t="s">
        <v>34</v>
      </c>
      <c r="E11" s="2409"/>
      <c r="F11" s="2300" t="s">
        <v>2118</v>
      </c>
      <c r="G11" s="2282"/>
      <c r="H11" s="2282"/>
      <c r="I11" s="2282" t="s">
        <v>36</v>
      </c>
      <c r="J11" s="2282"/>
      <c r="K11" s="2282"/>
      <c r="L11" s="2409"/>
    </row>
    <row r="12" spans="1:12">
      <c r="A12" s="2300" t="s">
        <v>37</v>
      </c>
      <c r="B12" s="2282"/>
      <c r="C12" s="2282"/>
      <c r="D12" s="2282" t="s">
        <v>38</v>
      </c>
      <c r="E12" s="2409"/>
      <c r="F12" s="2300" t="s">
        <v>31</v>
      </c>
      <c r="G12" s="2282"/>
      <c r="H12" s="2282"/>
      <c r="I12" s="2282" t="s">
        <v>40</v>
      </c>
      <c r="J12" s="2282"/>
      <c r="K12" s="2282"/>
      <c r="L12" s="2409"/>
    </row>
    <row r="13" spans="1:12">
      <c r="A13" s="2300" t="s">
        <v>3856</v>
      </c>
      <c r="B13" s="2282"/>
      <c r="C13" s="2282"/>
      <c r="D13" s="2282" t="s">
        <v>3857</v>
      </c>
      <c r="E13" s="2409"/>
      <c r="F13" s="2300" t="s">
        <v>35</v>
      </c>
      <c r="G13" s="2282"/>
      <c r="H13" s="2282"/>
      <c r="I13" s="2282" t="s">
        <v>3859</v>
      </c>
      <c r="J13" s="2282"/>
      <c r="K13" s="2282"/>
      <c r="L13" s="2409"/>
    </row>
    <row r="14" spans="1:12">
      <c r="A14" s="2300" t="s">
        <v>3860</v>
      </c>
      <c r="B14" s="2282"/>
      <c r="C14" s="2282"/>
      <c r="D14" s="2282" t="s">
        <v>3861</v>
      </c>
      <c r="E14" s="2409"/>
      <c r="F14" s="2783" t="s">
        <v>39</v>
      </c>
      <c r="G14" s="2748"/>
      <c r="H14" s="2748"/>
      <c r="I14" s="2282" t="s">
        <v>3799</v>
      </c>
      <c r="J14" s="2282"/>
      <c r="K14" s="2282"/>
      <c r="L14" s="2409"/>
    </row>
    <row r="15" spans="1:12">
      <c r="A15" s="2300" t="s">
        <v>3800</v>
      </c>
      <c r="B15" s="2282"/>
      <c r="C15" s="2282"/>
      <c r="D15" s="2282" t="s">
        <v>3801</v>
      </c>
      <c r="E15" s="2409"/>
      <c r="F15" s="2783" t="s">
        <v>3858</v>
      </c>
      <c r="G15" s="2748"/>
      <c r="H15" s="2748"/>
      <c r="I15" s="2282" t="s">
        <v>3803</v>
      </c>
      <c r="J15" s="2282"/>
      <c r="K15" s="2282"/>
      <c r="L15" s="2409"/>
    </row>
    <row r="16" spans="1:12">
      <c r="A16" s="2300" t="s">
        <v>3804</v>
      </c>
      <c r="B16" s="2282"/>
      <c r="C16" s="2282"/>
      <c r="D16" s="2522" t="s">
        <v>4101</v>
      </c>
      <c r="E16" s="2547"/>
      <c r="F16" s="2521" t="s">
        <v>4639</v>
      </c>
      <c r="G16" s="2748"/>
      <c r="H16" s="2748"/>
      <c r="I16" s="2282" t="s">
        <v>3806</v>
      </c>
      <c r="J16" s="2282"/>
      <c r="K16" s="2282"/>
      <c r="L16" s="2409"/>
    </row>
    <row r="17" spans="1:12">
      <c r="A17" s="2300" t="s">
        <v>3807</v>
      </c>
      <c r="B17" s="2282"/>
      <c r="C17" s="2282"/>
      <c r="D17" s="1589" t="s">
        <v>4102</v>
      </c>
      <c r="E17" s="2409"/>
      <c r="F17" s="2783" t="s">
        <v>3802</v>
      </c>
      <c r="G17" s="2748"/>
      <c r="H17" s="2748"/>
      <c r="I17" s="2282" t="s">
        <v>3809</v>
      </c>
      <c r="J17" s="2282"/>
      <c r="K17" s="2282"/>
      <c r="L17" s="2409"/>
    </row>
    <row r="18" spans="1:12">
      <c r="A18" s="2300" t="s">
        <v>3810</v>
      </c>
      <c r="B18" s="2282"/>
      <c r="C18" s="2282"/>
      <c r="D18" s="2522" t="s">
        <v>4103</v>
      </c>
      <c r="E18" s="2782"/>
      <c r="F18" s="2783" t="s">
        <v>3805</v>
      </c>
      <c r="G18" s="2748"/>
      <c r="H18" s="2748"/>
      <c r="I18" s="2282" t="s">
        <v>3812</v>
      </c>
      <c r="J18" s="2282"/>
      <c r="K18" s="2282"/>
      <c r="L18" s="2409"/>
    </row>
    <row r="19" spans="1:12">
      <c r="A19" s="2300" t="s">
        <v>3813</v>
      </c>
      <c r="B19" s="2282"/>
      <c r="C19" s="2282"/>
      <c r="D19" s="2522" t="s">
        <v>4638</v>
      </c>
      <c r="E19" s="2782"/>
      <c r="F19" s="2783" t="s">
        <v>3808</v>
      </c>
      <c r="G19" s="2748"/>
      <c r="H19" s="2748"/>
      <c r="I19" s="2282" t="s">
        <v>3815</v>
      </c>
      <c r="J19" s="2282"/>
      <c r="K19" s="2282"/>
      <c r="L19" s="2409"/>
    </row>
    <row r="20" spans="1:12">
      <c r="A20" s="2300" t="s">
        <v>3816</v>
      </c>
      <c r="B20" s="2282"/>
      <c r="C20" s="2282"/>
      <c r="D20" s="1589" t="s">
        <v>4104</v>
      </c>
      <c r="E20" s="2409"/>
      <c r="F20" s="2783" t="s">
        <v>3811</v>
      </c>
      <c r="G20" s="2748"/>
      <c r="H20" s="2748"/>
      <c r="I20" s="2282"/>
      <c r="J20" s="2282"/>
      <c r="K20" s="2282"/>
      <c r="L20" s="2409"/>
    </row>
    <row r="21" spans="1:12">
      <c r="A21" s="2300" t="s">
        <v>3819</v>
      </c>
      <c r="B21" s="2282"/>
      <c r="C21" s="2282"/>
      <c r="D21" s="2282" t="s">
        <v>3817</v>
      </c>
      <c r="E21" s="2409"/>
      <c r="F21" s="2783" t="s">
        <v>3814</v>
      </c>
      <c r="G21" s="2748"/>
      <c r="H21" s="2748"/>
      <c r="I21" s="2282"/>
      <c r="J21" s="2282"/>
      <c r="K21" s="2282"/>
      <c r="L21" s="2409"/>
    </row>
    <row r="22" spans="1:12">
      <c r="A22" s="2300" t="s">
        <v>3821</v>
      </c>
      <c r="B22" s="2282"/>
      <c r="C22" s="2282"/>
      <c r="D22" s="2282" t="s">
        <v>3822</v>
      </c>
      <c r="E22" s="2409"/>
      <c r="F22" s="2783" t="s">
        <v>3818</v>
      </c>
      <c r="G22" s="2748"/>
      <c r="H22" s="2748"/>
      <c r="I22" s="2282"/>
      <c r="J22" s="2282"/>
      <c r="K22" s="2282"/>
      <c r="L22" s="2409"/>
    </row>
    <row r="23" spans="1:12" ht="15.75" thickBot="1">
      <c r="A23" s="2300"/>
      <c r="B23" s="2282"/>
      <c r="C23" s="2282"/>
      <c r="D23" s="2282"/>
      <c r="E23" s="2409"/>
      <c r="F23" s="2783"/>
      <c r="G23" s="2748"/>
      <c r="H23" s="2748"/>
      <c r="I23" s="2282"/>
      <c r="J23" s="2282"/>
      <c r="K23" s="2282"/>
      <c r="L23" s="2409"/>
    </row>
    <row r="24" spans="1:12" ht="15.75" thickBot="1">
      <c r="A24" s="2419"/>
      <c r="B24" s="2434"/>
      <c r="C24" s="2435"/>
      <c r="D24" s="2435"/>
      <c r="E24" s="2422"/>
      <c r="F24" s="2421" t="s">
        <v>3823</v>
      </c>
      <c r="G24" s="2422"/>
      <c r="H24" s="2436" t="s">
        <v>3824</v>
      </c>
      <c r="I24" s="2437" t="s">
        <v>3825</v>
      </c>
      <c r="J24" s="2431"/>
      <c r="K24" s="2422" t="s">
        <v>3826</v>
      </c>
      <c r="L24" s="2419"/>
    </row>
    <row r="25" spans="1:12">
      <c r="A25" s="2438" t="s">
        <v>1729</v>
      </c>
      <c r="B25" s="2439" t="s">
        <v>3606</v>
      </c>
      <c r="C25" s="2283" t="s">
        <v>1784</v>
      </c>
      <c r="D25" s="2283"/>
      <c r="E25" s="2380"/>
      <c r="F25" s="2440" t="s">
        <v>177</v>
      </c>
      <c r="G25" s="2380"/>
      <c r="H25" s="2441" t="s">
        <v>177</v>
      </c>
      <c r="I25" s="2380" t="s">
        <v>176</v>
      </c>
      <c r="J25" s="2380" t="s">
        <v>1841</v>
      </c>
      <c r="K25" s="2380" t="s">
        <v>3827</v>
      </c>
      <c r="L25" s="2438" t="s">
        <v>1729</v>
      </c>
    </row>
    <row r="26" spans="1:12" ht="15.75" thickBot="1">
      <c r="A26" s="2442" t="s">
        <v>1732</v>
      </c>
      <c r="B26" s="2443" t="s">
        <v>3024</v>
      </c>
      <c r="C26" s="2430" t="s">
        <v>3025</v>
      </c>
      <c r="D26" s="2430"/>
      <c r="E26" s="2444"/>
      <c r="F26" s="2445" t="s">
        <v>3026</v>
      </c>
      <c r="G26" s="2444"/>
      <c r="H26" s="2443" t="s">
        <v>3027</v>
      </c>
      <c r="I26" s="2442" t="s">
        <v>2347</v>
      </c>
      <c r="J26" s="2442" t="s">
        <v>2348</v>
      </c>
      <c r="K26" s="2442" t="s">
        <v>2349</v>
      </c>
      <c r="L26" s="2442" t="s">
        <v>1732</v>
      </c>
    </row>
    <row r="27" spans="1:12">
      <c r="A27" s="2446">
        <v>1</v>
      </c>
      <c r="B27" s="2409" t="s">
        <v>5010</v>
      </c>
      <c r="C27" s="2282"/>
      <c r="D27" s="2282"/>
      <c r="E27" s="2409"/>
      <c r="F27" s="2447"/>
      <c r="G27" s="2448"/>
      <c r="H27" s="2449"/>
      <c r="I27" s="2409"/>
      <c r="J27" s="2449"/>
      <c r="K27" s="2449"/>
      <c r="L27" s="2438">
        <v>1</v>
      </c>
    </row>
    <row r="28" spans="1:12">
      <c r="A28" s="2446">
        <v>2</v>
      </c>
      <c r="B28" s="2409"/>
      <c r="C28" s="2282"/>
      <c r="D28" s="2282"/>
      <c r="E28" s="2409"/>
      <c r="F28" s="2447"/>
      <c r="G28" s="2448"/>
      <c r="H28" s="2449"/>
      <c r="I28" s="2409"/>
      <c r="J28" s="2449"/>
      <c r="K28" s="2449"/>
      <c r="L28" s="2438">
        <v>2</v>
      </c>
    </row>
    <row r="29" spans="1:12">
      <c r="A29" s="2446">
        <v>3</v>
      </c>
      <c r="B29" s="2409"/>
      <c r="C29" s="2282" t="s">
        <v>5011</v>
      </c>
      <c r="D29" s="2282"/>
      <c r="E29" s="2409"/>
      <c r="F29" s="2447"/>
      <c r="G29" s="2448">
        <v>14748</v>
      </c>
      <c r="H29" s="2449"/>
      <c r="I29" s="2439">
        <v>930.2</v>
      </c>
      <c r="J29" s="2449">
        <f>G29+H29</f>
        <v>14748</v>
      </c>
      <c r="K29" s="2449"/>
      <c r="L29" s="2438">
        <v>3</v>
      </c>
    </row>
    <row r="30" spans="1:12">
      <c r="A30" s="2446">
        <v>4</v>
      </c>
      <c r="B30" s="2409"/>
      <c r="C30" s="2282" t="s">
        <v>5012</v>
      </c>
      <c r="D30" s="2282"/>
      <c r="E30" s="2409"/>
      <c r="F30" s="2447"/>
      <c r="G30" s="2448">
        <v>51018</v>
      </c>
      <c r="H30" s="2449"/>
      <c r="I30" s="2439">
        <v>930.2</v>
      </c>
      <c r="J30" s="2449">
        <f>G30+H30</f>
        <v>51018</v>
      </c>
      <c r="K30" s="2449"/>
      <c r="L30" s="2438">
        <v>4</v>
      </c>
    </row>
    <row r="31" spans="1:12">
      <c r="A31" s="2446">
        <v>5</v>
      </c>
      <c r="B31" s="2409"/>
      <c r="C31" s="2282"/>
      <c r="D31" s="2282"/>
      <c r="E31" s="2409"/>
      <c r="F31" s="2447"/>
      <c r="G31" s="2448"/>
      <c r="H31" s="2449"/>
      <c r="I31" s="2409"/>
      <c r="J31" s="2449"/>
      <c r="K31" s="2449"/>
      <c r="L31" s="2438">
        <v>5</v>
      </c>
    </row>
    <row r="32" spans="1:12">
      <c r="A32" s="2446">
        <v>6</v>
      </c>
      <c r="B32" s="2409"/>
      <c r="C32" s="2282"/>
      <c r="D32" s="2282"/>
      <c r="E32" s="2409"/>
      <c r="F32" s="2447"/>
      <c r="G32" s="2448"/>
      <c r="H32" s="2449"/>
      <c r="I32" s="2409"/>
      <c r="J32" s="2449"/>
      <c r="K32" s="2449"/>
      <c r="L32" s="2438">
        <v>6</v>
      </c>
    </row>
    <row r="33" spans="1:12">
      <c r="A33" s="2446">
        <v>7</v>
      </c>
      <c r="B33" s="2409"/>
      <c r="C33" s="2282"/>
      <c r="D33" s="2282"/>
      <c r="E33" s="2409"/>
      <c r="F33" s="2447"/>
      <c r="G33" s="2448"/>
      <c r="H33" s="2449"/>
      <c r="I33" s="2409"/>
      <c r="J33" s="2449"/>
      <c r="K33" s="2449"/>
      <c r="L33" s="2438">
        <v>7</v>
      </c>
    </row>
    <row r="34" spans="1:12">
      <c r="A34" s="2446">
        <v>8</v>
      </c>
      <c r="B34" s="2409"/>
      <c r="C34" s="2282"/>
      <c r="D34" s="2282"/>
      <c r="E34" s="2409"/>
      <c r="F34" s="2447"/>
      <c r="G34" s="2448"/>
      <c r="H34" s="2449"/>
      <c r="I34" s="2409"/>
      <c r="J34" s="2449"/>
      <c r="K34" s="2449"/>
      <c r="L34" s="2438">
        <v>8</v>
      </c>
    </row>
    <row r="35" spans="1:12">
      <c r="A35" s="2446">
        <v>9</v>
      </c>
      <c r="B35" s="2409"/>
      <c r="C35" s="2282"/>
      <c r="D35" s="2282"/>
      <c r="E35" s="2409"/>
      <c r="F35" s="2447"/>
      <c r="G35" s="2448"/>
      <c r="H35" s="2449"/>
      <c r="I35" s="2409"/>
      <c r="J35" s="2449"/>
      <c r="K35" s="2449"/>
      <c r="L35" s="2438">
        <v>9</v>
      </c>
    </row>
    <row r="36" spans="1:12">
      <c r="A36" s="2446">
        <v>10</v>
      </c>
      <c r="B36" s="2409"/>
      <c r="C36" s="2282"/>
      <c r="D36" s="2282"/>
      <c r="E36" s="2409"/>
      <c r="F36" s="2447"/>
      <c r="G36" s="2448"/>
      <c r="H36" s="2449"/>
      <c r="I36" s="2409"/>
      <c r="J36" s="2449"/>
      <c r="K36" s="2449"/>
      <c r="L36" s="2438">
        <v>10</v>
      </c>
    </row>
    <row r="37" spans="1:12">
      <c r="A37" s="2446">
        <v>11</v>
      </c>
      <c r="B37" s="2409"/>
      <c r="C37" s="2282"/>
      <c r="D37" s="2282"/>
      <c r="E37" s="2409"/>
      <c r="F37" s="2447"/>
      <c r="G37" s="2448"/>
      <c r="H37" s="2449"/>
      <c r="I37" s="2409"/>
      <c r="J37" s="2449"/>
      <c r="K37" s="2449"/>
      <c r="L37" s="2438">
        <v>11</v>
      </c>
    </row>
    <row r="38" spans="1:12">
      <c r="A38" s="2424">
        <v>12</v>
      </c>
      <c r="B38" s="2409"/>
      <c r="C38" s="2282"/>
      <c r="D38" s="2282"/>
      <c r="E38" s="2409"/>
      <c r="F38" s="2300"/>
      <c r="G38" s="2449"/>
      <c r="H38" s="2449"/>
      <c r="I38" s="2409"/>
      <c r="J38" s="2449"/>
      <c r="K38" s="2449"/>
      <c r="L38" s="2438">
        <v>12</v>
      </c>
    </row>
    <row r="39" spans="1:12">
      <c r="A39" s="2424">
        <v>13</v>
      </c>
      <c r="B39" s="2409"/>
      <c r="C39" s="2282"/>
      <c r="D39" s="2282"/>
      <c r="E39" s="2409"/>
      <c r="F39" s="2300"/>
      <c r="G39" s="2449"/>
      <c r="H39" s="2449"/>
      <c r="I39" s="2409"/>
      <c r="J39" s="2449"/>
      <c r="K39" s="2449"/>
      <c r="L39" s="2438">
        <v>13</v>
      </c>
    </row>
    <row r="40" spans="1:12">
      <c r="A40" s="2424">
        <v>14</v>
      </c>
      <c r="B40" s="2409"/>
      <c r="C40" s="2282"/>
      <c r="D40" s="2282"/>
      <c r="E40" s="2409"/>
      <c r="F40" s="2300"/>
      <c r="G40" s="2449"/>
      <c r="H40" s="2449"/>
      <c r="I40" s="2409"/>
      <c r="J40" s="2449"/>
      <c r="K40" s="2449"/>
      <c r="L40" s="2438">
        <v>14</v>
      </c>
    </row>
    <row r="41" spans="1:12">
      <c r="A41" s="2424">
        <v>15</v>
      </c>
      <c r="B41" s="2409"/>
      <c r="C41" s="2282"/>
      <c r="D41" s="2282"/>
      <c r="E41" s="2409"/>
      <c r="F41" s="2300"/>
      <c r="G41" s="2449"/>
      <c r="H41" s="2449"/>
      <c r="I41" s="2409"/>
      <c r="J41" s="2449"/>
      <c r="K41" s="2449"/>
      <c r="L41" s="2438">
        <v>15</v>
      </c>
    </row>
    <row r="42" spans="1:12">
      <c r="A42" s="2424">
        <v>16</v>
      </c>
      <c r="B42" s="2409"/>
      <c r="C42" s="2282"/>
      <c r="D42" s="2282"/>
      <c r="E42" s="2409"/>
      <c r="F42" s="2300"/>
      <c r="G42" s="2449"/>
      <c r="H42" s="2449"/>
      <c r="I42" s="2409"/>
      <c r="J42" s="2449"/>
      <c r="K42" s="2449"/>
      <c r="L42" s="2438">
        <v>16</v>
      </c>
    </row>
    <row r="43" spans="1:12">
      <c r="A43" s="2424">
        <v>17</v>
      </c>
      <c r="B43" s="2409"/>
      <c r="C43" s="2282"/>
      <c r="D43" s="2282"/>
      <c r="E43" s="2409"/>
      <c r="F43" s="2300"/>
      <c r="G43" s="2449"/>
      <c r="H43" s="2449"/>
      <c r="I43" s="2409"/>
      <c r="J43" s="2449"/>
      <c r="K43" s="2449"/>
      <c r="L43" s="2438">
        <v>17</v>
      </c>
    </row>
    <row r="44" spans="1:12">
      <c r="A44" s="2424">
        <v>18</v>
      </c>
      <c r="B44" s="2409"/>
      <c r="C44" s="2282"/>
      <c r="D44" s="2282"/>
      <c r="E44" s="2409"/>
      <c r="F44" s="2300"/>
      <c r="G44" s="2449"/>
      <c r="H44" s="2449"/>
      <c r="I44" s="2409"/>
      <c r="J44" s="2449"/>
      <c r="K44" s="2449"/>
      <c r="L44" s="2438">
        <v>18</v>
      </c>
    </row>
    <row r="45" spans="1:12">
      <c r="A45" s="2424">
        <v>19</v>
      </c>
      <c r="B45" s="2409"/>
      <c r="C45" s="2282"/>
      <c r="D45" s="2282"/>
      <c r="E45" s="2409"/>
      <c r="F45" s="2300"/>
      <c r="G45" s="2449"/>
      <c r="H45" s="2449"/>
      <c r="I45" s="2409"/>
      <c r="J45" s="2449"/>
      <c r="K45" s="2449"/>
      <c r="L45" s="2438">
        <v>19</v>
      </c>
    </row>
    <row r="46" spans="1:12">
      <c r="A46" s="2424">
        <v>20</v>
      </c>
      <c r="B46" s="2409"/>
      <c r="C46" s="2282"/>
      <c r="D46" s="2282"/>
      <c r="E46" s="2409"/>
      <c r="F46" s="2300"/>
      <c r="G46" s="2449"/>
      <c r="H46" s="2449"/>
      <c r="I46" s="2409"/>
      <c r="J46" s="2449"/>
      <c r="K46" s="2449"/>
      <c r="L46" s="2438">
        <v>20</v>
      </c>
    </row>
    <row r="47" spans="1:12">
      <c r="A47" s="2424">
        <v>21</v>
      </c>
      <c r="B47" s="2409"/>
      <c r="C47" s="2282"/>
      <c r="D47" s="2282"/>
      <c r="E47" s="2409"/>
      <c r="F47" s="2300"/>
      <c r="G47" s="2449"/>
      <c r="H47" s="2449"/>
      <c r="I47" s="2409"/>
      <c r="J47" s="2449"/>
      <c r="K47" s="2449"/>
      <c r="L47" s="2438">
        <v>21</v>
      </c>
    </row>
    <row r="48" spans="1:12">
      <c r="A48" s="2424">
        <v>22</v>
      </c>
      <c r="B48" s="2409"/>
      <c r="C48" s="2282"/>
      <c r="D48" s="2282"/>
      <c r="E48" s="2409"/>
      <c r="F48" s="2300"/>
      <c r="G48" s="2449"/>
      <c r="H48" s="2449"/>
      <c r="I48" s="2409"/>
      <c r="J48" s="2449"/>
      <c r="K48" s="2449"/>
      <c r="L48" s="2438">
        <v>22</v>
      </c>
    </row>
    <row r="49" spans="1:14">
      <c r="A49" s="2424">
        <v>23</v>
      </c>
      <c r="B49" s="2409"/>
      <c r="C49" s="2282"/>
      <c r="D49" s="2282"/>
      <c r="E49" s="2409"/>
      <c r="F49" s="2300"/>
      <c r="G49" s="2449"/>
      <c r="H49" s="2449"/>
      <c r="I49" s="2409"/>
      <c r="J49" s="2449"/>
      <c r="K49" s="2449"/>
      <c r="L49" s="2438">
        <v>23</v>
      </c>
    </row>
    <row r="50" spans="1:14">
      <c r="A50" s="2424">
        <v>24</v>
      </c>
      <c r="B50" s="2409"/>
      <c r="C50" s="2282"/>
      <c r="D50" s="2282"/>
      <c r="E50" s="2409"/>
      <c r="F50" s="2300"/>
      <c r="G50" s="2449"/>
      <c r="H50" s="2449"/>
      <c r="I50" s="2409"/>
      <c r="J50" s="2449"/>
      <c r="K50" s="2449"/>
      <c r="L50" s="2438">
        <v>24</v>
      </c>
    </row>
    <row r="51" spans="1:14">
      <c r="A51" s="2424">
        <v>25</v>
      </c>
      <c r="B51" s="2409"/>
      <c r="C51" s="2282"/>
      <c r="D51" s="2282"/>
      <c r="E51" s="2409"/>
      <c r="F51" s="2300"/>
      <c r="G51" s="2449"/>
      <c r="H51" s="2449"/>
      <c r="I51" s="2409"/>
      <c r="J51" s="2449"/>
      <c r="K51" s="2449"/>
      <c r="L51" s="2438">
        <v>25</v>
      </c>
    </row>
    <row r="52" spans="1:14">
      <c r="A52" s="2424">
        <v>26</v>
      </c>
      <c r="B52" s="2409"/>
      <c r="C52" s="2282"/>
      <c r="D52" s="2282"/>
      <c r="E52" s="2409"/>
      <c r="F52" s="2300"/>
      <c r="G52" s="2449"/>
      <c r="H52" s="2449"/>
      <c r="I52" s="2409"/>
      <c r="J52" s="2449"/>
      <c r="K52" s="2449"/>
      <c r="L52" s="2438">
        <v>26</v>
      </c>
    </row>
    <row r="53" spans="1:14">
      <c r="A53" s="2424">
        <v>27</v>
      </c>
      <c r="B53" s="2409"/>
      <c r="C53" s="2282"/>
      <c r="D53" s="2282"/>
      <c r="E53" s="2409"/>
      <c r="F53" s="2300"/>
      <c r="G53" s="2449"/>
      <c r="H53" s="2449"/>
      <c r="I53" s="2409"/>
      <c r="J53" s="2449"/>
      <c r="K53" s="2449"/>
      <c r="L53" s="2438">
        <v>27</v>
      </c>
    </row>
    <row r="54" spans="1:14">
      <c r="A54" s="2424">
        <v>28</v>
      </c>
      <c r="B54" s="2409"/>
      <c r="C54" s="2282"/>
      <c r="D54" s="2282"/>
      <c r="E54" s="2409"/>
      <c r="F54" s="2300"/>
      <c r="G54" s="2449"/>
      <c r="H54" s="2449"/>
      <c r="I54" s="2409"/>
      <c r="J54" s="2449"/>
      <c r="K54" s="2449"/>
      <c r="L54" s="2438">
        <v>28</v>
      </c>
    </row>
    <row r="55" spans="1:14">
      <c r="A55" s="2424">
        <v>29</v>
      </c>
      <c r="B55" s="2409"/>
      <c r="C55" s="2282"/>
      <c r="D55" s="2282"/>
      <c r="E55" s="2409"/>
      <c r="F55" s="2300"/>
      <c r="G55" s="2449"/>
      <c r="H55" s="2449"/>
      <c r="I55" s="2409"/>
      <c r="J55" s="2449"/>
      <c r="K55" s="2449"/>
      <c r="L55" s="2438">
        <v>29</v>
      </c>
    </row>
    <row r="56" spans="1:14">
      <c r="A56" s="2424">
        <v>30</v>
      </c>
      <c r="B56" s="2409"/>
      <c r="C56" s="2282"/>
      <c r="D56" s="2282"/>
      <c r="E56" s="2409"/>
      <c r="F56" s="2300"/>
      <c r="G56" s="2449"/>
      <c r="H56" s="2449"/>
      <c r="I56" s="2409"/>
      <c r="J56" s="2449"/>
      <c r="K56" s="2449"/>
      <c r="L56" s="2438">
        <v>30</v>
      </c>
    </row>
    <row r="57" spans="1:14">
      <c r="A57" s="2424">
        <v>31</v>
      </c>
      <c r="B57" s="2409"/>
      <c r="C57" s="2282"/>
      <c r="D57" s="2282"/>
      <c r="E57" s="2409"/>
      <c r="F57" s="2300"/>
      <c r="G57" s="2449"/>
      <c r="H57" s="2449"/>
      <c r="I57" s="2409"/>
      <c r="J57" s="2449"/>
      <c r="K57" s="2449"/>
      <c r="L57" s="2438">
        <v>31</v>
      </c>
    </row>
    <row r="58" spans="1:14">
      <c r="A58" s="2424">
        <v>32</v>
      </c>
      <c r="B58" s="2409"/>
      <c r="C58" s="2282"/>
      <c r="D58" s="2282"/>
      <c r="E58" s="2409"/>
      <c r="F58" s="2300"/>
      <c r="G58" s="2449"/>
      <c r="H58" s="2449"/>
      <c r="I58" s="2409"/>
      <c r="J58" s="2449"/>
      <c r="K58" s="2449"/>
      <c r="L58" s="2438">
        <v>32</v>
      </c>
    </row>
    <row r="59" spans="1:14">
      <c r="A59" s="2424">
        <v>33</v>
      </c>
      <c r="B59" s="2409"/>
      <c r="C59" s="2282"/>
      <c r="D59" s="2282"/>
      <c r="E59" s="2409"/>
      <c r="F59" s="2300"/>
      <c r="G59" s="2449"/>
      <c r="H59" s="2449"/>
      <c r="I59" s="2409"/>
      <c r="J59" s="2449"/>
      <c r="K59" s="2449"/>
      <c r="L59" s="2438">
        <v>33</v>
      </c>
    </row>
    <row r="60" spans="1:14">
      <c r="A60" s="2424">
        <v>34</v>
      </c>
      <c r="B60" s="2409"/>
      <c r="C60" s="2282"/>
      <c r="D60" s="2282"/>
      <c r="E60" s="2409"/>
      <c r="F60" s="2300"/>
      <c r="G60" s="2449"/>
      <c r="H60" s="2449"/>
      <c r="I60" s="2409"/>
      <c r="J60" s="2449"/>
      <c r="K60" s="2449"/>
      <c r="L60" s="2438">
        <v>34</v>
      </c>
    </row>
    <row r="61" spans="1:14">
      <c r="A61" s="2424">
        <v>35</v>
      </c>
      <c r="B61" s="2409"/>
      <c r="C61" s="2282"/>
      <c r="D61" s="2282"/>
      <c r="E61" s="2409"/>
      <c r="F61" s="2300"/>
      <c r="G61" s="2449"/>
      <c r="H61" s="2449"/>
      <c r="I61" s="2409"/>
      <c r="J61" s="2449"/>
      <c r="K61" s="2449"/>
      <c r="L61" s="2438">
        <v>35</v>
      </c>
    </row>
    <row r="62" spans="1:14">
      <c r="A62" s="2424">
        <v>36</v>
      </c>
      <c r="B62" s="2409"/>
      <c r="C62" s="2282"/>
      <c r="D62" s="2282"/>
      <c r="E62" s="2409"/>
      <c r="F62" s="2300"/>
      <c r="G62" s="2449"/>
      <c r="H62" s="2449"/>
      <c r="I62" s="2409"/>
      <c r="J62" s="2449"/>
      <c r="K62" s="2449"/>
      <c r="L62" s="2438">
        <v>36</v>
      </c>
    </row>
    <row r="63" spans="1:14">
      <c r="A63" s="2424">
        <v>37</v>
      </c>
      <c r="B63" s="2409"/>
      <c r="C63" s="2282"/>
      <c r="D63" s="2282"/>
      <c r="E63" s="2409"/>
      <c r="F63" s="2300"/>
      <c r="G63" s="2449"/>
      <c r="H63" s="2449"/>
      <c r="I63" s="2409"/>
      <c r="J63" s="2449">
        <f>G63+H63</f>
        <v>0</v>
      </c>
      <c r="K63" s="2449"/>
      <c r="L63" s="2438">
        <v>37</v>
      </c>
    </row>
    <row r="64" spans="1:14" ht="15.75" thickBot="1">
      <c r="A64" s="2450">
        <v>38</v>
      </c>
      <c r="B64" s="2443" t="s">
        <v>2332</v>
      </c>
      <c r="C64" s="2411"/>
      <c r="D64" s="2411"/>
      <c r="E64" s="2412"/>
      <c r="F64" s="2451"/>
      <c r="G64" s="2452">
        <f>SUM(G27:G63)</f>
        <v>65766</v>
      </c>
      <c r="H64" s="2452">
        <f>SUM(H27:H63)</f>
        <v>0</v>
      </c>
      <c r="I64" s="2412"/>
      <c r="J64" s="2452">
        <f>SUM(J27:J63)</f>
        <v>65766</v>
      </c>
      <c r="K64" s="2452">
        <f>SUM(K27:K63)</f>
        <v>0</v>
      </c>
      <c r="L64" s="2442">
        <v>38</v>
      </c>
      <c r="N64" s="2872"/>
    </row>
    <row r="65" spans="1:12">
      <c r="A65" s="2522" t="s">
        <v>4681</v>
      </c>
      <c r="B65" s="2522"/>
      <c r="C65" s="2282"/>
      <c r="D65" s="2282"/>
      <c r="E65" s="2282"/>
      <c r="F65" s="2522" t="s">
        <v>4681</v>
      </c>
      <c r="G65" s="2522"/>
      <c r="H65" s="2283"/>
    </row>
    <row r="66" spans="1:12">
      <c r="A66" s="2283" t="s">
        <v>3829</v>
      </c>
      <c r="B66" s="2283"/>
      <c r="C66" s="2283"/>
      <c r="D66" s="2283"/>
      <c r="E66" s="2283"/>
      <c r="F66" s="2283" t="s">
        <v>3830</v>
      </c>
      <c r="G66" s="2283"/>
      <c r="H66" s="2283"/>
      <c r="I66" s="2283"/>
      <c r="J66" s="2283"/>
      <c r="K66" s="2283"/>
      <c r="L66" s="2283"/>
    </row>
    <row r="67" spans="1:12" ht="15.75">
      <c r="A67" s="1607" t="s">
        <v>418</v>
      </c>
      <c r="B67" s="2283"/>
      <c r="C67" s="2283"/>
      <c r="D67" s="2283"/>
      <c r="E67" s="2283"/>
    </row>
    <row r="69" spans="1:12" ht="16.5" thickBot="1">
      <c r="A69" s="2319" t="str">
        <f>'Data Sheet'!$C$25</f>
        <v xml:space="preserve">The Brooklyn Union Gas Company d/b/a National Grid New York </v>
      </c>
      <c r="B69" s="2282"/>
      <c r="C69" s="2282"/>
      <c r="D69" s="2453" t="str">
        <f>'Data Sheet'!$C$40</f>
        <v xml:space="preserve"> March 29, 2017</v>
      </c>
      <c r="E69" s="2282" t="str">
        <f>'Data Sheet'!$C$38</f>
        <v xml:space="preserve"> December 31, 2016</v>
      </c>
      <c r="F69" s="2319" t="str">
        <f>'Data Sheet'!$C$25</f>
        <v xml:space="preserve">The Brooklyn Union Gas Company d/b/a National Grid New York </v>
      </c>
      <c r="G69" s="2282"/>
      <c r="H69" s="2282"/>
      <c r="I69" s="2282"/>
      <c r="J69" s="2453" t="str">
        <f>'Data Sheet'!$C$40</f>
        <v xml:space="preserve"> March 29, 2017</v>
      </c>
      <c r="K69" s="1610" t="str">
        <f>'Data Sheet'!$C$38</f>
        <v xml:space="preserve"> December 31, 2016</v>
      </c>
    </row>
    <row r="70" spans="1:12" ht="15.75">
      <c r="A70" s="2322"/>
      <c r="B70" s="2454" t="s">
        <v>3869</v>
      </c>
      <c r="C70" s="2454"/>
      <c r="D70" s="2435"/>
      <c r="E70" s="2422"/>
      <c r="F70" s="2421"/>
      <c r="G70" s="2454" t="s">
        <v>2103</v>
      </c>
      <c r="H70" s="2454"/>
      <c r="I70" s="2454"/>
      <c r="J70" s="2435"/>
      <c r="K70" s="2435"/>
      <c r="L70" s="2422"/>
    </row>
    <row r="71" spans="1:12" ht="15.75" thickBot="1">
      <c r="A71" s="2410"/>
      <c r="B71" s="2411"/>
      <c r="C71" s="2411"/>
      <c r="D71" s="2455"/>
      <c r="E71" s="2412"/>
      <c r="F71" s="2410"/>
      <c r="G71" s="2411"/>
      <c r="H71" s="2411"/>
      <c r="I71" s="2411"/>
      <c r="J71" s="2411"/>
      <c r="K71" s="2411"/>
      <c r="L71" s="2412"/>
    </row>
    <row r="72" spans="1:12" ht="15.75" thickBot="1">
      <c r="A72" s="2419"/>
      <c r="B72" s="2434" t="s">
        <v>3606</v>
      </c>
      <c r="C72" s="2435" t="s">
        <v>1784</v>
      </c>
      <c r="D72" s="2435"/>
      <c r="E72" s="2422"/>
      <c r="F72" s="2421" t="s">
        <v>3823</v>
      </c>
      <c r="G72" s="2422"/>
      <c r="H72" s="2436" t="s">
        <v>3824</v>
      </c>
      <c r="I72" s="2437" t="s">
        <v>3825</v>
      </c>
      <c r="J72" s="2456"/>
      <c r="K72" s="2422" t="s">
        <v>3826</v>
      </c>
      <c r="L72" s="2419"/>
    </row>
    <row r="73" spans="1:12">
      <c r="A73" s="2438" t="s">
        <v>1729</v>
      </c>
      <c r="B73" s="2409"/>
      <c r="C73" s="2282"/>
      <c r="D73" s="2282"/>
      <c r="E73" s="2409"/>
      <c r="F73" s="2440" t="s">
        <v>177</v>
      </c>
      <c r="G73" s="2380"/>
      <c r="H73" s="2441" t="s">
        <v>177</v>
      </c>
      <c r="I73" s="2380" t="s">
        <v>176</v>
      </c>
      <c r="J73" s="2380" t="s">
        <v>1841</v>
      </c>
      <c r="K73" s="2380" t="s">
        <v>3827</v>
      </c>
      <c r="L73" s="2438" t="s">
        <v>1729</v>
      </c>
    </row>
    <row r="74" spans="1:12" ht="15.75" thickBot="1">
      <c r="A74" s="2442" t="s">
        <v>1732</v>
      </c>
      <c r="B74" s="2443" t="s">
        <v>3024</v>
      </c>
      <c r="C74" s="2430" t="s">
        <v>3025</v>
      </c>
      <c r="D74" s="2430"/>
      <c r="E74" s="2444"/>
      <c r="F74" s="2445" t="s">
        <v>3026</v>
      </c>
      <c r="G74" s="2444"/>
      <c r="H74" s="2443" t="s">
        <v>3027</v>
      </c>
      <c r="I74" s="2442" t="s">
        <v>2347</v>
      </c>
      <c r="J74" s="2442" t="s">
        <v>2348</v>
      </c>
      <c r="K74" s="2442" t="s">
        <v>2349</v>
      </c>
      <c r="L74" s="2442" t="s">
        <v>1732</v>
      </c>
    </row>
    <row r="75" spans="1:12">
      <c r="A75" s="2446">
        <v>1</v>
      </c>
      <c r="B75" s="2409"/>
      <c r="C75" s="2282"/>
      <c r="D75" s="2282"/>
      <c r="E75" s="2409"/>
      <c r="F75" s="2447"/>
      <c r="G75" s="2448"/>
      <c r="H75" s="2449"/>
      <c r="I75" s="2409"/>
      <c r="J75" s="2449">
        <f t="shared" ref="J75:J128" si="0">G75+H75</f>
        <v>0</v>
      </c>
      <c r="K75" s="2449"/>
      <c r="L75" s="2446">
        <v>1</v>
      </c>
    </row>
    <row r="76" spans="1:12">
      <c r="A76" s="2446">
        <v>2</v>
      </c>
      <c r="B76" s="2409"/>
      <c r="C76" s="2282"/>
      <c r="D76" s="2282"/>
      <c r="E76" s="2409"/>
      <c r="F76" s="2447"/>
      <c r="G76" s="2448"/>
      <c r="H76" s="2449"/>
      <c r="I76" s="2409"/>
      <c r="J76" s="2449">
        <f t="shared" si="0"/>
        <v>0</v>
      </c>
      <c r="K76" s="2449"/>
      <c r="L76" s="2446">
        <v>2</v>
      </c>
    </row>
    <row r="77" spans="1:12">
      <c r="A77" s="2446">
        <v>3</v>
      </c>
      <c r="B77" s="2409"/>
      <c r="C77" s="2282"/>
      <c r="D77" s="2282"/>
      <c r="E77" s="2409"/>
      <c r="F77" s="2447"/>
      <c r="G77" s="2448"/>
      <c r="H77" s="2449"/>
      <c r="I77" s="2409"/>
      <c r="J77" s="2449">
        <f t="shared" si="0"/>
        <v>0</v>
      </c>
      <c r="K77" s="2449"/>
      <c r="L77" s="2446">
        <v>3</v>
      </c>
    </row>
    <row r="78" spans="1:12">
      <c r="A78" s="2446">
        <v>4</v>
      </c>
      <c r="B78" s="2409"/>
      <c r="C78" s="2282"/>
      <c r="D78" s="2282"/>
      <c r="E78" s="2409"/>
      <c r="F78" s="2447"/>
      <c r="G78" s="2448"/>
      <c r="H78" s="2449"/>
      <c r="I78" s="2409"/>
      <c r="J78" s="2449">
        <f t="shared" si="0"/>
        <v>0</v>
      </c>
      <c r="K78" s="2449"/>
      <c r="L78" s="2446">
        <v>4</v>
      </c>
    </row>
    <row r="79" spans="1:12">
      <c r="A79" s="2446">
        <v>5</v>
      </c>
      <c r="B79" s="2409"/>
      <c r="C79" s="2282"/>
      <c r="D79" s="2282"/>
      <c r="E79" s="2409"/>
      <c r="F79" s="2447"/>
      <c r="G79" s="2448"/>
      <c r="H79" s="2449"/>
      <c r="I79" s="2409"/>
      <c r="J79" s="2449">
        <f t="shared" si="0"/>
        <v>0</v>
      </c>
      <c r="K79" s="2449"/>
      <c r="L79" s="2446">
        <v>5</v>
      </c>
    </row>
    <row r="80" spans="1:12">
      <c r="A80" s="2446">
        <v>6</v>
      </c>
      <c r="B80" s="2409"/>
      <c r="C80" s="2282"/>
      <c r="D80" s="2282"/>
      <c r="E80" s="2409"/>
      <c r="F80" s="2447"/>
      <c r="G80" s="2448"/>
      <c r="H80" s="2449"/>
      <c r="I80" s="2409"/>
      <c r="J80" s="2449">
        <f t="shared" si="0"/>
        <v>0</v>
      </c>
      <c r="K80" s="2449"/>
      <c r="L80" s="2446">
        <v>6</v>
      </c>
    </row>
    <row r="81" spans="1:12">
      <c r="A81" s="2446">
        <v>7</v>
      </c>
      <c r="B81" s="2409"/>
      <c r="C81" s="2282"/>
      <c r="D81" s="2282"/>
      <c r="E81" s="2409"/>
      <c r="F81" s="2447"/>
      <c r="G81" s="2448"/>
      <c r="H81" s="2449"/>
      <c r="I81" s="2409"/>
      <c r="J81" s="2449">
        <f t="shared" si="0"/>
        <v>0</v>
      </c>
      <c r="K81" s="2449"/>
      <c r="L81" s="2446">
        <v>7</v>
      </c>
    </row>
    <row r="82" spans="1:12">
      <c r="A82" s="2446">
        <v>8</v>
      </c>
      <c r="B82" s="2409"/>
      <c r="C82" s="2282"/>
      <c r="D82" s="2282"/>
      <c r="E82" s="2409"/>
      <c r="F82" s="2447"/>
      <c r="G82" s="2448"/>
      <c r="H82" s="2449"/>
      <c r="I82" s="2409"/>
      <c r="J82" s="2449">
        <f t="shared" si="0"/>
        <v>0</v>
      </c>
      <c r="K82" s="2449"/>
      <c r="L82" s="2446">
        <v>8</v>
      </c>
    </row>
    <row r="83" spans="1:12">
      <c r="A83" s="2446">
        <v>9</v>
      </c>
      <c r="B83" s="2409"/>
      <c r="C83" s="2282"/>
      <c r="D83" s="2282"/>
      <c r="E83" s="2409"/>
      <c r="F83" s="2447"/>
      <c r="G83" s="2448"/>
      <c r="H83" s="2449"/>
      <c r="I83" s="2409"/>
      <c r="J83" s="2449">
        <f t="shared" si="0"/>
        <v>0</v>
      </c>
      <c r="K83" s="2449"/>
      <c r="L83" s="2446">
        <v>9</v>
      </c>
    </row>
    <row r="84" spans="1:12">
      <c r="A84" s="2446">
        <v>10</v>
      </c>
      <c r="B84" s="2409"/>
      <c r="C84" s="2282"/>
      <c r="D84" s="2282"/>
      <c r="E84" s="2409"/>
      <c r="F84" s="2447"/>
      <c r="G84" s="2448"/>
      <c r="H84" s="2449"/>
      <c r="I84" s="2409"/>
      <c r="J84" s="2449">
        <f t="shared" si="0"/>
        <v>0</v>
      </c>
      <c r="K84" s="2449"/>
      <c r="L84" s="2446">
        <v>10</v>
      </c>
    </row>
    <row r="85" spans="1:12">
      <c r="A85" s="2446">
        <v>11</v>
      </c>
      <c r="B85" s="2409"/>
      <c r="C85" s="2282"/>
      <c r="D85" s="2282"/>
      <c r="E85" s="2409"/>
      <c r="F85" s="2447"/>
      <c r="G85" s="2448"/>
      <c r="H85" s="2449"/>
      <c r="I85" s="2409"/>
      <c r="J85" s="2449">
        <f t="shared" si="0"/>
        <v>0</v>
      </c>
      <c r="K85" s="2449"/>
      <c r="L85" s="2446">
        <v>11</v>
      </c>
    </row>
    <row r="86" spans="1:12">
      <c r="A86" s="2424">
        <v>12</v>
      </c>
      <c r="B86" s="2409"/>
      <c r="C86" s="2282"/>
      <c r="D86" s="2282"/>
      <c r="E86" s="2409"/>
      <c r="F86" s="2300"/>
      <c r="G86" s="2449"/>
      <c r="H86" s="2449"/>
      <c r="I86" s="2409"/>
      <c r="J86" s="2449">
        <f t="shared" si="0"/>
        <v>0</v>
      </c>
      <c r="K86" s="2449"/>
      <c r="L86" s="2424">
        <v>12</v>
      </c>
    </row>
    <row r="87" spans="1:12">
      <c r="A87" s="2424">
        <v>13</v>
      </c>
      <c r="B87" s="2409"/>
      <c r="C87" s="2282"/>
      <c r="D87" s="2282"/>
      <c r="E87" s="2409"/>
      <c r="F87" s="2300"/>
      <c r="G87" s="2449"/>
      <c r="H87" s="2449"/>
      <c r="I87" s="2409"/>
      <c r="J87" s="2449">
        <f t="shared" si="0"/>
        <v>0</v>
      </c>
      <c r="K87" s="2449"/>
      <c r="L87" s="2424">
        <v>13</v>
      </c>
    </row>
    <row r="88" spans="1:12">
      <c r="A88" s="2424">
        <v>14</v>
      </c>
      <c r="B88" s="2409"/>
      <c r="C88" s="2282"/>
      <c r="D88" s="2282"/>
      <c r="E88" s="2409"/>
      <c r="F88" s="2300"/>
      <c r="G88" s="2449"/>
      <c r="H88" s="2449"/>
      <c r="I88" s="2409"/>
      <c r="J88" s="2449">
        <f t="shared" si="0"/>
        <v>0</v>
      </c>
      <c r="K88" s="2449"/>
      <c r="L88" s="2424">
        <v>14</v>
      </c>
    </row>
    <row r="89" spans="1:12">
      <c r="A89" s="2424">
        <v>15</v>
      </c>
      <c r="B89" s="2409"/>
      <c r="C89" s="2282"/>
      <c r="D89" s="2282"/>
      <c r="E89" s="2409"/>
      <c r="F89" s="2300"/>
      <c r="G89" s="2449"/>
      <c r="H89" s="2449"/>
      <c r="I89" s="2409"/>
      <c r="J89" s="2449">
        <f t="shared" si="0"/>
        <v>0</v>
      </c>
      <c r="K89" s="2449"/>
      <c r="L89" s="2424">
        <v>15</v>
      </c>
    </row>
    <row r="90" spans="1:12">
      <c r="A90" s="2424">
        <v>16</v>
      </c>
      <c r="B90" s="2409"/>
      <c r="C90" s="2282"/>
      <c r="D90" s="2282"/>
      <c r="E90" s="2409"/>
      <c r="F90" s="2300"/>
      <c r="G90" s="2449"/>
      <c r="H90" s="2449"/>
      <c r="I90" s="2409"/>
      <c r="J90" s="2449">
        <f t="shared" si="0"/>
        <v>0</v>
      </c>
      <c r="K90" s="2449"/>
      <c r="L90" s="2424">
        <v>16</v>
      </c>
    </row>
    <row r="91" spans="1:12">
      <c r="A91" s="2424">
        <v>17</v>
      </c>
      <c r="B91" s="2409"/>
      <c r="C91" s="2282"/>
      <c r="D91" s="2282"/>
      <c r="E91" s="2409"/>
      <c r="F91" s="2300"/>
      <c r="G91" s="2449"/>
      <c r="H91" s="2449"/>
      <c r="I91" s="2409"/>
      <c r="J91" s="2449">
        <f t="shared" si="0"/>
        <v>0</v>
      </c>
      <c r="K91" s="2449"/>
      <c r="L91" s="2424">
        <v>17</v>
      </c>
    </row>
    <row r="92" spans="1:12">
      <c r="A92" s="2424">
        <v>18</v>
      </c>
      <c r="B92" s="2409"/>
      <c r="C92" s="2282"/>
      <c r="D92" s="2282"/>
      <c r="E92" s="2409"/>
      <c r="F92" s="2300"/>
      <c r="G92" s="2449"/>
      <c r="H92" s="2449"/>
      <c r="I92" s="2409"/>
      <c r="J92" s="2449">
        <f t="shared" si="0"/>
        <v>0</v>
      </c>
      <c r="K92" s="2449"/>
      <c r="L92" s="2424">
        <v>18</v>
      </c>
    </row>
    <row r="93" spans="1:12">
      <c r="A93" s="2424">
        <v>19</v>
      </c>
      <c r="B93" s="2409"/>
      <c r="C93" s="2282"/>
      <c r="D93" s="2282"/>
      <c r="E93" s="2409"/>
      <c r="F93" s="2300"/>
      <c r="G93" s="2449"/>
      <c r="H93" s="2449"/>
      <c r="I93" s="2409"/>
      <c r="J93" s="2449">
        <f t="shared" si="0"/>
        <v>0</v>
      </c>
      <c r="K93" s="2449"/>
      <c r="L93" s="2424">
        <v>19</v>
      </c>
    </row>
    <row r="94" spans="1:12">
      <c r="A94" s="2424">
        <v>20</v>
      </c>
      <c r="B94" s="2409"/>
      <c r="C94" s="2282"/>
      <c r="D94" s="2282"/>
      <c r="E94" s="2409"/>
      <c r="F94" s="2300"/>
      <c r="G94" s="2449"/>
      <c r="H94" s="2449"/>
      <c r="I94" s="2409"/>
      <c r="J94" s="2449">
        <f t="shared" si="0"/>
        <v>0</v>
      </c>
      <c r="K94" s="2449"/>
      <c r="L94" s="2424">
        <v>20</v>
      </c>
    </row>
    <row r="95" spans="1:12">
      <c r="A95" s="2424">
        <v>21</v>
      </c>
      <c r="B95" s="2409"/>
      <c r="C95" s="2282"/>
      <c r="D95" s="2282"/>
      <c r="E95" s="2409"/>
      <c r="F95" s="2300"/>
      <c r="G95" s="2449"/>
      <c r="H95" s="2449"/>
      <c r="I95" s="2409"/>
      <c r="J95" s="2449">
        <f t="shared" si="0"/>
        <v>0</v>
      </c>
      <c r="K95" s="2449"/>
      <c r="L95" s="2424">
        <v>21</v>
      </c>
    </row>
    <row r="96" spans="1:12">
      <c r="A96" s="2424">
        <v>22</v>
      </c>
      <c r="B96" s="2409"/>
      <c r="C96" s="2282"/>
      <c r="D96" s="2282"/>
      <c r="E96" s="2409"/>
      <c r="F96" s="2300"/>
      <c r="G96" s="2449"/>
      <c r="H96" s="2449"/>
      <c r="I96" s="2409"/>
      <c r="J96" s="2449">
        <f t="shared" si="0"/>
        <v>0</v>
      </c>
      <c r="K96" s="2449"/>
      <c r="L96" s="2424">
        <v>22</v>
      </c>
    </row>
    <row r="97" spans="1:12">
      <c r="A97" s="2424">
        <v>23</v>
      </c>
      <c r="B97" s="2409"/>
      <c r="C97" s="2282"/>
      <c r="D97" s="2282"/>
      <c r="E97" s="2409"/>
      <c r="F97" s="2300"/>
      <c r="G97" s="2449"/>
      <c r="H97" s="2449"/>
      <c r="I97" s="2409"/>
      <c r="J97" s="2449">
        <f t="shared" si="0"/>
        <v>0</v>
      </c>
      <c r="K97" s="2449"/>
      <c r="L97" s="2424">
        <v>23</v>
      </c>
    </row>
    <row r="98" spans="1:12">
      <c r="A98" s="2424">
        <v>24</v>
      </c>
      <c r="B98" s="2409"/>
      <c r="C98" s="2282"/>
      <c r="D98" s="2282"/>
      <c r="E98" s="2409"/>
      <c r="F98" s="2300"/>
      <c r="G98" s="2449"/>
      <c r="H98" s="2449"/>
      <c r="I98" s="2409"/>
      <c r="J98" s="2449">
        <f t="shared" si="0"/>
        <v>0</v>
      </c>
      <c r="K98" s="2449"/>
      <c r="L98" s="2424">
        <v>24</v>
      </c>
    </row>
    <row r="99" spans="1:12">
      <c r="A99" s="2424">
        <v>25</v>
      </c>
      <c r="B99" s="2409"/>
      <c r="C99" s="2282"/>
      <c r="D99" s="2282"/>
      <c r="E99" s="2409"/>
      <c r="F99" s="2300"/>
      <c r="G99" s="2449"/>
      <c r="H99" s="2449"/>
      <c r="I99" s="2409"/>
      <c r="J99" s="2449">
        <f t="shared" si="0"/>
        <v>0</v>
      </c>
      <c r="K99" s="2449"/>
      <c r="L99" s="2424">
        <v>25</v>
      </c>
    </row>
    <row r="100" spans="1:12">
      <c r="A100" s="2424">
        <v>26</v>
      </c>
      <c r="B100" s="2409"/>
      <c r="C100" s="2282"/>
      <c r="D100" s="2282"/>
      <c r="E100" s="2409"/>
      <c r="F100" s="2300"/>
      <c r="G100" s="2449"/>
      <c r="H100" s="2449"/>
      <c r="I100" s="2409"/>
      <c r="J100" s="2449">
        <f t="shared" si="0"/>
        <v>0</v>
      </c>
      <c r="K100" s="2449"/>
      <c r="L100" s="2424">
        <v>26</v>
      </c>
    </row>
    <row r="101" spans="1:12">
      <c r="A101" s="2424">
        <v>27</v>
      </c>
      <c r="B101" s="2409"/>
      <c r="C101" s="2282"/>
      <c r="D101" s="2282"/>
      <c r="E101" s="2409"/>
      <c r="F101" s="2300"/>
      <c r="G101" s="2449"/>
      <c r="H101" s="2449"/>
      <c r="I101" s="2409"/>
      <c r="J101" s="2449">
        <f t="shared" si="0"/>
        <v>0</v>
      </c>
      <c r="K101" s="2449"/>
      <c r="L101" s="2424">
        <v>27</v>
      </c>
    </row>
    <row r="102" spans="1:12">
      <c r="A102" s="2424">
        <v>28</v>
      </c>
      <c r="B102" s="2409"/>
      <c r="C102" s="2282"/>
      <c r="D102" s="2282"/>
      <c r="E102" s="2409"/>
      <c r="F102" s="2300"/>
      <c r="G102" s="2449"/>
      <c r="H102" s="2449"/>
      <c r="I102" s="2409"/>
      <c r="J102" s="2449">
        <f t="shared" si="0"/>
        <v>0</v>
      </c>
      <c r="K102" s="2449"/>
      <c r="L102" s="2424">
        <v>28</v>
      </c>
    </row>
    <row r="103" spans="1:12">
      <c r="A103" s="2424">
        <v>29</v>
      </c>
      <c r="B103" s="2409"/>
      <c r="C103" s="2282"/>
      <c r="D103" s="2282"/>
      <c r="E103" s="2409"/>
      <c r="F103" s="2300"/>
      <c r="G103" s="2449"/>
      <c r="H103" s="2449"/>
      <c r="I103" s="2409"/>
      <c r="J103" s="2449">
        <f t="shared" si="0"/>
        <v>0</v>
      </c>
      <c r="K103" s="2449"/>
      <c r="L103" s="2424">
        <v>29</v>
      </c>
    </row>
    <row r="104" spans="1:12">
      <c r="A104" s="2424">
        <v>30</v>
      </c>
      <c r="B104" s="2409"/>
      <c r="C104" s="2282"/>
      <c r="D104" s="2282"/>
      <c r="E104" s="2409"/>
      <c r="F104" s="2300"/>
      <c r="G104" s="2449"/>
      <c r="H104" s="2449"/>
      <c r="I104" s="2409"/>
      <c r="J104" s="2449">
        <f t="shared" si="0"/>
        <v>0</v>
      </c>
      <c r="K104" s="2449"/>
      <c r="L104" s="2424">
        <v>30</v>
      </c>
    </row>
    <row r="105" spans="1:12">
      <c r="A105" s="2424">
        <v>31</v>
      </c>
      <c r="B105" s="2409"/>
      <c r="C105" s="2282"/>
      <c r="D105" s="2282"/>
      <c r="E105" s="2409"/>
      <c r="F105" s="2300"/>
      <c r="G105" s="2449"/>
      <c r="H105" s="2449"/>
      <c r="I105" s="2409"/>
      <c r="J105" s="2449">
        <f t="shared" si="0"/>
        <v>0</v>
      </c>
      <c r="K105" s="2449"/>
      <c r="L105" s="2424">
        <v>31</v>
      </c>
    </row>
    <row r="106" spans="1:12">
      <c r="A106" s="2424">
        <v>32</v>
      </c>
      <c r="B106" s="2409"/>
      <c r="C106" s="2282"/>
      <c r="D106" s="2282"/>
      <c r="E106" s="2409"/>
      <c r="F106" s="2300"/>
      <c r="G106" s="2449"/>
      <c r="H106" s="2449"/>
      <c r="I106" s="2409"/>
      <c r="J106" s="2449">
        <f t="shared" si="0"/>
        <v>0</v>
      </c>
      <c r="K106" s="2449"/>
      <c r="L106" s="2424">
        <v>32</v>
      </c>
    </row>
    <row r="107" spans="1:12">
      <c r="A107" s="2424">
        <v>33</v>
      </c>
      <c r="B107" s="2409"/>
      <c r="C107" s="2282"/>
      <c r="D107" s="2282"/>
      <c r="E107" s="2409"/>
      <c r="F107" s="2300"/>
      <c r="G107" s="2449"/>
      <c r="H107" s="2449"/>
      <c r="I107" s="2409"/>
      <c r="J107" s="2449">
        <f t="shared" si="0"/>
        <v>0</v>
      </c>
      <c r="K107" s="2449"/>
      <c r="L107" s="2424">
        <v>33</v>
      </c>
    </row>
    <row r="108" spans="1:12">
      <c r="A108" s="2424">
        <v>34</v>
      </c>
      <c r="B108" s="2409"/>
      <c r="C108" s="2282"/>
      <c r="D108" s="2282"/>
      <c r="E108" s="2409"/>
      <c r="F108" s="2300"/>
      <c r="G108" s="2449"/>
      <c r="H108" s="2449"/>
      <c r="I108" s="2409"/>
      <c r="J108" s="2449">
        <f t="shared" si="0"/>
        <v>0</v>
      </c>
      <c r="K108" s="2449"/>
      <c r="L108" s="2424">
        <v>34</v>
      </c>
    </row>
    <row r="109" spans="1:12">
      <c r="A109" s="2424">
        <v>35</v>
      </c>
      <c r="B109" s="2409"/>
      <c r="C109" s="2282"/>
      <c r="D109" s="2282"/>
      <c r="E109" s="2409"/>
      <c r="F109" s="2300"/>
      <c r="G109" s="2449"/>
      <c r="H109" s="2449"/>
      <c r="I109" s="2409"/>
      <c r="J109" s="2449">
        <f t="shared" si="0"/>
        <v>0</v>
      </c>
      <c r="K109" s="2449"/>
      <c r="L109" s="2424">
        <v>35</v>
      </c>
    </row>
    <row r="110" spans="1:12">
      <c r="A110" s="2424">
        <v>36</v>
      </c>
      <c r="B110" s="2409"/>
      <c r="C110" s="2282"/>
      <c r="D110" s="2282"/>
      <c r="E110" s="2409"/>
      <c r="F110" s="2300"/>
      <c r="G110" s="2449"/>
      <c r="H110" s="2449"/>
      <c r="I110" s="2409"/>
      <c r="J110" s="2449">
        <f t="shared" si="0"/>
        <v>0</v>
      </c>
      <c r="K110" s="2449"/>
      <c r="L110" s="2424">
        <v>36</v>
      </c>
    </row>
    <row r="111" spans="1:12">
      <c r="A111" s="2424">
        <v>37</v>
      </c>
      <c r="B111" s="2409"/>
      <c r="C111" s="2282"/>
      <c r="D111" s="2282"/>
      <c r="E111" s="2409"/>
      <c r="F111" s="2300"/>
      <c r="G111" s="2449"/>
      <c r="H111" s="2449"/>
      <c r="I111" s="2409"/>
      <c r="J111" s="2449">
        <f t="shared" si="0"/>
        <v>0</v>
      </c>
      <c r="K111" s="2449"/>
      <c r="L111" s="2424">
        <v>37</v>
      </c>
    </row>
    <row r="112" spans="1:12">
      <c r="A112" s="2424">
        <v>38</v>
      </c>
      <c r="B112" s="2409"/>
      <c r="C112" s="2282"/>
      <c r="D112" s="2282"/>
      <c r="E112" s="2409"/>
      <c r="F112" s="2300"/>
      <c r="G112" s="2449"/>
      <c r="H112" s="2449"/>
      <c r="I112" s="2409"/>
      <c r="J112" s="2449">
        <f t="shared" si="0"/>
        <v>0</v>
      </c>
      <c r="K112" s="2449"/>
      <c r="L112" s="2424">
        <v>38</v>
      </c>
    </row>
    <row r="113" spans="1:12">
      <c r="A113" s="2424">
        <v>39</v>
      </c>
      <c r="B113" s="2409"/>
      <c r="C113" s="2282"/>
      <c r="D113" s="2282"/>
      <c r="E113" s="2409"/>
      <c r="F113" s="2300"/>
      <c r="G113" s="2449"/>
      <c r="H113" s="2449"/>
      <c r="I113" s="2409"/>
      <c r="J113" s="2449">
        <f t="shared" si="0"/>
        <v>0</v>
      </c>
      <c r="K113" s="2449"/>
      <c r="L113" s="2424">
        <v>39</v>
      </c>
    </row>
    <row r="114" spans="1:12">
      <c r="A114" s="2424">
        <v>40</v>
      </c>
      <c r="B114" s="2409"/>
      <c r="C114" s="2282"/>
      <c r="D114" s="2282"/>
      <c r="E114" s="2409"/>
      <c r="F114" s="2300"/>
      <c r="G114" s="2449"/>
      <c r="H114" s="2449"/>
      <c r="I114" s="2409"/>
      <c r="J114" s="2449">
        <f t="shared" si="0"/>
        <v>0</v>
      </c>
      <c r="K114" s="2449"/>
      <c r="L114" s="2424">
        <v>40</v>
      </c>
    </row>
    <row r="115" spans="1:12">
      <c r="A115" s="2424">
        <v>41</v>
      </c>
      <c r="B115" s="2409"/>
      <c r="C115" s="2282"/>
      <c r="D115" s="2282"/>
      <c r="E115" s="2409"/>
      <c r="F115" s="2300"/>
      <c r="G115" s="2449"/>
      <c r="H115" s="2449"/>
      <c r="I115" s="2409"/>
      <c r="J115" s="2449">
        <f t="shared" si="0"/>
        <v>0</v>
      </c>
      <c r="K115" s="2449"/>
      <c r="L115" s="2424">
        <v>41</v>
      </c>
    </row>
    <row r="116" spans="1:12">
      <c r="A116" s="2424">
        <v>42</v>
      </c>
      <c r="B116" s="2409"/>
      <c r="C116" s="2282"/>
      <c r="D116" s="2282"/>
      <c r="E116" s="2409"/>
      <c r="F116" s="2300"/>
      <c r="G116" s="2449"/>
      <c r="H116" s="2449"/>
      <c r="I116" s="2409"/>
      <c r="J116" s="2449">
        <f t="shared" si="0"/>
        <v>0</v>
      </c>
      <c r="K116" s="2449"/>
      <c r="L116" s="2424">
        <v>42</v>
      </c>
    </row>
    <row r="117" spans="1:12">
      <c r="A117" s="2424">
        <v>43</v>
      </c>
      <c r="B117" s="2409"/>
      <c r="C117" s="2282"/>
      <c r="D117" s="2282"/>
      <c r="E117" s="2409"/>
      <c r="F117" s="2300"/>
      <c r="G117" s="2449"/>
      <c r="H117" s="2449"/>
      <c r="I117" s="2409"/>
      <c r="J117" s="2449">
        <f t="shared" si="0"/>
        <v>0</v>
      </c>
      <c r="K117" s="2449"/>
      <c r="L117" s="2424">
        <v>43</v>
      </c>
    </row>
    <row r="118" spans="1:12">
      <c r="A118" s="2424">
        <v>44</v>
      </c>
      <c r="B118" s="2409"/>
      <c r="C118" s="2282"/>
      <c r="D118" s="2282"/>
      <c r="E118" s="2409"/>
      <c r="F118" s="2300"/>
      <c r="G118" s="2449"/>
      <c r="H118" s="2449"/>
      <c r="I118" s="2409"/>
      <c r="J118" s="2449">
        <f t="shared" si="0"/>
        <v>0</v>
      </c>
      <c r="K118" s="2449"/>
      <c r="L118" s="2424">
        <v>44</v>
      </c>
    </row>
    <row r="119" spans="1:12">
      <c r="A119" s="2424">
        <v>45</v>
      </c>
      <c r="B119" s="2409"/>
      <c r="C119" s="2282"/>
      <c r="D119" s="2282"/>
      <c r="E119" s="2409"/>
      <c r="F119" s="2300"/>
      <c r="G119" s="2449"/>
      <c r="H119" s="2449"/>
      <c r="I119" s="2409"/>
      <c r="J119" s="2449">
        <f t="shared" si="0"/>
        <v>0</v>
      </c>
      <c r="K119" s="2449"/>
      <c r="L119" s="2424">
        <v>45</v>
      </c>
    </row>
    <row r="120" spans="1:12">
      <c r="A120" s="2424">
        <v>46</v>
      </c>
      <c r="B120" s="2409"/>
      <c r="C120" s="2282"/>
      <c r="D120" s="2282"/>
      <c r="E120" s="2409"/>
      <c r="F120" s="2300"/>
      <c r="G120" s="2449"/>
      <c r="H120" s="2449"/>
      <c r="I120" s="2409"/>
      <c r="J120" s="2449">
        <f t="shared" si="0"/>
        <v>0</v>
      </c>
      <c r="K120" s="2449"/>
      <c r="L120" s="2424">
        <v>46</v>
      </c>
    </row>
    <row r="121" spans="1:12">
      <c r="A121" s="2424">
        <v>47</v>
      </c>
      <c r="B121" s="2409"/>
      <c r="C121" s="2282"/>
      <c r="D121" s="2282"/>
      <c r="E121" s="2409"/>
      <c r="F121" s="2300"/>
      <c r="G121" s="2449"/>
      <c r="H121" s="2449"/>
      <c r="I121" s="2409"/>
      <c r="J121" s="2449">
        <f t="shared" si="0"/>
        <v>0</v>
      </c>
      <c r="K121" s="2449"/>
      <c r="L121" s="2424">
        <v>47</v>
      </c>
    </row>
    <row r="122" spans="1:12">
      <c r="A122" s="2424">
        <v>48</v>
      </c>
      <c r="B122" s="2409"/>
      <c r="C122" s="2282"/>
      <c r="D122" s="2282"/>
      <c r="E122" s="2409"/>
      <c r="F122" s="2300"/>
      <c r="G122" s="2449"/>
      <c r="H122" s="2449"/>
      <c r="I122" s="2409"/>
      <c r="J122" s="2449">
        <f t="shared" si="0"/>
        <v>0</v>
      </c>
      <c r="K122" s="2449"/>
      <c r="L122" s="2424">
        <v>48</v>
      </c>
    </row>
    <row r="123" spans="1:12">
      <c r="A123" s="2424">
        <v>49</v>
      </c>
      <c r="B123" s="2409"/>
      <c r="C123" s="2282"/>
      <c r="D123" s="2282"/>
      <c r="E123" s="2409"/>
      <c r="F123" s="2300"/>
      <c r="G123" s="2449"/>
      <c r="H123" s="2449"/>
      <c r="I123" s="2409"/>
      <c r="J123" s="2449">
        <f t="shared" si="0"/>
        <v>0</v>
      </c>
      <c r="K123" s="2449"/>
      <c r="L123" s="2424">
        <v>49</v>
      </c>
    </row>
    <row r="124" spans="1:12">
      <c r="A124" s="2424">
        <v>50</v>
      </c>
      <c r="B124" s="2409"/>
      <c r="C124" s="2282"/>
      <c r="D124" s="2282"/>
      <c r="E124" s="2409"/>
      <c r="F124" s="2300"/>
      <c r="G124" s="2449"/>
      <c r="H124" s="2449"/>
      <c r="I124" s="2409"/>
      <c r="J124" s="2449">
        <f t="shared" si="0"/>
        <v>0</v>
      </c>
      <c r="K124" s="2449"/>
      <c r="L124" s="2424">
        <v>50</v>
      </c>
    </row>
    <row r="125" spans="1:12">
      <c r="A125" s="2424">
        <v>51</v>
      </c>
      <c r="B125" s="2409"/>
      <c r="C125" s="2282"/>
      <c r="D125" s="2282"/>
      <c r="E125" s="2409"/>
      <c r="F125" s="2300"/>
      <c r="G125" s="2449"/>
      <c r="H125" s="2449"/>
      <c r="I125" s="2409"/>
      <c r="J125" s="2449">
        <f t="shared" si="0"/>
        <v>0</v>
      </c>
      <c r="K125" s="2449"/>
      <c r="L125" s="2424">
        <v>51</v>
      </c>
    </row>
    <row r="126" spans="1:12">
      <c r="A126" s="2424">
        <v>52</v>
      </c>
      <c r="B126" s="2409"/>
      <c r="C126" s="2282"/>
      <c r="D126" s="2282"/>
      <c r="E126" s="2409"/>
      <c r="F126" s="2300"/>
      <c r="G126" s="2449"/>
      <c r="H126" s="2449"/>
      <c r="I126" s="2409"/>
      <c r="J126" s="2449">
        <f t="shared" si="0"/>
        <v>0</v>
      </c>
      <c r="K126" s="2449"/>
      <c r="L126" s="2424">
        <v>52</v>
      </c>
    </row>
    <row r="127" spans="1:12">
      <c r="A127" s="2424">
        <v>53</v>
      </c>
      <c r="B127" s="2409"/>
      <c r="C127" s="2282"/>
      <c r="D127" s="2282"/>
      <c r="E127" s="2409"/>
      <c r="F127" s="2300"/>
      <c r="G127" s="2449"/>
      <c r="H127" s="2449"/>
      <c r="I127" s="2409"/>
      <c r="J127" s="2449">
        <f t="shared" si="0"/>
        <v>0</v>
      </c>
      <c r="K127" s="2449"/>
      <c r="L127" s="2424">
        <v>53</v>
      </c>
    </row>
    <row r="128" spans="1:12">
      <c r="A128" s="2424">
        <v>54</v>
      </c>
      <c r="B128" s="2409"/>
      <c r="C128" s="2282"/>
      <c r="D128" s="2282"/>
      <c r="E128" s="2409"/>
      <c r="F128" s="2300"/>
      <c r="G128" s="2449"/>
      <c r="H128" s="2449"/>
      <c r="I128" s="2409"/>
      <c r="J128" s="2449">
        <f t="shared" si="0"/>
        <v>0</v>
      </c>
      <c r="K128" s="2449"/>
      <c r="L128" s="2424">
        <v>54</v>
      </c>
    </row>
    <row r="129" spans="1:12" ht="15.75" thickBot="1">
      <c r="A129" s="2450">
        <v>55</v>
      </c>
      <c r="B129" s="2443" t="s">
        <v>2332</v>
      </c>
      <c r="C129" s="2411"/>
      <c r="D129" s="2411"/>
      <c r="E129" s="2412"/>
      <c r="F129" s="2451"/>
      <c r="G129" s="2452">
        <f>SUM(G75:G128)</f>
        <v>0</v>
      </c>
      <c r="H129" s="2452">
        <f>SUM(H75:H128)</f>
        <v>0</v>
      </c>
      <c r="I129" s="2412"/>
      <c r="J129" s="2452">
        <f>SUM(J75:J128)</f>
        <v>0</v>
      </c>
      <c r="K129" s="2452">
        <f>SUM(K75:K128)</f>
        <v>0</v>
      </c>
      <c r="L129" s="2450">
        <v>55</v>
      </c>
    </row>
    <row r="130" spans="1:12">
      <c r="A130" s="2522" t="s">
        <v>4681</v>
      </c>
      <c r="B130" s="2522"/>
      <c r="C130" s="2282"/>
      <c r="D130" s="2282"/>
      <c r="E130" s="2282"/>
      <c r="F130" s="2522" t="s">
        <v>4681</v>
      </c>
      <c r="G130" s="2522"/>
      <c r="H130" s="2283"/>
    </row>
    <row r="131" spans="1:12">
      <c r="A131" s="2283" t="s">
        <v>3870</v>
      </c>
      <c r="B131" s="2283"/>
      <c r="C131" s="2283"/>
      <c r="D131" s="2283"/>
      <c r="E131" s="2283"/>
      <c r="F131" s="2283" t="s">
        <v>3871</v>
      </c>
      <c r="G131" s="2283"/>
      <c r="H131" s="2283"/>
      <c r="I131" s="2283"/>
      <c r="J131" s="2283"/>
      <c r="K131" s="2283"/>
      <c r="L131" s="2283"/>
    </row>
    <row r="132" spans="1:12" ht="16.5" thickBot="1">
      <c r="A132" s="2319" t="str">
        <f>'Data Sheet'!$C$25</f>
        <v xml:space="preserve">The Brooklyn Union Gas Company d/b/a National Grid New York </v>
      </c>
      <c r="B132" s="2282"/>
      <c r="C132" s="2282"/>
      <c r="D132" s="2453" t="str">
        <f>'Data Sheet'!$C$40</f>
        <v xml:space="preserve"> March 29, 2017</v>
      </c>
      <c r="E132" s="2282" t="str">
        <f>'Data Sheet'!$C$38</f>
        <v xml:space="preserve"> December 31, 2016</v>
      </c>
      <c r="F132" s="2319" t="str">
        <f>'Data Sheet'!$C$25</f>
        <v xml:space="preserve">The Brooklyn Union Gas Company d/b/a National Grid New York </v>
      </c>
      <c r="G132" s="2282"/>
      <c r="H132" s="2282"/>
      <c r="I132" s="2282"/>
      <c r="J132" s="2453" t="str">
        <f>'Data Sheet'!$C$40</f>
        <v xml:space="preserve"> March 29, 2017</v>
      </c>
      <c r="K132" s="1610" t="str">
        <f>'Data Sheet'!$C$38</f>
        <v xml:space="preserve"> December 31, 2016</v>
      </c>
    </row>
    <row r="133" spans="1:12" ht="15.75">
      <c r="A133" s="2322"/>
      <c r="B133" s="2454" t="s">
        <v>3869</v>
      </c>
      <c r="C133" s="2454"/>
      <c r="D133" s="2435"/>
      <c r="E133" s="2422"/>
      <c r="F133" s="2421"/>
      <c r="G133" s="2454" t="s">
        <v>2103</v>
      </c>
      <c r="H133" s="2454"/>
      <c r="I133" s="2454"/>
      <c r="J133" s="2435"/>
      <c r="K133" s="2435"/>
      <c r="L133" s="2422"/>
    </row>
    <row r="134" spans="1:12" ht="15.75" thickBot="1">
      <c r="A134" s="2410"/>
      <c r="B134" s="2411"/>
      <c r="C134" s="2411"/>
      <c r="D134" s="2455"/>
      <c r="E134" s="2412"/>
      <c r="F134" s="2410"/>
      <c r="G134" s="2411"/>
      <c r="H134" s="2411"/>
      <c r="I134" s="2411"/>
      <c r="J134" s="2411"/>
      <c r="K134" s="2411"/>
      <c r="L134" s="2412"/>
    </row>
    <row r="135" spans="1:12" ht="15.75" thickBot="1">
      <c r="A135" s="2419"/>
      <c r="B135" s="2434" t="s">
        <v>3606</v>
      </c>
      <c r="C135" s="2435" t="s">
        <v>1784</v>
      </c>
      <c r="D135" s="2435"/>
      <c r="E135" s="2422"/>
      <c r="F135" s="2421" t="s">
        <v>3823</v>
      </c>
      <c r="G135" s="2422"/>
      <c r="H135" s="2436" t="s">
        <v>3824</v>
      </c>
      <c r="I135" s="2437" t="s">
        <v>3825</v>
      </c>
      <c r="J135" s="2456"/>
      <c r="K135" s="2422" t="s">
        <v>3826</v>
      </c>
      <c r="L135" s="2419"/>
    </row>
    <row r="136" spans="1:12">
      <c r="A136" s="2438" t="s">
        <v>1729</v>
      </c>
      <c r="B136" s="2409"/>
      <c r="C136" s="2282"/>
      <c r="D136" s="2282"/>
      <c r="E136" s="2409"/>
      <c r="F136" s="2440" t="s">
        <v>177</v>
      </c>
      <c r="G136" s="2380"/>
      <c r="H136" s="2441" t="s">
        <v>177</v>
      </c>
      <c r="I136" s="2380" t="s">
        <v>176</v>
      </c>
      <c r="J136" s="2380" t="s">
        <v>1841</v>
      </c>
      <c r="K136" s="2380" t="s">
        <v>3827</v>
      </c>
      <c r="L136" s="2438" t="s">
        <v>1729</v>
      </c>
    </row>
    <row r="137" spans="1:12" ht="15.75" thickBot="1">
      <c r="A137" s="2442" t="s">
        <v>1732</v>
      </c>
      <c r="B137" s="2443" t="s">
        <v>3024</v>
      </c>
      <c r="C137" s="2430" t="s">
        <v>3025</v>
      </c>
      <c r="D137" s="2430"/>
      <c r="E137" s="2444"/>
      <c r="F137" s="2445" t="s">
        <v>3026</v>
      </c>
      <c r="G137" s="2444"/>
      <c r="H137" s="2443" t="s">
        <v>3027</v>
      </c>
      <c r="I137" s="2442" t="s">
        <v>2347</v>
      </c>
      <c r="J137" s="2442" t="s">
        <v>2348</v>
      </c>
      <c r="K137" s="2442" t="s">
        <v>2349</v>
      </c>
      <c r="L137" s="2442" t="s">
        <v>1732</v>
      </c>
    </row>
    <row r="138" spans="1:12">
      <c r="A138" s="2446">
        <v>1</v>
      </c>
      <c r="B138" s="2409"/>
      <c r="C138" s="2282"/>
      <c r="D138" s="2282"/>
      <c r="E138" s="2409"/>
      <c r="F138" s="2447"/>
      <c r="G138" s="2448"/>
      <c r="H138" s="2449"/>
      <c r="I138" s="2409"/>
      <c r="J138" s="2449">
        <f t="shared" ref="J138:J191" si="1">G138+H138</f>
        <v>0</v>
      </c>
      <c r="K138" s="2449"/>
      <c r="L138" s="2446">
        <v>1</v>
      </c>
    </row>
    <row r="139" spans="1:12">
      <c r="A139" s="2446">
        <v>2</v>
      </c>
      <c r="B139" s="2409"/>
      <c r="C139" s="2282"/>
      <c r="D139" s="2282"/>
      <c r="E139" s="2409"/>
      <c r="F139" s="2447"/>
      <c r="G139" s="2448"/>
      <c r="H139" s="2449"/>
      <c r="I139" s="2409"/>
      <c r="J139" s="2449">
        <f t="shared" si="1"/>
        <v>0</v>
      </c>
      <c r="K139" s="2449"/>
      <c r="L139" s="2446">
        <v>2</v>
      </c>
    </row>
    <row r="140" spans="1:12">
      <c r="A140" s="2446">
        <v>3</v>
      </c>
      <c r="B140" s="2409"/>
      <c r="C140" s="2282"/>
      <c r="D140" s="2282"/>
      <c r="E140" s="2409"/>
      <c r="F140" s="2447"/>
      <c r="G140" s="2448"/>
      <c r="H140" s="2449"/>
      <c r="I140" s="2409"/>
      <c r="J140" s="2449">
        <f t="shared" si="1"/>
        <v>0</v>
      </c>
      <c r="K140" s="2449"/>
      <c r="L140" s="2446">
        <v>3</v>
      </c>
    </row>
    <row r="141" spans="1:12">
      <c r="A141" s="2446">
        <v>4</v>
      </c>
      <c r="B141" s="2409"/>
      <c r="C141" s="2282"/>
      <c r="D141" s="2282"/>
      <c r="E141" s="2409"/>
      <c r="F141" s="2447"/>
      <c r="G141" s="2448"/>
      <c r="H141" s="2449"/>
      <c r="I141" s="2409"/>
      <c r="J141" s="2449">
        <f t="shared" si="1"/>
        <v>0</v>
      </c>
      <c r="K141" s="2449"/>
      <c r="L141" s="2446">
        <v>4</v>
      </c>
    </row>
    <row r="142" spans="1:12">
      <c r="A142" s="2446">
        <v>5</v>
      </c>
      <c r="B142" s="2409"/>
      <c r="C142" s="2282"/>
      <c r="D142" s="2282"/>
      <c r="E142" s="2409"/>
      <c r="F142" s="2447"/>
      <c r="G142" s="2448"/>
      <c r="H142" s="2449"/>
      <c r="I142" s="2409"/>
      <c r="J142" s="2449">
        <f t="shared" si="1"/>
        <v>0</v>
      </c>
      <c r="K142" s="2449"/>
      <c r="L142" s="2446">
        <v>5</v>
      </c>
    </row>
    <row r="143" spans="1:12">
      <c r="A143" s="2446">
        <v>6</v>
      </c>
      <c r="B143" s="2409"/>
      <c r="C143" s="2282"/>
      <c r="D143" s="2282"/>
      <c r="E143" s="2409"/>
      <c r="F143" s="2447"/>
      <c r="G143" s="2448"/>
      <c r="H143" s="2449"/>
      <c r="I143" s="2409"/>
      <c r="J143" s="2449">
        <f t="shared" si="1"/>
        <v>0</v>
      </c>
      <c r="K143" s="2449"/>
      <c r="L143" s="2446">
        <v>6</v>
      </c>
    </row>
    <row r="144" spans="1:12">
      <c r="A144" s="2446">
        <v>7</v>
      </c>
      <c r="B144" s="2409"/>
      <c r="C144" s="2282"/>
      <c r="D144" s="2282"/>
      <c r="E144" s="2409"/>
      <c r="F144" s="2447"/>
      <c r="G144" s="2448"/>
      <c r="H144" s="2449"/>
      <c r="I144" s="2409"/>
      <c r="J144" s="2449">
        <f t="shared" si="1"/>
        <v>0</v>
      </c>
      <c r="K144" s="2449"/>
      <c r="L144" s="2446">
        <v>7</v>
      </c>
    </row>
    <row r="145" spans="1:12">
      <c r="A145" s="2446">
        <v>8</v>
      </c>
      <c r="B145" s="2409"/>
      <c r="C145" s="2282"/>
      <c r="D145" s="2282"/>
      <c r="E145" s="2409"/>
      <c r="F145" s="2447"/>
      <c r="G145" s="2448"/>
      <c r="H145" s="2449"/>
      <c r="I145" s="2409"/>
      <c r="J145" s="2449">
        <f t="shared" si="1"/>
        <v>0</v>
      </c>
      <c r="K145" s="2449"/>
      <c r="L145" s="2446">
        <v>8</v>
      </c>
    </row>
    <row r="146" spans="1:12">
      <c r="A146" s="2446">
        <v>9</v>
      </c>
      <c r="B146" s="2409"/>
      <c r="C146" s="2282"/>
      <c r="D146" s="2282"/>
      <c r="E146" s="2409"/>
      <c r="F146" s="2447"/>
      <c r="G146" s="2448"/>
      <c r="H146" s="2449"/>
      <c r="I146" s="2409"/>
      <c r="J146" s="2449">
        <f t="shared" si="1"/>
        <v>0</v>
      </c>
      <c r="K146" s="2449"/>
      <c r="L146" s="2446">
        <v>9</v>
      </c>
    </row>
    <row r="147" spans="1:12">
      <c r="A147" s="2446">
        <v>10</v>
      </c>
      <c r="B147" s="2409"/>
      <c r="C147" s="2282"/>
      <c r="D147" s="2282"/>
      <c r="E147" s="2409"/>
      <c r="F147" s="2447"/>
      <c r="G147" s="2448"/>
      <c r="H147" s="2449"/>
      <c r="I147" s="2409"/>
      <c r="J147" s="2449">
        <f t="shared" si="1"/>
        <v>0</v>
      </c>
      <c r="K147" s="2449"/>
      <c r="L147" s="2446">
        <v>10</v>
      </c>
    </row>
    <row r="148" spans="1:12">
      <c r="A148" s="2446">
        <v>11</v>
      </c>
      <c r="B148" s="2409"/>
      <c r="C148" s="2282"/>
      <c r="D148" s="2282"/>
      <c r="E148" s="2409"/>
      <c r="F148" s="2447"/>
      <c r="G148" s="2448"/>
      <c r="H148" s="2449"/>
      <c r="I148" s="2409"/>
      <c r="J148" s="2449">
        <f t="shared" si="1"/>
        <v>0</v>
      </c>
      <c r="K148" s="2449"/>
      <c r="L148" s="2446">
        <v>11</v>
      </c>
    </row>
    <row r="149" spans="1:12">
      <c r="A149" s="2424">
        <v>12</v>
      </c>
      <c r="B149" s="2409"/>
      <c r="C149" s="2282"/>
      <c r="D149" s="2282"/>
      <c r="E149" s="2409"/>
      <c r="F149" s="2300"/>
      <c r="G149" s="2449"/>
      <c r="H149" s="2449"/>
      <c r="I149" s="2409"/>
      <c r="J149" s="2449">
        <f t="shared" si="1"/>
        <v>0</v>
      </c>
      <c r="K149" s="2449"/>
      <c r="L149" s="2424">
        <v>12</v>
      </c>
    </row>
    <row r="150" spans="1:12">
      <c r="A150" s="2424">
        <v>13</v>
      </c>
      <c r="B150" s="2409"/>
      <c r="C150" s="2282"/>
      <c r="D150" s="2282"/>
      <c r="E150" s="2409"/>
      <c r="F150" s="2300"/>
      <c r="G150" s="2449"/>
      <c r="H150" s="2449"/>
      <c r="I150" s="2409"/>
      <c r="J150" s="2449">
        <f t="shared" si="1"/>
        <v>0</v>
      </c>
      <c r="K150" s="2449"/>
      <c r="L150" s="2424">
        <v>13</v>
      </c>
    </row>
    <row r="151" spans="1:12">
      <c r="A151" s="2424">
        <v>14</v>
      </c>
      <c r="B151" s="2409"/>
      <c r="C151" s="2282"/>
      <c r="D151" s="2282"/>
      <c r="E151" s="2409"/>
      <c r="F151" s="2300"/>
      <c r="G151" s="2449"/>
      <c r="H151" s="2449"/>
      <c r="I151" s="2409"/>
      <c r="J151" s="2449">
        <f t="shared" si="1"/>
        <v>0</v>
      </c>
      <c r="K151" s="2449"/>
      <c r="L151" s="2424">
        <v>14</v>
      </c>
    </row>
    <row r="152" spans="1:12">
      <c r="A152" s="2424">
        <v>15</v>
      </c>
      <c r="B152" s="2409"/>
      <c r="C152" s="2282"/>
      <c r="D152" s="2282"/>
      <c r="E152" s="2409"/>
      <c r="F152" s="2300"/>
      <c r="G152" s="2449"/>
      <c r="H152" s="2449"/>
      <c r="I152" s="2409"/>
      <c r="J152" s="2449">
        <f t="shared" si="1"/>
        <v>0</v>
      </c>
      <c r="K152" s="2449"/>
      <c r="L152" s="2424">
        <v>15</v>
      </c>
    </row>
    <row r="153" spans="1:12">
      <c r="A153" s="2424">
        <v>16</v>
      </c>
      <c r="B153" s="2409"/>
      <c r="C153" s="2282"/>
      <c r="D153" s="2282"/>
      <c r="E153" s="2409"/>
      <c r="F153" s="2300"/>
      <c r="G153" s="2449"/>
      <c r="H153" s="2449"/>
      <c r="I153" s="2409"/>
      <c r="J153" s="2449">
        <f t="shared" si="1"/>
        <v>0</v>
      </c>
      <c r="K153" s="2449"/>
      <c r="L153" s="2424">
        <v>16</v>
      </c>
    </row>
    <row r="154" spans="1:12">
      <c r="A154" s="2424">
        <v>17</v>
      </c>
      <c r="B154" s="2409"/>
      <c r="C154" s="2282"/>
      <c r="D154" s="2282"/>
      <c r="E154" s="2409"/>
      <c r="F154" s="2300"/>
      <c r="G154" s="2449"/>
      <c r="H154" s="2449"/>
      <c r="I154" s="2409"/>
      <c r="J154" s="2449">
        <f t="shared" si="1"/>
        <v>0</v>
      </c>
      <c r="K154" s="2449"/>
      <c r="L154" s="2424">
        <v>17</v>
      </c>
    </row>
    <row r="155" spans="1:12">
      <c r="A155" s="2424">
        <v>18</v>
      </c>
      <c r="B155" s="2409"/>
      <c r="C155" s="2282"/>
      <c r="D155" s="2282"/>
      <c r="E155" s="2409"/>
      <c r="F155" s="2300"/>
      <c r="G155" s="2449"/>
      <c r="H155" s="2449"/>
      <c r="I155" s="2409"/>
      <c r="J155" s="2449">
        <f t="shared" si="1"/>
        <v>0</v>
      </c>
      <c r="K155" s="2449"/>
      <c r="L155" s="2424">
        <v>18</v>
      </c>
    </row>
    <row r="156" spans="1:12">
      <c r="A156" s="2424">
        <v>19</v>
      </c>
      <c r="B156" s="2409"/>
      <c r="C156" s="2282"/>
      <c r="D156" s="2282"/>
      <c r="E156" s="2409"/>
      <c r="F156" s="2300"/>
      <c r="G156" s="2449"/>
      <c r="H156" s="2449"/>
      <c r="I156" s="2409"/>
      <c r="J156" s="2449">
        <f t="shared" si="1"/>
        <v>0</v>
      </c>
      <c r="K156" s="2449"/>
      <c r="L156" s="2424">
        <v>19</v>
      </c>
    </row>
    <row r="157" spans="1:12">
      <c r="A157" s="2424">
        <v>20</v>
      </c>
      <c r="B157" s="2409"/>
      <c r="C157" s="2282"/>
      <c r="D157" s="2282"/>
      <c r="E157" s="2409"/>
      <c r="F157" s="2300"/>
      <c r="G157" s="2449"/>
      <c r="H157" s="2449"/>
      <c r="I157" s="2409"/>
      <c r="J157" s="2449">
        <f t="shared" si="1"/>
        <v>0</v>
      </c>
      <c r="K157" s="2449"/>
      <c r="L157" s="2424">
        <v>20</v>
      </c>
    </row>
    <row r="158" spans="1:12">
      <c r="A158" s="2424">
        <v>21</v>
      </c>
      <c r="B158" s="2409"/>
      <c r="C158" s="2282"/>
      <c r="D158" s="2282"/>
      <c r="E158" s="2409"/>
      <c r="F158" s="2300"/>
      <c r="G158" s="2449"/>
      <c r="H158" s="2449"/>
      <c r="I158" s="2409"/>
      <c r="J158" s="2449">
        <f t="shared" si="1"/>
        <v>0</v>
      </c>
      <c r="K158" s="2449"/>
      <c r="L158" s="2424">
        <v>21</v>
      </c>
    </row>
    <row r="159" spans="1:12">
      <c r="A159" s="2424">
        <v>22</v>
      </c>
      <c r="B159" s="2409"/>
      <c r="C159" s="2282"/>
      <c r="D159" s="2282"/>
      <c r="E159" s="2409"/>
      <c r="F159" s="2300"/>
      <c r="G159" s="2449"/>
      <c r="H159" s="2449"/>
      <c r="I159" s="2409"/>
      <c r="J159" s="2449">
        <f t="shared" si="1"/>
        <v>0</v>
      </c>
      <c r="K159" s="2449"/>
      <c r="L159" s="2424">
        <v>22</v>
      </c>
    </row>
    <row r="160" spans="1:12">
      <c r="A160" s="2424">
        <v>23</v>
      </c>
      <c r="B160" s="2409"/>
      <c r="C160" s="2282"/>
      <c r="D160" s="2282"/>
      <c r="E160" s="2409"/>
      <c r="F160" s="2300"/>
      <c r="G160" s="2449"/>
      <c r="H160" s="2449"/>
      <c r="I160" s="2409"/>
      <c r="J160" s="2449">
        <f t="shared" si="1"/>
        <v>0</v>
      </c>
      <c r="K160" s="2449"/>
      <c r="L160" s="2424">
        <v>23</v>
      </c>
    </row>
    <row r="161" spans="1:12">
      <c r="A161" s="2424">
        <v>24</v>
      </c>
      <c r="B161" s="2409"/>
      <c r="C161" s="2282"/>
      <c r="D161" s="2282"/>
      <c r="E161" s="2409"/>
      <c r="F161" s="2300"/>
      <c r="G161" s="2449"/>
      <c r="H161" s="2449"/>
      <c r="I161" s="2409"/>
      <c r="J161" s="2449">
        <f t="shared" si="1"/>
        <v>0</v>
      </c>
      <c r="K161" s="2449"/>
      <c r="L161" s="2424">
        <v>24</v>
      </c>
    </row>
    <row r="162" spans="1:12">
      <c r="A162" s="2424">
        <v>25</v>
      </c>
      <c r="B162" s="2409"/>
      <c r="C162" s="2282"/>
      <c r="D162" s="2282"/>
      <c r="E162" s="2409"/>
      <c r="F162" s="2300"/>
      <c r="G162" s="2449"/>
      <c r="H162" s="2449"/>
      <c r="I162" s="2409"/>
      <c r="J162" s="2449">
        <f t="shared" si="1"/>
        <v>0</v>
      </c>
      <c r="K162" s="2449"/>
      <c r="L162" s="2424">
        <v>25</v>
      </c>
    </row>
    <row r="163" spans="1:12">
      <c r="A163" s="2424">
        <v>26</v>
      </c>
      <c r="B163" s="2409"/>
      <c r="C163" s="2282"/>
      <c r="D163" s="2282"/>
      <c r="E163" s="2409"/>
      <c r="F163" s="2300"/>
      <c r="G163" s="2449"/>
      <c r="H163" s="2449"/>
      <c r="I163" s="2409"/>
      <c r="J163" s="2449">
        <f t="shared" si="1"/>
        <v>0</v>
      </c>
      <c r="K163" s="2449"/>
      <c r="L163" s="2424">
        <v>26</v>
      </c>
    </row>
    <row r="164" spans="1:12">
      <c r="A164" s="2424">
        <v>27</v>
      </c>
      <c r="B164" s="2409"/>
      <c r="C164" s="2282"/>
      <c r="D164" s="2282"/>
      <c r="E164" s="2409"/>
      <c r="F164" s="2300"/>
      <c r="G164" s="2449"/>
      <c r="H164" s="2449"/>
      <c r="I164" s="2409"/>
      <c r="J164" s="2449">
        <f t="shared" si="1"/>
        <v>0</v>
      </c>
      <c r="K164" s="2449"/>
      <c r="L164" s="2424">
        <v>27</v>
      </c>
    </row>
    <row r="165" spans="1:12">
      <c r="A165" s="2424">
        <v>28</v>
      </c>
      <c r="B165" s="2409"/>
      <c r="C165" s="2282"/>
      <c r="D165" s="2282"/>
      <c r="E165" s="2409"/>
      <c r="F165" s="2300"/>
      <c r="G165" s="2449"/>
      <c r="H165" s="2449"/>
      <c r="I165" s="2409"/>
      <c r="J165" s="2449">
        <f t="shared" si="1"/>
        <v>0</v>
      </c>
      <c r="K165" s="2449"/>
      <c r="L165" s="2424">
        <v>28</v>
      </c>
    </row>
    <row r="166" spans="1:12">
      <c r="A166" s="2424">
        <v>29</v>
      </c>
      <c r="B166" s="2409"/>
      <c r="C166" s="2282"/>
      <c r="D166" s="2282"/>
      <c r="E166" s="2409"/>
      <c r="F166" s="2300"/>
      <c r="G166" s="2449"/>
      <c r="H166" s="2449"/>
      <c r="I166" s="2409"/>
      <c r="J166" s="2449">
        <f t="shared" si="1"/>
        <v>0</v>
      </c>
      <c r="K166" s="2449"/>
      <c r="L166" s="2424">
        <v>29</v>
      </c>
    </row>
    <row r="167" spans="1:12">
      <c r="A167" s="2424">
        <v>30</v>
      </c>
      <c r="B167" s="2409"/>
      <c r="C167" s="2282"/>
      <c r="D167" s="2282"/>
      <c r="E167" s="2409"/>
      <c r="F167" s="2300"/>
      <c r="G167" s="2449"/>
      <c r="H167" s="2449"/>
      <c r="I167" s="2409"/>
      <c r="J167" s="2449">
        <f t="shared" si="1"/>
        <v>0</v>
      </c>
      <c r="K167" s="2449"/>
      <c r="L167" s="2424">
        <v>30</v>
      </c>
    </row>
    <row r="168" spans="1:12">
      <c r="A168" s="2424">
        <v>31</v>
      </c>
      <c r="B168" s="2409"/>
      <c r="C168" s="2282"/>
      <c r="D168" s="2282"/>
      <c r="E168" s="2409"/>
      <c r="F168" s="2300"/>
      <c r="G168" s="2449"/>
      <c r="H168" s="2449"/>
      <c r="I168" s="2409"/>
      <c r="J168" s="2449">
        <f t="shared" si="1"/>
        <v>0</v>
      </c>
      <c r="K168" s="2449"/>
      <c r="L168" s="2424">
        <v>31</v>
      </c>
    </row>
    <row r="169" spans="1:12">
      <c r="A169" s="2424">
        <v>32</v>
      </c>
      <c r="B169" s="2409"/>
      <c r="C169" s="2282"/>
      <c r="D169" s="2282"/>
      <c r="E169" s="2409"/>
      <c r="F169" s="2300"/>
      <c r="G169" s="2449"/>
      <c r="H169" s="2449"/>
      <c r="I169" s="2409"/>
      <c r="J169" s="2449">
        <f t="shared" si="1"/>
        <v>0</v>
      </c>
      <c r="K169" s="2449"/>
      <c r="L169" s="2424">
        <v>32</v>
      </c>
    </row>
    <row r="170" spans="1:12">
      <c r="A170" s="2424">
        <v>33</v>
      </c>
      <c r="B170" s="2409"/>
      <c r="C170" s="2282"/>
      <c r="D170" s="2282"/>
      <c r="E170" s="2409"/>
      <c r="F170" s="2300"/>
      <c r="G170" s="2449"/>
      <c r="H170" s="2449"/>
      <c r="I170" s="2409"/>
      <c r="J170" s="2449">
        <f t="shared" si="1"/>
        <v>0</v>
      </c>
      <c r="K170" s="2449"/>
      <c r="L170" s="2424">
        <v>33</v>
      </c>
    </row>
    <row r="171" spans="1:12">
      <c r="A171" s="2424">
        <v>34</v>
      </c>
      <c r="B171" s="2409"/>
      <c r="C171" s="2282"/>
      <c r="D171" s="2282"/>
      <c r="E171" s="2409"/>
      <c r="F171" s="2300"/>
      <c r="G171" s="2449"/>
      <c r="H171" s="2449"/>
      <c r="I171" s="2409"/>
      <c r="J171" s="2449">
        <f t="shared" si="1"/>
        <v>0</v>
      </c>
      <c r="K171" s="2449"/>
      <c r="L171" s="2424">
        <v>34</v>
      </c>
    </row>
    <row r="172" spans="1:12">
      <c r="A172" s="2424">
        <v>35</v>
      </c>
      <c r="B172" s="2409"/>
      <c r="C172" s="2282"/>
      <c r="D172" s="2282"/>
      <c r="E172" s="2409"/>
      <c r="F172" s="2300"/>
      <c r="G172" s="2449"/>
      <c r="H172" s="2449"/>
      <c r="I172" s="2409"/>
      <c r="J172" s="2449">
        <f t="shared" si="1"/>
        <v>0</v>
      </c>
      <c r="K172" s="2449"/>
      <c r="L172" s="2424">
        <v>35</v>
      </c>
    </row>
    <row r="173" spans="1:12">
      <c r="A173" s="2424">
        <v>36</v>
      </c>
      <c r="B173" s="2409"/>
      <c r="C173" s="2282"/>
      <c r="D173" s="2282"/>
      <c r="E173" s="2409"/>
      <c r="F173" s="2300"/>
      <c r="G173" s="2449"/>
      <c r="H173" s="2449"/>
      <c r="I173" s="2409"/>
      <c r="J173" s="2449">
        <f t="shared" si="1"/>
        <v>0</v>
      </c>
      <c r="K173" s="2449"/>
      <c r="L173" s="2424">
        <v>36</v>
      </c>
    </row>
    <row r="174" spans="1:12">
      <c r="A174" s="2424">
        <v>37</v>
      </c>
      <c r="B174" s="2409"/>
      <c r="C174" s="2282"/>
      <c r="D174" s="2282"/>
      <c r="E174" s="2409"/>
      <c r="F174" s="2300"/>
      <c r="G174" s="2449"/>
      <c r="H174" s="2449"/>
      <c r="I174" s="2409"/>
      <c r="J174" s="2449">
        <f t="shared" si="1"/>
        <v>0</v>
      </c>
      <c r="K174" s="2449"/>
      <c r="L174" s="2424">
        <v>37</v>
      </c>
    </row>
    <row r="175" spans="1:12">
      <c r="A175" s="2424">
        <v>38</v>
      </c>
      <c r="B175" s="2409"/>
      <c r="C175" s="2282"/>
      <c r="D175" s="2282"/>
      <c r="E175" s="2409"/>
      <c r="F175" s="2300"/>
      <c r="G175" s="2449"/>
      <c r="H175" s="2449"/>
      <c r="I175" s="2409"/>
      <c r="J175" s="2449">
        <f t="shared" si="1"/>
        <v>0</v>
      </c>
      <c r="K175" s="2449"/>
      <c r="L175" s="2424">
        <v>38</v>
      </c>
    </row>
    <row r="176" spans="1:12">
      <c r="A176" s="2424">
        <v>39</v>
      </c>
      <c r="B176" s="2409"/>
      <c r="C176" s="2282"/>
      <c r="D176" s="2282"/>
      <c r="E176" s="2409"/>
      <c r="F176" s="2300"/>
      <c r="G176" s="2449"/>
      <c r="H176" s="2449"/>
      <c r="I176" s="2409"/>
      <c r="J176" s="2449">
        <f t="shared" si="1"/>
        <v>0</v>
      </c>
      <c r="K176" s="2449"/>
      <c r="L176" s="2424">
        <v>39</v>
      </c>
    </row>
    <row r="177" spans="1:12">
      <c r="A177" s="2424">
        <v>40</v>
      </c>
      <c r="B177" s="2409"/>
      <c r="C177" s="2282"/>
      <c r="D177" s="2282"/>
      <c r="E177" s="2409"/>
      <c r="F177" s="2300"/>
      <c r="G177" s="2449"/>
      <c r="H177" s="2449"/>
      <c r="I177" s="2409"/>
      <c r="J177" s="2449">
        <f t="shared" si="1"/>
        <v>0</v>
      </c>
      <c r="K177" s="2449"/>
      <c r="L177" s="2424">
        <v>40</v>
      </c>
    </row>
    <row r="178" spans="1:12">
      <c r="A178" s="2424">
        <v>41</v>
      </c>
      <c r="B178" s="2409"/>
      <c r="C178" s="2282"/>
      <c r="D178" s="2282"/>
      <c r="E178" s="2409"/>
      <c r="F178" s="2300"/>
      <c r="G178" s="2449"/>
      <c r="H178" s="2449"/>
      <c r="I178" s="2409"/>
      <c r="J178" s="2449">
        <f t="shared" si="1"/>
        <v>0</v>
      </c>
      <c r="K178" s="2449"/>
      <c r="L178" s="2424">
        <v>41</v>
      </c>
    </row>
    <row r="179" spans="1:12">
      <c r="A179" s="2424">
        <v>42</v>
      </c>
      <c r="B179" s="2409"/>
      <c r="C179" s="2282"/>
      <c r="D179" s="2282"/>
      <c r="E179" s="2409"/>
      <c r="F179" s="2300"/>
      <c r="G179" s="2449"/>
      <c r="H179" s="2449"/>
      <c r="I179" s="2409"/>
      <c r="J179" s="2449">
        <f t="shared" si="1"/>
        <v>0</v>
      </c>
      <c r="K179" s="2449"/>
      <c r="L179" s="2424">
        <v>42</v>
      </c>
    </row>
    <row r="180" spans="1:12">
      <c r="A180" s="2424">
        <v>43</v>
      </c>
      <c r="B180" s="2409"/>
      <c r="C180" s="2282"/>
      <c r="D180" s="2282"/>
      <c r="E180" s="2409"/>
      <c r="F180" s="2300"/>
      <c r="G180" s="2449"/>
      <c r="H180" s="2449"/>
      <c r="I180" s="2409"/>
      <c r="J180" s="2449">
        <f t="shared" si="1"/>
        <v>0</v>
      </c>
      <c r="K180" s="2449"/>
      <c r="L180" s="2424">
        <v>43</v>
      </c>
    </row>
    <row r="181" spans="1:12">
      <c r="A181" s="2424">
        <v>44</v>
      </c>
      <c r="B181" s="2409"/>
      <c r="C181" s="2282"/>
      <c r="D181" s="2282"/>
      <c r="E181" s="2409"/>
      <c r="F181" s="2300"/>
      <c r="G181" s="2449"/>
      <c r="H181" s="2449"/>
      <c r="I181" s="2409"/>
      <c r="J181" s="2449">
        <f t="shared" si="1"/>
        <v>0</v>
      </c>
      <c r="K181" s="2449"/>
      <c r="L181" s="2424">
        <v>44</v>
      </c>
    </row>
    <row r="182" spans="1:12">
      <c r="A182" s="2424">
        <v>45</v>
      </c>
      <c r="B182" s="2409"/>
      <c r="C182" s="2282"/>
      <c r="D182" s="2282"/>
      <c r="E182" s="2409"/>
      <c r="F182" s="2300"/>
      <c r="G182" s="2449"/>
      <c r="H182" s="2449"/>
      <c r="I182" s="2409"/>
      <c r="J182" s="2449">
        <f t="shared" si="1"/>
        <v>0</v>
      </c>
      <c r="K182" s="2449"/>
      <c r="L182" s="2424">
        <v>45</v>
      </c>
    </row>
    <row r="183" spans="1:12">
      <c r="A183" s="2424">
        <v>46</v>
      </c>
      <c r="B183" s="2409"/>
      <c r="C183" s="2282"/>
      <c r="D183" s="2282"/>
      <c r="E183" s="2409"/>
      <c r="F183" s="2300"/>
      <c r="G183" s="2449"/>
      <c r="H183" s="2449"/>
      <c r="I183" s="2409"/>
      <c r="J183" s="2449">
        <f t="shared" si="1"/>
        <v>0</v>
      </c>
      <c r="K183" s="2449"/>
      <c r="L183" s="2424">
        <v>46</v>
      </c>
    </row>
    <row r="184" spans="1:12">
      <c r="A184" s="2424">
        <v>47</v>
      </c>
      <c r="B184" s="2409"/>
      <c r="C184" s="2282"/>
      <c r="D184" s="2282"/>
      <c r="E184" s="2409"/>
      <c r="F184" s="2300"/>
      <c r="G184" s="2449"/>
      <c r="H184" s="2449"/>
      <c r="I184" s="2409"/>
      <c r="J184" s="2449">
        <f t="shared" si="1"/>
        <v>0</v>
      </c>
      <c r="K184" s="2449"/>
      <c r="L184" s="2424">
        <v>47</v>
      </c>
    </row>
    <row r="185" spans="1:12">
      <c r="A185" s="2424">
        <v>48</v>
      </c>
      <c r="B185" s="2409"/>
      <c r="C185" s="2282"/>
      <c r="D185" s="2282"/>
      <c r="E185" s="2409"/>
      <c r="F185" s="2300"/>
      <c r="G185" s="2449"/>
      <c r="H185" s="2449"/>
      <c r="I185" s="2409"/>
      <c r="J185" s="2449">
        <f t="shared" si="1"/>
        <v>0</v>
      </c>
      <c r="K185" s="2449"/>
      <c r="L185" s="2424">
        <v>48</v>
      </c>
    </row>
    <row r="186" spans="1:12">
      <c r="A186" s="2424">
        <v>49</v>
      </c>
      <c r="B186" s="2409"/>
      <c r="C186" s="2282"/>
      <c r="D186" s="2282"/>
      <c r="E186" s="2409"/>
      <c r="F186" s="2300"/>
      <c r="G186" s="2449"/>
      <c r="H186" s="2449"/>
      <c r="I186" s="2409"/>
      <c r="J186" s="2449">
        <f t="shared" si="1"/>
        <v>0</v>
      </c>
      <c r="K186" s="2449"/>
      <c r="L186" s="2424">
        <v>49</v>
      </c>
    </row>
    <row r="187" spans="1:12">
      <c r="A187" s="2424">
        <v>50</v>
      </c>
      <c r="B187" s="2409"/>
      <c r="C187" s="2282"/>
      <c r="D187" s="2282"/>
      <c r="E187" s="2409"/>
      <c r="F187" s="2300"/>
      <c r="G187" s="2449"/>
      <c r="H187" s="2449"/>
      <c r="I187" s="2409"/>
      <c r="J187" s="2449">
        <f t="shared" si="1"/>
        <v>0</v>
      </c>
      <c r="K187" s="2449"/>
      <c r="L187" s="2424">
        <v>50</v>
      </c>
    </row>
    <row r="188" spans="1:12">
      <c r="A188" s="2424">
        <v>51</v>
      </c>
      <c r="B188" s="2409"/>
      <c r="C188" s="2282"/>
      <c r="D188" s="2282"/>
      <c r="E188" s="2409"/>
      <c r="F188" s="2300"/>
      <c r="G188" s="2449"/>
      <c r="H188" s="2449"/>
      <c r="I188" s="2409"/>
      <c r="J188" s="2449">
        <f t="shared" si="1"/>
        <v>0</v>
      </c>
      <c r="K188" s="2449"/>
      <c r="L188" s="2424">
        <v>51</v>
      </c>
    </row>
    <row r="189" spans="1:12">
      <c r="A189" s="2424">
        <v>52</v>
      </c>
      <c r="B189" s="2409"/>
      <c r="C189" s="2282"/>
      <c r="D189" s="2282"/>
      <c r="E189" s="2409"/>
      <c r="F189" s="2300"/>
      <c r="G189" s="2449"/>
      <c r="H189" s="2449"/>
      <c r="I189" s="2409"/>
      <c r="J189" s="2449">
        <f t="shared" si="1"/>
        <v>0</v>
      </c>
      <c r="K189" s="2449"/>
      <c r="L189" s="2424">
        <v>52</v>
      </c>
    </row>
    <row r="190" spans="1:12">
      <c r="A190" s="2424">
        <v>53</v>
      </c>
      <c r="B190" s="2409"/>
      <c r="C190" s="2282"/>
      <c r="D190" s="2282"/>
      <c r="E190" s="2409"/>
      <c r="F190" s="2300"/>
      <c r="G190" s="2449"/>
      <c r="H190" s="2449"/>
      <c r="I190" s="2409"/>
      <c r="J190" s="2449">
        <f t="shared" si="1"/>
        <v>0</v>
      </c>
      <c r="K190" s="2449"/>
      <c r="L190" s="2424">
        <v>53</v>
      </c>
    </row>
    <row r="191" spans="1:12">
      <c r="A191" s="2424">
        <v>54</v>
      </c>
      <c r="B191" s="2409"/>
      <c r="C191" s="2282"/>
      <c r="D191" s="2282"/>
      <c r="E191" s="2409"/>
      <c r="F191" s="2300"/>
      <c r="G191" s="2449"/>
      <c r="H191" s="2449"/>
      <c r="I191" s="2409"/>
      <c r="J191" s="2449">
        <f t="shared" si="1"/>
        <v>0</v>
      </c>
      <c r="K191" s="2449"/>
      <c r="L191" s="2424">
        <v>54</v>
      </c>
    </row>
    <row r="192" spans="1:12" ht="15.75" thickBot="1">
      <c r="A192" s="2450">
        <v>55</v>
      </c>
      <c r="B192" s="2443" t="s">
        <v>2332</v>
      </c>
      <c r="C192" s="2411"/>
      <c r="D192" s="2411"/>
      <c r="E192" s="2412"/>
      <c r="F192" s="2451"/>
      <c r="G192" s="2452">
        <f>SUM(G138:G191)</f>
        <v>0</v>
      </c>
      <c r="H192" s="2452">
        <f>SUM(H138:H191)</f>
        <v>0</v>
      </c>
      <c r="I192" s="2412"/>
      <c r="J192" s="2452">
        <f>SUM(J138:J191)</f>
        <v>0</v>
      </c>
      <c r="K192" s="2452">
        <f>SUM(K138:K191)</f>
        <v>0</v>
      </c>
      <c r="L192" s="2450">
        <v>55</v>
      </c>
    </row>
    <row r="193" spans="1:12">
      <c r="A193" s="2522" t="s">
        <v>4681</v>
      </c>
      <c r="B193" s="2522"/>
      <c r="C193" s="2282"/>
      <c r="D193" s="2282"/>
      <c r="E193" s="2282"/>
      <c r="F193" s="2522" t="s">
        <v>4681</v>
      </c>
      <c r="G193" s="2522"/>
      <c r="H193" s="2283"/>
    </row>
    <row r="194" spans="1:12">
      <c r="A194" s="2283" t="s">
        <v>3872</v>
      </c>
      <c r="B194" s="2283"/>
      <c r="C194" s="2283"/>
      <c r="D194" s="2283"/>
      <c r="E194" s="2283"/>
      <c r="F194" s="2283" t="s">
        <v>3873</v>
      </c>
      <c r="G194" s="2283"/>
      <c r="H194" s="2283"/>
      <c r="I194" s="2283"/>
      <c r="J194" s="2283"/>
      <c r="K194" s="2283"/>
      <c r="L194" s="2283"/>
    </row>
  </sheetData>
  <printOptions horizontalCentered="1" verticalCentered="1"/>
  <pageMargins left="0.25" right="0.25" top="0.25" bottom="0.25" header="0" footer="0"/>
  <pageSetup scale="70" fitToWidth="2" fitToHeight="3" pageOrder="overThenDown" orientation="portrait" r:id="rId1"/>
  <headerFooter alignWithMargins="0"/>
  <rowBreaks count="1" manualBreakCount="1">
    <brk id="131" max="16383" man="1"/>
  </rowBreaks>
  <colBreaks count="1" manualBreakCount="1">
    <brk id="5"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G128"/>
  <sheetViews>
    <sheetView defaultGridColor="0" topLeftCell="A106" colorId="22" zoomScale="80" zoomScaleNormal="80" zoomScaleSheetLayoutView="80" workbookViewId="0">
      <selection activeCell="B73" sqref="B73"/>
    </sheetView>
  </sheetViews>
  <sheetFormatPr defaultColWidth="9.6640625" defaultRowHeight="15"/>
  <cols>
    <col min="1" max="1" width="4.6640625" style="1610" customWidth="1"/>
    <col min="2" max="2" width="49" style="1610" customWidth="1"/>
    <col min="3" max="3" width="4.6640625" style="1610" customWidth="1"/>
    <col min="4" max="4" width="21.33203125" style="1610" customWidth="1"/>
    <col min="5" max="5" width="16.6640625" style="1610" customWidth="1"/>
    <col min="6" max="6" width="18.109375" style="1610" customWidth="1"/>
    <col min="7" max="16384" width="9.6640625" style="1610"/>
  </cols>
  <sheetData>
    <row r="1" spans="1:6">
      <c r="A1" s="2322" t="s">
        <v>1800</v>
      </c>
      <c r="B1" s="2323"/>
      <c r="C1" s="2838" t="s">
        <v>1344</v>
      </c>
      <c r="D1" s="1718"/>
      <c r="E1" s="2418" t="s">
        <v>1802</v>
      </c>
      <c r="F1" s="2419" t="s">
        <v>1803</v>
      </c>
    </row>
    <row r="2" spans="1:6">
      <c r="A2" s="1567" t="str">
        <f>'Data Sheet'!$C$25</f>
        <v xml:space="preserve">The Brooklyn Union Gas Company d/b/a National Grid New York </v>
      </c>
      <c r="B2" s="2457"/>
      <c r="C2" s="3025" t="s">
        <v>1137</v>
      </c>
      <c r="D2" s="2892"/>
      <c r="E2" s="2423" t="s">
        <v>1805</v>
      </c>
      <c r="F2" s="2458"/>
    </row>
    <row r="3" spans="1:6" ht="15" customHeight="1" thickBot="1">
      <c r="A3" s="2459"/>
      <c r="B3" s="2460"/>
      <c r="C3" s="3026" t="s">
        <v>1138</v>
      </c>
      <c r="D3" s="1599"/>
      <c r="E3" s="2425" t="str">
        <f>'Data Sheet'!$C$40</f>
        <v xml:space="preserve"> March 29, 2017</v>
      </c>
      <c r="F3" s="2243" t="str">
        <f>'Data Sheet'!$C$38</f>
        <v xml:space="preserve"> December 31, 2016</v>
      </c>
    </row>
    <row r="4" spans="1:6" ht="21.75" customHeight="1" thickBot="1">
      <c r="A4" s="2461" t="s">
        <v>3874</v>
      </c>
      <c r="B4" s="2462"/>
      <c r="C4" s="2430"/>
      <c r="D4" s="2430"/>
      <c r="E4" s="2430"/>
      <c r="F4" s="2431"/>
    </row>
    <row r="5" spans="1:6" ht="15.75">
      <c r="A5" s="2463"/>
      <c r="B5" s="2464"/>
      <c r="C5" s="2283"/>
      <c r="D5" s="2283"/>
      <c r="E5" s="2283"/>
      <c r="F5" s="2422"/>
    </row>
    <row r="6" spans="1:6">
      <c r="A6" s="2300" t="s">
        <v>3875</v>
      </c>
      <c r="B6" s="2282"/>
      <c r="C6" s="2282"/>
      <c r="D6" s="2282" t="s">
        <v>2716</v>
      </c>
      <c r="E6" s="2282"/>
      <c r="F6" s="2409"/>
    </row>
    <row r="7" spans="1:6">
      <c r="A7" s="2300" t="s">
        <v>2717</v>
      </c>
      <c r="B7" s="2282"/>
      <c r="C7" s="2282"/>
      <c r="D7" s="2282" t="s">
        <v>2718</v>
      </c>
      <c r="E7" s="2282"/>
      <c r="F7" s="2409"/>
    </row>
    <row r="8" spans="1:6">
      <c r="A8" s="2300" t="s">
        <v>2719</v>
      </c>
      <c r="B8" s="2282"/>
      <c r="C8" s="2282"/>
      <c r="D8" s="2282" t="s">
        <v>2720</v>
      </c>
      <c r="E8" s="2282"/>
      <c r="F8" s="2409"/>
    </row>
    <row r="9" spans="1:6">
      <c r="A9" s="2300" t="s">
        <v>2721</v>
      </c>
      <c r="B9" s="2282"/>
      <c r="C9" s="2282"/>
      <c r="D9" s="2282" t="s">
        <v>2722</v>
      </c>
      <c r="E9" s="2282"/>
      <c r="F9" s="2409"/>
    </row>
    <row r="10" spans="1:6" ht="15.75" thickBot="1">
      <c r="A10" s="2300"/>
      <c r="B10" s="2282"/>
      <c r="C10" s="2282"/>
      <c r="D10" s="2282"/>
      <c r="E10" s="2282"/>
      <c r="F10" s="2409"/>
    </row>
    <row r="11" spans="1:6">
      <c r="A11" s="2419"/>
      <c r="B11" s="2465"/>
      <c r="C11" s="2434"/>
      <c r="D11" s="2434"/>
      <c r="E11" s="2434" t="s">
        <v>2723</v>
      </c>
      <c r="F11" s="2434"/>
    </row>
    <row r="12" spans="1:6">
      <c r="A12" s="2438" t="s">
        <v>1729</v>
      </c>
      <c r="B12" s="2283" t="s">
        <v>3606</v>
      </c>
      <c r="C12" s="2380"/>
      <c r="D12" s="2439" t="s">
        <v>2724</v>
      </c>
      <c r="E12" s="2439" t="s">
        <v>2771</v>
      </c>
      <c r="F12" s="2439" t="s">
        <v>2332</v>
      </c>
    </row>
    <row r="13" spans="1:6">
      <c r="A13" s="2438" t="s">
        <v>1732</v>
      </c>
      <c r="B13" s="2466"/>
      <c r="C13" s="2409"/>
      <c r="D13" s="2439" t="s">
        <v>1373</v>
      </c>
      <c r="E13" s="2439" t="s">
        <v>2772</v>
      </c>
      <c r="F13" s="2439"/>
    </row>
    <row r="14" spans="1:6" ht="15.75" thickBot="1">
      <c r="A14" s="2442"/>
      <c r="B14" s="2430" t="s">
        <v>3024</v>
      </c>
      <c r="C14" s="2444"/>
      <c r="D14" s="2443" t="s">
        <v>3025</v>
      </c>
      <c r="E14" s="2443" t="s">
        <v>3026</v>
      </c>
      <c r="F14" s="2443" t="s">
        <v>3027</v>
      </c>
    </row>
    <row r="15" spans="1:6">
      <c r="A15" s="2467">
        <v>1</v>
      </c>
      <c r="B15" s="2468" t="s">
        <v>3001</v>
      </c>
      <c r="C15" s="2326"/>
      <c r="D15" s="2469"/>
      <c r="E15" s="2470"/>
      <c r="F15" s="2471"/>
    </row>
    <row r="16" spans="1:6" ht="15.75" thickBot="1">
      <c r="A16" s="2467">
        <v>2</v>
      </c>
      <c r="B16" s="2294" t="s">
        <v>3635</v>
      </c>
      <c r="C16" s="2326"/>
      <c r="D16" s="2472"/>
      <c r="E16" s="2473"/>
      <c r="F16" s="2474"/>
    </row>
    <row r="17" spans="1:7">
      <c r="A17" s="2467">
        <v>3</v>
      </c>
      <c r="B17" s="2294" t="s">
        <v>2773</v>
      </c>
      <c r="C17" s="2326"/>
      <c r="D17" s="2475"/>
      <c r="E17" s="2469"/>
      <c r="F17" s="2474"/>
    </row>
    <row r="18" spans="1:7">
      <c r="A18" s="2467">
        <v>4</v>
      </c>
      <c r="B18" s="2294" t="s">
        <v>2774</v>
      </c>
      <c r="C18" s="2326"/>
      <c r="D18" s="2475"/>
      <c r="E18" s="2469"/>
      <c r="F18" s="2474"/>
    </row>
    <row r="19" spans="1:7">
      <c r="A19" s="2784">
        <v>5</v>
      </c>
      <c r="B19" s="2527" t="s">
        <v>4423</v>
      </c>
      <c r="C19" s="2548"/>
      <c r="D19" s="2785"/>
      <c r="E19" s="2469"/>
      <c r="F19" s="2474"/>
      <c r="G19" s="1566"/>
    </row>
    <row r="20" spans="1:7">
      <c r="A20" s="2467">
        <v>6</v>
      </c>
      <c r="B20" s="2294" t="s">
        <v>2775</v>
      </c>
      <c r="C20" s="2326"/>
      <c r="D20" s="2475"/>
      <c r="E20" s="2469"/>
      <c r="F20" s="2474"/>
    </row>
    <row r="21" spans="1:7">
      <c r="A21" s="2467">
        <v>7</v>
      </c>
      <c r="B21" s="2294" t="s">
        <v>2776</v>
      </c>
      <c r="C21" s="2326"/>
      <c r="D21" s="2475"/>
      <c r="E21" s="2469"/>
      <c r="F21" s="2474"/>
    </row>
    <row r="22" spans="1:7">
      <c r="A22" s="2467">
        <v>8</v>
      </c>
      <c r="B22" s="2294" t="s">
        <v>2777</v>
      </c>
      <c r="C22" s="2326"/>
      <c r="D22" s="2475"/>
      <c r="E22" s="2469"/>
      <c r="F22" s="2474"/>
    </row>
    <row r="23" spans="1:7">
      <c r="A23" s="2467">
        <v>9</v>
      </c>
      <c r="B23" s="2294" t="s">
        <v>2778</v>
      </c>
      <c r="C23" s="2326"/>
      <c r="D23" s="2475"/>
      <c r="E23" s="2469"/>
      <c r="F23" s="2474"/>
    </row>
    <row r="24" spans="1:7">
      <c r="A24" s="2467">
        <v>10</v>
      </c>
      <c r="B24" s="2294" t="s">
        <v>3638</v>
      </c>
      <c r="C24" s="2326"/>
      <c r="D24" s="2475"/>
      <c r="E24" s="2469"/>
      <c r="F24" s="2474"/>
    </row>
    <row r="25" spans="1:7" ht="15.75" thickBot="1">
      <c r="A25" s="2467">
        <v>11</v>
      </c>
      <c r="B25" s="2294" t="s">
        <v>1041</v>
      </c>
      <c r="C25" s="2326"/>
      <c r="D25" s="2476">
        <f>SUM(D17:D24)</f>
        <v>0</v>
      </c>
      <c r="E25" s="2469"/>
      <c r="F25" s="2474"/>
    </row>
    <row r="26" spans="1:7" ht="15.75" thickBot="1">
      <c r="A26" s="2467">
        <v>12</v>
      </c>
      <c r="B26" s="2294" t="s">
        <v>3627</v>
      </c>
      <c r="C26" s="2326"/>
      <c r="D26" s="2477"/>
      <c r="E26" s="2473"/>
      <c r="F26" s="2474"/>
    </row>
    <row r="27" spans="1:7">
      <c r="A27" s="2467">
        <v>13</v>
      </c>
      <c r="B27" s="2294" t="s">
        <v>2773</v>
      </c>
      <c r="C27" s="2326"/>
      <c r="D27" s="2475"/>
      <c r="E27" s="2469"/>
      <c r="F27" s="2474"/>
    </row>
    <row r="28" spans="1:7">
      <c r="A28" s="2467">
        <v>14</v>
      </c>
      <c r="B28" s="2294" t="s">
        <v>2774</v>
      </c>
      <c r="C28" s="2326"/>
      <c r="D28" s="2475"/>
      <c r="E28" s="2469"/>
      <c r="F28" s="2474"/>
    </row>
    <row r="29" spans="1:7">
      <c r="A29" s="2784">
        <v>15</v>
      </c>
      <c r="B29" s="2527" t="s">
        <v>4423</v>
      </c>
      <c r="C29" s="2548"/>
      <c r="D29" s="2785"/>
      <c r="E29" s="2469"/>
      <c r="F29" s="2474"/>
      <c r="G29" s="1566"/>
    </row>
    <row r="30" spans="1:7">
      <c r="A30" s="2467">
        <v>16</v>
      </c>
      <c r="B30" s="2294" t="s">
        <v>2775</v>
      </c>
      <c r="C30" s="2326"/>
      <c r="D30" s="2475"/>
      <c r="E30" s="2469"/>
      <c r="F30" s="2474"/>
    </row>
    <row r="31" spans="1:7">
      <c r="A31" s="2467">
        <v>17</v>
      </c>
      <c r="B31" s="2294" t="s">
        <v>3638</v>
      </c>
      <c r="C31" s="2326"/>
      <c r="D31" s="2475"/>
      <c r="E31" s="2469"/>
      <c r="F31" s="2474"/>
    </row>
    <row r="32" spans="1:7" ht="15.75" thickBot="1">
      <c r="A32" s="2467">
        <v>18</v>
      </c>
      <c r="B32" s="2294" t="s">
        <v>1042</v>
      </c>
      <c r="C32" s="2326"/>
      <c r="D32" s="2476">
        <f>SUM(D27:D31)</f>
        <v>0</v>
      </c>
      <c r="E32" s="2469"/>
      <c r="F32" s="2474"/>
    </row>
    <row r="33" spans="1:6" ht="15.75" thickBot="1">
      <c r="A33" s="2467">
        <v>19</v>
      </c>
      <c r="B33" s="2294" t="s">
        <v>1043</v>
      </c>
      <c r="C33" s="2326"/>
      <c r="D33" s="2477"/>
      <c r="E33" s="2473"/>
      <c r="F33" s="2474"/>
    </row>
    <row r="34" spans="1:6">
      <c r="A34" s="2467">
        <v>20</v>
      </c>
      <c r="B34" s="2294" t="s">
        <v>1044</v>
      </c>
      <c r="C34" s="2326"/>
      <c r="D34" s="2476"/>
      <c r="E34" s="2469"/>
      <c r="F34" s="2474"/>
    </row>
    <row r="35" spans="1:6">
      <c r="A35" s="2467">
        <v>21</v>
      </c>
      <c r="B35" s="1732" t="s">
        <v>4105</v>
      </c>
      <c r="C35" s="2326"/>
      <c r="D35" s="2476"/>
      <c r="E35" s="2469"/>
      <c r="F35" s="2474"/>
    </row>
    <row r="36" spans="1:6">
      <c r="A36" s="2784">
        <v>22</v>
      </c>
      <c r="B36" s="2527" t="s">
        <v>4424</v>
      </c>
      <c r="C36" s="2548"/>
      <c r="D36" s="2737"/>
      <c r="E36" s="2469"/>
      <c r="F36" s="2474"/>
    </row>
    <row r="37" spans="1:6">
      <c r="A37" s="2467">
        <v>23</v>
      </c>
      <c r="B37" s="1732" t="s">
        <v>4106</v>
      </c>
      <c r="C37" s="2326"/>
      <c r="D37" s="2476"/>
      <c r="E37" s="2469"/>
      <c r="F37" s="2474"/>
    </row>
    <row r="38" spans="1:6">
      <c r="A38" s="2467">
        <v>24</v>
      </c>
      <c r="B38" s="1732" t="s">
        <v>4107</v>
      </c>
      <c r="C38" s="2326"/>
      <c r="D38" s="2476"/>
      <c r="E38" s="2469"/>
      <c r="F38" s="2474"/>
    </row>
    <row r="39" spans="1:6">
      <c r="A39" s="2467">
        <v>25</v>
      </c>
      <c r="B39" s="1732" t="s">
        <v>4108</v>
      </c>
      <c r="C39" s="2326"/>
      <c r="D39" s="2476"/>
      <c r="E39" s="2469"/>
      <c r="F39" s="2474"/>
    </row>
    <row r="40" spans="1:6">
      <c r="A40" s="2467">
        <v>26</v>
      </c>
      <c r="B40" s="1732" t="s">
        <v>4109</v>
      </c>
      <c r="C40" s="2326"/>
      <c r="D40" s="2476"/>
      <c r="E40" s="2469"/>
      <c r="F40" s="2474"/>
    </row>
    <row r="41" spans="1:6" ht="15.75" thickBot="1">
      <c r="A41" s="2467">
        <v>27</v>
      </c>
      <c r="B41" s="1732" t="s">
        <v>4110</v>
      </c>
      <c r="C41" s="2326"/>
      <c r="D41" s="2476"/>
      <c r="E41" s="2472"/>
      <c r="F41" s="2478"/>
    </row>
    <row r="42" spans="1:6" ht="15.75" thickBot="1">
      <c r="A42" s="2467">
        <v>28</v>
      </c>
      <c r="B42" s="1732" t="s">
        <v>4111</v>
      </c>
      <c r="C42" s="2326"/>
      <c r="D42" s="2476">
        <f>SUM(D34:D41)</f>
        <v>0</v>
      </c>
      <c r="E42" s="2475"/>
      <c r="F42" s="2476">
        <f>D42+E42</f>
        <v>0</v>
      </c>
    </row>
    <row r="43" spans="1:6">
      <c r="A43" s="2467">
        <v>29</v>
      </c>
      <c r="B43" s="2468" t="s">
        <v>3002</v>
      </c>
      <c r="C43" s="2326"/>
      <c r="D43" s="2470"/>
      <c r="E43" s="2479"/>
      <c r="F43" s="2480"/>
    </row>
    <row r="44" spans="1:6" ht="15.75" thickBot="1">
      <c r="A44" s="2467">
        <v>30</v>
      </c>
      <c r="B44" s="2294" t="s">
        <v>3635</v>
      </c>
      <c r="C44" s="2326"/>
      <c r="D44" s="2481"/>
      <c r="E44" s="2473"/>
      <c r="F44" s="2474"/>
    </row>
    <row r="45" spans="1:6">
      <c r="A45" s="2467">
        <v>31</v>
      </c>
      <c r="B45" s="2294" t="s">
        <v>2185</v>
      </c>
      <c r="C45" s="2326"/>
      <c r="D45" s="2475"/>
      <c r="E45" s="2469"/>
      <c r="F45" s="2474"/>
    </row>
    <row r="46" spans="1:6">
      <c r="A46" s="2467">
        <v>32</v>
      </c>
      <c r="B46" s="2294" t="s">
        <v>2186</v>
      </c>
      <c r="C46" s="2326"/>
      <c r="D46" s="2475"/>
      <c r="E46" s="2469"/>
      <c r="F46" s="2474"/>
    </row>
    <row r="47" spans="1:6">
      <c r="A47" s="2467">
        <v>33</v>
      </c>
      <c r="B47" s="2294" t="s">
        <v>2187</v>
      </c>
      <c r="C47" s="2326"/>
      <c r="D47" s="2475"/>
      <c r="E47" s="2469"/>
      <c r="F47" s="2474"/>
    </row>
    <row r="48" spans="1:6">
      <c r="A48" s="2467">
        <v>34</v>
      </c>
      <c r="B48" s="2294" t="s">
        <v>2188</v>
      </c>
      <c r="C48" s="2326"/>
      <c r="D48" s="3006">
        <v>2555604</v>
      </c>
      <c r="E48" s="2469"/>
      <c r="F48" s="2474"/>
    </row>
    <row r="49" spans="1:6">
      <c r="A49" s="2467">
        <v>35</v>
      </c>
      <c r="B49" s="2294" t="s">
        <v>2774</v>
      </c>
      <c r="C49" s="2326"/>
      <c r="D49" s="3006">
        <v>952957</v>
      </c>
      <c r="E49" s="2469"/>
      <c r="F49" s="2474"/>
    </row>
    <row r="50" spans="1:6">
      <c r="A50" s="2467">
        <v>36</v>
      </c>
      <c r="B50" s="2294" t="s">
        <v>2775</v>
      </c>
      <c r="C50" s="2326"/>
      <c r="D50" s="3006">
        <v>38419073</v>
      </c>
      <c r="E50" s="2469"/>
      <c r="F50" s="2474"/>
    </row>
    <row r="51" spans="1:6">
      <c r="A51" s="2467">
        <v>37</v>
      </c>
      <c r="B51" s="2294" t="s">
        <v>2776</v>
      </c>
      <c r="C51" s="2326"/>
      <c r="D51" s="3006">
        <v>23792793</v>
      </c>
      <c r="E51" s="2469"/>
      <c r="F51" s="2474"/>
    </row>
    <row r="52" spans="1:6">
      <c r="A52" s="2467">
        <v>38</v>
      </c>
      <c r="B52" s="2294" t="s">
        <v>2777</v>
      </c>
      <c r="C52" s="2326"/>
      <c r="D52" s="3006">
        <v>2493399</v>
      </c>
      <c r="E52" s="2469"/>
      <c r="F52" s="2474"/>
    </row>
    <row r="53" spans="1:6">
      <c r="A53" s="2467">
        <v>39</v>
      </c>
      <c r="B53" s="2294" t="s">
        <v>2778</v>
      </c>
      <c r="C53" s="2326"/>
      <c r="D53" s="3006">
        <v>3279760</v>
      </c>
      <c r="E53" s="2469"/>
      <c r="F53" s="2474"/>
    </row>
    <row r="54" spans="1:6">
      <c r="A54" s="2467">
        <v>40</v>
      </c>
      <c r="B54" s="2294" t="s">
        <v>3638</v>
      </c>
      <c r="C54" s="2326"/>
      <c r="D54" s="3006">
        <v>30960445</v>
      </c>
      <c r="E54" s="2469"/>
      <c r="F54" s="2474"/>
    </row>
    <row r="55" spans="1:6" ht="15.75" thickBot="1">
      <c r="A55" s="2467">
        <v>41</v>
      </c>
      <c r="B55" s="2294" t="s">
        <v>2189</v>
      </c>
      <c r="C55" s="2326"/>
      <c r="D55" s="2476">
        <f>SUM(D45:D54)</f>
        <v>102454031</v>
      </c>
      <c r="E55" s="2469"/>
      <c r="F55" s="2474"/>
    </row>
    <row r="56" spans="1:6" ht="15.75" thickBot="1">
      <c r="A56" s="2467">
        <v>42</v>
      </c>
      <c r="B56" s="2294" t="s">
        <v>3627</v>
      </c>
      <c r="C56" s="2326"/>
      <c r="D56" s="2477"/>
      <c r="E56" s="2473"/>
      <c r="F56" s="2474"/>
    </row>
    <row r="57" spans="1:6">
      <c r="A57" s="2467">
        <v>43</v>
      </c>
      <c r="B57" s="2294" t="s">
        <v>2185</v>
      </c>
      <c r="C57" s="2326"/>
      <c r="D57" s="2475"/>
      <c r="E57" s="2469"/>
      <c r="F57" s="2474"/>
    </row>
    <row r="58" spans="1:6">
      <c r="A58" s="2467">
        <v>44</v>
      </c>
      <c r="B58" s="2294" t="s">
        <v>2190</v>
      </c>
      <c r="C58" s="2326"/>
      <c r="D58" s="2475"/>
      <c r="E58" s="2469"/>
      <c r="F58" s="2474"/>
    </row>
    <row r="59" spans="1:6">
      <c r="A59" s="2467">
        <v>45</v>
      </c>
      <c r="B59" s="2294" t="s">
        <v>2187</v>
      </c>
      <c r="C59" s="2326"/>
      <c r="D59" s="2475"/>
      <c r="E59" s="2469"/>
      <c r="F59" s="2474"/>
    </row>
    <row r="60" spans="1:6">
      <c r="A60" s="2467">
        <v>46</v>
      </c>
      <c r="B60" s="2294" t="s">
        <v>2188</v>
      </c>
      <c r="C60" s="2326"/>
      <c r="D60" s="3006">
        <v>435604</v>
      </c>
      <c r="E60" s="2469"/>
      <c r="F60" s="2474"/>
    </row>
    <row r="61" spans="1:6">
      <c r="A61" s="2467">
        <v>47</v>
      </c>
      <c r="B61" s="2294" t="s">
        <v>2774</v>
      </c>
      <c r="C61" s="2326"/>
      <c r="D61" s="3006">
        <v>1074444</v>
      </c>
      <c r="E61" s="2469"/>
      <c r="F61" s="2474"/>
    </row>
    <row r="62" spans="1:6">
      <c r="A62" s="2467">
        <v>48</v>
      </c>
      <c r="B62" s="2294" t="s">
        <v>2775</v>
      </c>
      <c r="C62" s="2326"/>
      <c r="D62" s="3006">
        <v>23203443</v>
      </c>
      <c r="E62" s="2469"/>
      <c r="F62" s="2474"/>
    </row>
    <row r="63" spans="1:6">
      <c r="A63" s="2467">
        <v>49</v>
      </c>
      <c r="B63" s="2294" t="s">
        <v>3638</v>
      </c>
      <c r="C63" s="2326"/>
      <c r="D63" s="2475"/>
      <c r="E63" s="2469"/>
      <c r="F63" s="2474"/>
    </row>
    <row r="64" spans="1:6" ht="15.75" thickBot="1">
      <c r="A64" s="2442">
        <v>50</v>
      </c>
      <c r="B64" s="2411" t="s">
        <v>2178</v>
      </c>
      <c r="C64" s="2412"/>
      <c r="D64" s="2482">
        <f>SUM(D57:D63)</f>
        <v>24713491</v>
      </c>
      <c r="E64" s="2472"/>
      <c r="F64" s="2478"/>
    </row>
    <row r="65" spans="1:6">
      <c r="A65" s="2620" t="s">
        <v>4681</v>
      </c>
      <c r="B65" s="1976"/>
    </row>
    <row r="66" spans="1:6" ht="15.75" thickBot="1">
      <c r="A66" s="2283" t="s">
        <v>2179</v>
      </c>
      <c r="B66" s="2283"/>
      <c r="C66" s="2283"/>
      <c r="D66" s="2283"/>
      <c r="E66" s="2283"/>
      <c r="F66" s="2283"/>
    </row>
    <row r="67" spans="1:6">
      <c r="A67" s="2322" t="s">
        <v>1800</v>
      </c>
      <c r="B67" s="2323"/>
      <c r="C67" s="2417" t="s">
        <v>1344</v>
      </c>
      <c r="D67" s="2323"/>
      <c r="E67" s="2418" t="s">
        <v>1802</v>
      </c>
      <c r="F67" s="2419" t="s">
        <v>1803</v>
      </c>
    </row>
    <row r="68" spans="1:6">
      <c r="A68" s="1567" t="str">
        <f>'Data Sheet'!$C$25</f>
        <v xml:space="preserve">The Brooklyn Union Gas Company d/b/a National Grid New York </v>
      </c>
      <c r="B68" s="2282"/>
      <c r="C68" s="2300" t="s">
        <v>1137</v>
      </c>
      <c r="D68" s="2282"/>
      <c r="E68" s="2423" t="s">
        <v>1805</v>
      </c>
      <c r="F68" s="2424"/>
    </row>
    <row r="69" spans="1:6" ht="15.75" thickBot="1">
      <c r="A69" s="2410"/>
      <c r="B69" s="2411"/>
      <c r="C69" s="2410" t="s">
        <v>1138</v>
      </c>
      <c r="D69" s="2411"/>
      <c r="E69" s="2425" t="str">
        <f>'Data Sheet'!$C$40</f>
        <v xml:space="preserve"> March 29, 2017</v>
      </c>
      <c r="F69" s="2243" t="str">
        <f>'Data Sheet'!$C$38</f>
        <v xml:space="preserve"> December 31, 2016</v>
      </c>
    </row>
    <row r="70" spans="1:6" ht="18" customHeight="1" thickBot="1">
      <c r="A70" s="2428" t="s">
        <v>2180</v>
      </c>
      <c r="B70" s="2429"/>
      <c r="C70" s="2430"/>
      <c r="D70" s="2430"/>
      <c r="E70" s="2430"/>
      <c r="F70" s="2431"/>
    </row>
    <row r="71" spans="1:6">
      <c r="A71" s="2419"/>
      <c r="B71" s="2465"/>
      <c r="C71" s="2434"/>
      <c r="D71" s="2434"/>
      <c r="E71" s="2434" t="s">
        <v>2723</v>
      </c>
      <c r="F71" s="2434"/>
    </row>
    <row r="72" spans="1:6">
      <c r="A72" s="2438" t="s">
        <v>1729</v>
      </c>
      <c r="B72" s="2283" t="s">
        <v>3606</v>
      </c>
      <c r="C72" s="2380"/>
      <c r="D72" s="2439" t="s">
        <v>2724</v>
      </c>
      <c r="E72" s="2439" t="s">
        <v>2771</v>
      </c>
      <c r="F72" s="2439" t="s">
        <v>2332</v>
      </c>
    </row>
    <row r="73" spans="1:6">
      <c r="A73" s="2438" t="s">
        <v>1732</v>
      </c>
      <c r="B73" s="2483"/>
      <c r="C73" s="2409"/>
      <c r="D73" s="2439" t="s">
        <v>1373</v>
      </c>
      <c r="E73" s="2439" t="s">
        <v>2772</v>
      </c>
      <c r="F73" s="2439"/>
    </row>
    <row r="74" spans="1:6" ht="15.75" thickBot="1">
      <c r="A74" s="2442"/>
      <c r="B74" s="2430" t="s">
        <v>3024</v>
      </c>
      <c r="C74" s="2444"/>
      <c r="D74" s="2443" t="s">
        <v>3025</v>
      </c>
      <c r="E74" s="2443" t="s">
        <v>3026</v>
      </c>
      <c r="F74" s="2443" t="s">
        <v>3027</v>
      </c>
    </row>
    <row r="75" spans="1:6">
      <c r="A75" s="2467"/>
      <c r="B75" s="2468" t="s">
        <v>2181</v>
      </c>
      <c r="C75" s="2326"/>
      <c r="D75" s="2484"/>
      <c r="E75" s="2470"/>
      <c r="F75" s="2471"/>
    </row>
    <row r="76" spans="1:6" ht="15.75" thickBot="1">
      <c r="A76" s="2467">
        <v>51</v>
      </c>
      <c r="B76" s="2294" t="s">
        <v>1043</v>
      </c>
      <c r="C76" s="2326"/>
      <c r="D76" s="2472"/>
      <c r="E76" s="2473"/>
      <c r="F76" s="2474"/>
    </row>
    <row r="77" spans="1:6">
      <c r="A77" s="2467">
        <v>52</v>
      </c>
      <c r="B77" s="2294" t="s">
        <v>2182</v>
      </c>
      <c r="C77" s="2326"/>
      <c r="D77" s="2476">
        <f>D45+D57</f>
        <v>0</v>
      </c>
      <c r="E77" s="2469"/>
      <c r="F77" s="2474"/>
    </row>
    <row r="78" spans="1:6">
      <c r="A78" s="2438">
        <v>53</v>
      </c>
      <c r="B78" s="2282" t="s">
        <v>2183</v>
      </c>
      <c r="C78" s="2409"/>
      <c r="D78" s="2449"/>
      <c r="E78" s="2469"/>
      <c r="F78" s="2474"/>
    </row>
    <row r="79" spans="1:6">
      <c r="A79" s="2467"/>
      <c r="B79" s="2294" t="s">
        <v>2184</v>
      </c>
      <c r="C79" s="2326"/>
      <c r="D79" s="2476">
        <f>D46+D58</f>
        <v>0</v>
      </c>
      <c r="E79" s="2469"/>
      <c r="F79" s="2474"/>
    </row>
    <row r="80" spans="1:6">
      <c r="A80" s="2467">
        <v>54</v>
      </c>
      <c r="B80" s="2294" t="s">
        <v>2154</v>
      </c>
      <c r="C80" s="2326"/>
      <c r="D80" s="2476">
        <f>D47+D59</f>
        <v>0</v>
      </c>
      <c r="E80" s="2469"/>
      <c r="F80" s="2474"/>
    </row>
    <row r="81" spans="1:6">
      <c r="A81" s="2438">
        <v>55</v>
      </c>
      <c r="B81" s="2282" t="s">
        <v>2188</v>
      </c>
      <c r="C81" s="2409"/>
      <c r="D81" s="2449"/>
      <c r="E81" s="2469"/>
      <c r="F81" s="2474"/>
    </row>
    <row r="82" spans="1:6">
      <c r="A82" s="2467"/>
      <c r="B82" s="2294" t="s">
        <v>2155</v>
      </c>
      <c r="C82" s="2326"/>
      <c r="D82" s="2476">
        <f>D48+D60</f>
        <v>2991208</v>
      </c>
      <c r="E82" s="2469"/>
      <c r="F82" s="2474"/>
    </row>
    <row r="83" spans="1:6">
      <c r="A83" s="2467">
        <v>56</v>
      </c>
      <c r="B83" s="2294" t="s">
        <v>2156</v>
      </c>
      <c r="C83" s="2326"/>
      <c r="D83" s="2476">
        <f>D49+D61</f>
        <v>2027401</v>
      </c>
      <c r="E83" s="2469"/>
      <c r="F83" s="2474"/>
    </row>
    <row r="84" spans="1:6">
      <c r="A84" s="2467">
        <v>57</v>
      </c>
      <c r="B84" s="2294" t="s">
        <v>2157</v>
      </c>
      <c r="C84" s="2326"/>
      <c r="D84" s="2476">
        <f>D50+D62</f>
        <v>61622516</v>
      </c>
      <c r="E84" s="2469"/>
      <c r="F84" s="2474"/>
    </row>
    <row r="85" spans="1:6">
      <c r="A85" s="2467">
        <v>58</v>
      </c>
      <c r="B85" s="2294" t="s">
        <v>2158</v>
      </c>
      <c r="C85" s="2326"/>
      <c r="D85" s="2476">
        <f>D51</f>
        <v>23792793</v>
      </c>
      <c r="E85" s="2469"/>
      <c r="F85" s="2474"/>
    </row>
    <row r="86" spans="1:6">
      <c r="A86" s="2467">
        <v>59</v>
      </c>
      <c r="B86" s="2294" t="s">
        <v>2159</v>
      </c>
      <c r="C86" s="2326"/>
      <c r="D86" s="2476">
        <f>D52</f>
        <v>2493399</v>
      </c>
      <c r="E86" s="2469"/>
      <c r="F86" s="2474"/>
    </row>
    <row r="87" spans="1:6">
      <c r="A87" s="2467">
        <v>60</v>
      </c>
      <c r="B87" s="2294" t="s">
        <v>2160</v>
      </c>
      <c r="C87" s="2326"/>
      <c r="D87" s="2476">
        <f>D53</f>
        <v>3279760</v>
      </c>
      <c r="E87" s="2469"/>
      <c r="F87" s="2474"/>
    </row>
    <row r="88" spans="1:6" ht="15.75" thickBot="1">
      <c r="A88" s="2467">
        <v>61</v>
      </c>
      <c r="B88" s="2294" t="s">
        <v>2161</v>
      </c>
      <c r="C88" s="2326"/>
      <c r="D88" s="2476">
        <f>D54+D63</f>
        <v>30960445</v>
      </c>
      <c r="E88" s="2472"/>
      <c r="F88" s="2478"/>
    </row>
    <row r="89" spans="1:6">
      <c r="A89" s="2467">
        <v>62</v>
      </c>
      <c r="B89" s="2294" t="s">
        <v>2162</v>
      </c>
      <c r="C89" s="2326"/>
      <c r="D89" s="2476">
        <f>SUM(D77:D88)</f>
        <v>127167522</v>
      </c>
      <c r="E89" s="2476">
        <v>5217</v>
      </c>
      <c r="F89" s="2476">
        <f>D89+E89</f>
        <v>127172739</v>
      </c>
    </row>
    <row r="90" spans="1:6">
      <c r="A90" s="2467">
        <v>63</v>
      </c>
      <c r="B90" s="2468" t="s">
        <v>2163</v>
      </c>
      <c r="C90" s="2326"/>
      <c r="D90" s="2476"/>
      <c r="E90" s="2476"/>
      <c r="F90" s="2476">
        <f>D90+E90</f>
        <v>0</v>
      </c>
    </row>
    <row r="91" spans="1:6">
      <c r="A91" s="2467">
        <v>64</v>
      </c>
      <c r="B91" s="2294" t="s">
        <v>2164</v>
      </c>
      <c r="C91" s="2326"/>
      <c r="D91" s="2475"/>
      <c r="E91" s="2475"/>
      <c r="F91" s="2476">
        <f>D91+E91</f>
        <v>0</v>
      </c>
    </row>
    <row r="92" spans="1:6" ht="15.75" thickBot="1">
      <c r="A92" s="2467">
        <v>65</v>
      </c>
      <c r="B92" s="2294" t="s">
        <v>2165</v>
      </c>
      <c r="C92" s="2326"/>
      <c r="D92" s="2476">
        <f>D42+D89+D91</f>
        <v>127167522</v>
      </c>
      <c r="E92" s="2476">
        <f>E42+E89+E91</f>
        <v>5217</v>
      </c>
      <c r="F92" s="2476">
        <f>F42+F89+F91</f>
        <v>127172739</v>
      </c>
    </row>
    <row r="93" spans="1:6">
      <c r="A93" s="2467">
        <v>66</v>
      </c>
      <c r="B93" s="2468" t="s">
        <v>2166</v>
      </c>
      <c r="C93" s="2326"/>
      <c r="D93" s="2484"/>
      <c r="E93" s="2470"/>
      <c r="F93" s="2471"/>
    </row>
    <row r="94" spans="1:6" ht="15.75" thickBot="1">
      <c r="A94" s="2467">
        <v>67</v>
      </c>
      <c r="B94" s="2294" t="s">
        <v>2167</v>
      </c>
      <c r="C94" s="2326"/>
      <c r="D94" s="2472"/>
      <c r="E94" s="2481"/>
      <c r="F94" s="2478"/>
    </row>
    <row r="95" spans="1:6">
      <c r="A95" s="2467">
        <v>68</v>
      </c>
      <c r="B95" s="2294" t="s">
        <v>2168</v>
      </c>
      <c r="C95" s="2326"/>
      <c r="D95" s="2475"/>
      <c r="E95" s="2475"/>
      <c r="F95" s="2476">
        <f>D95+E95</f>
        <v>0</v>
      </c>
    </row>
    <row r="96" spans="1:6">
      <c r="A96" s="2467">
        <v>69</v>
      </c>
      <c r="B96" s="2294" t="s">
        <v>2169</v>
      </c>
      <c r="C96" s="2326"/>
      <c r="D96" s="2476">
        <v>67258280</v>
      </c>
      <c r="E96" s="2476">
        <v>1902818</v>
      </c>
      <c r="F96" s="2476">
        <f>D96+E96</f>
        <v>69161098</v>
      </c>
    </row>
    <row r="97" spans="1:6">
      <c r="A97" s="2467">
        <v>70</v>
      </c>
      <c r="B97" s="2294" t="s">
        <v>2170</v>
      </c>
      <c r="C97" s="2326"/>
      <c r="D97" s="2475"/>
      <c r="E97" s="2475"/>
      <c r="F97" s="2476">
        <f>D97+E97</f>
        <v>0</v>
      </c>
    </row>
    <row r="98" spans="1:6" ht="15.75" thickBot="1">
      <c r="A98" s="2467">
        <v>71</v>
      </c>
      <c r="B98" s="2294" t="s">
        <v>2171</v>
      </c>
      <c r="C98" s="2326"/>
      <c r="D98" s="2476">
        <f>SUM(D95:D97)</f>
        <v>67258280</v>
      </c>
      <c r="E98" s="2476">
        <f>SUM(E95:E97)</f>
        <v>1902818</v>
      </c>
      <c r="F98" s="2476">
        <f>SUM(F95:F97)</f>
        <v>69161098</v>
      </c>
    </row>
    <row r="99" spans="1:6" ht="15.75" thickBot="1">
      <c r="A99" s="2467">
        <v>72</v>
      </c>
      <c r="B99" s="2294" t="s">
        <v>2172</v>
      </c>
      <c r="C99" s="2326"/>
      <c r="D99" s="2485"/>
      <c r="E99" s="2477"/>
      <c r="F99" s="2486"/>
    </row>
    <row r="100" spans="1:6">
      <c r="A100" s="2467">
        <v>73</v>
      </c>
      <c r="B100" s="2294" t="s">
        <v>2168</v>
      </c>
      <c r="C100" s="2326"/>
      <c r="D100" s="2475"/>
      <c r="E100" s="2475"/>
      <c r="F100" s="2476">
        <f>D100+E100</f>
        <v>0</v>
      </c>
    </row>
    <row r="101" spans="1:6">
      <c r="A101" s="2467">
        <v>74</v>
      </c>
      <c r="B101" s="2294" t="s">
        <v>2169</v>
      </c>
      <c r="C101" s="2326"/>
      <c r="D101" s="2475"/>
      <c r="E101" s="2475"/>
      <c r="F101" s="2476">
        <f>D101+E101</f>
        <v>0</v>
      </c>
    </row>
    <row r="102" spans="1:6">
      <c r="A102" s="2467">
        <v>75</v>
      </c>
      <c r="B102" s="2294" t="s">
        <v>2170</v>
      </c>
      <c r="C102" s="2326"/>
      <c r="D102" s="2475"/>
      <c r="E102" s="2475"/>
      <c r="F102" s="2476">
        <f>D102+E102</f>
        <v>0</v>
      </c>
    </row>
    <row r="103" spans="1:6">
      <c r="A103" s="2467">
        <v>76</v>
      </c>
      <c r="B103" s="2294" t="s">
        <v>2779</v>
      </c>
      <c r="C103" s="2326"/>
      <c r="D103" s="2476">
        <f>SUM(D100:D102)</f>
        <v>0</v>
      </c>
      <c r="E103" s="2476">
        <f>SUM(E100:E102)</f>
        <v>0</v>
      </c>
      <c r="F103" s="2476">
        <f>SUM(F100:F102)</f>
        <v>0</v>
      </c>
    </row>
    <row r="104" spans="1:6">
      <c r="A104" s="2438">
        <v>77</v>
      </c>
      <c r="B104" s="2282" t="s">
        <v>2780</v>
      </c>
      <c r="C104" s="2409"/>
      <c r="D104" s="2449"/>
      <c r="E104" s="2449"/>
      <c r="F104" s="2449"/>
    </row>
    <row r="105" spans="1:6">
      <c r="A105" s="2438">
        <v>78</v>
      </c>
      <c r="B105" s="3007" t="s">
        <v>5096</v>
      </c>
      <c r="C105" s="3008"/>
      <c r="D105" s="3009">
        <v>71683</v>
      </c>
      <c r="E105" s="3009">
        <v>0</v>
      </c>
      <c r="F105" s="2449">
        <f>D105+E105</f>
        <v>71683</v>
      </c>
    </row>
    <row r="106" spans="1:6">
      <c r="A106" s="2438">
        <v>79</v>
      </c>
      <c r="B106" s="3007" t="s">
        <v>5097</v>
      </c>
      <c r="C106" s="3008"/>
      <c r="D106" s="3009">
        <v>348859</v>
      </c>
      <c r="E106" s="3009">
        <v>0</v>
      </c>
      <c r="F106" s="2449">
        <f>D106+E106</f>
        <v>348859</v>
      </c>
    </row>
    <row r="107" spans="1:6">
      <c r="A107" s="2438">
        <v>80</v>
      </c>
      <c r="C107" s="2487"/>
      <c r="D107" s="2488"/>
      <c r="E107" s="2488"/>
      <c r="F107" s="2449"/>
    </row>
    <row r="108" spans="1:6">
      <c r="A108" s="2438">
        <v>81</v>
      </c>
      <c r="B108" s="2457"/>
      <c r="C108" s="2487"/>
      <c r="D108" s="2488"/>
      <c r="E108" s="2488"/>
      <c r="F108" s="2449"/>
    </row>
    <row r="109" spans="1:6">
      <c r="A109" s="2438">
        <v>82</v>
      </c>
      <c r="B109" s="2457"/>
      <c r="C109" s="2487"/>
      <c r="D109" s="2488"/>
      <c r="E109" s="2488"/>
      <c r="F109" s="2449"/>
    </row>
    <row r="110" spans="1:6">
      <c r="A110" s="2438">
        <v>83</v>
      </c>
      <c r="B110" s="2457"/>
      <c r="C110" s="2487"/>
      <c r="D110" s="2488"/>
      <c r="E110" s="2488"/>
      <c r="F110" s="2449"/>
    </row>
    <row r="111" spans="1:6">
      <c r="A111" s="2438">
        <v>84</v>
      </c>
      <c r="B111" s="2457"/>
      <c r="C111" s="2487"/>
      <c r="D111" s="2488"/>
      <c r="E111" s="2488"/>
      <c r="F111" s="2449"/>
    </row>
    <row r="112" spans="1:6">
      <c r="A112" s="2438">
        <v>85</v>
      </c>
      <c r="B112" s="2457"/>
      <c r="C112" s="2487"/>
      <c r="D112" s="2488"/>
      <c r="E112" s="2488"/>
      <c r="F112" s="2449"/>
    </row>
    <row r="113" spans="1:6">
      <c r="A113" s="2438">
        <v>86</v>
      </c>
      <c r="B113" s="2457"/>
      <c r="C113" s="2487"/>
      <c r="D113" s="2488"/>
      <c r="E113" s="2488"/>
      <c r="F113" s="2449"/>
    </row>
    <row r="114" spans="1:6">
      <c r="A114" s="2438">
        <v>87</v>
      </c>
      <c r="B114" s="2457"/>
      <c r="C114" s="2487"/>
      <c r="D114" s="2488"/>
      <c r="E114" s="2488"/>
      <c r="F114" s="2449"/>
    </row>
    <row r="115" spans="1:6">
      <c r="A115" s="2438">
        <v>88</v>
      </c>
      <c r="B115" s="2457"/>
      <c r="C115" s="2487"/>
      <c r="D115" s="2488"/>
      <c r="E115" s="2488"/>
      <c r="F115" s="2449"/>
    </row>
    <row r="116" spans="1:6">
      <c r="A116" s="2438">
        <v>89</v>
      </c>
      <c r="B116" s="2457"/>
      <c r="C116" s="2487"/>
      <c r="D116" s="2488"/>
      <c r="E116" s="2488"/>
      <c r="F116" s="2449"/>
    </row>
    <row r="117" spans="1:6">
      <c r="A117" s="2438">
        <v>90</v>
      </c>
      <c r="B117" s="2457"/>
      <c r="C117" s="2487"/>
      <c r="D117" s="2488"/>
      <c r="E117" s="2488"/>
      <c r="F117" s="2449"/>
    </row>
    <row r="118" spans="1:6">
      <c r="A118" s="2438">
        <v>91</v>
      </c>
      <c r="B118" s="2457"/>
      <c r="C118" s="2487"/>
      <c r="D118" s="2488"/>
      <c r="E118" s="2488"/>
      <c r="F118" s="2449"/>
    </row>
    <row r="119" spans="1:6">
      <c r="A119" s="2438">
        <v>92</v>
      </c>
      <c r="B119" s="2457"/>
      <c r="C119" s="2487"/>
      <c r="D119" s="2488"/>
      <c r="E119" s="2488"/>
      <c r="F119" s="2449"/>
    </row>
    <row r="120" spans="1:6">
      <c r="A120" s="2438">
        <v>93</v>
      </c>
      <c r="B120" s="2457"/>
      <c r="C120" s="2487"/>
      <c r="D120" s="2488"/>
      <c r="E120" s="2488"/>
      <c r="F120" s="2449"/>
    </row>
    <row r="121" spans="1:6">
      <c r="A121" s="2438">
        <v>94</v>
      </c>
      <c r="B121" s="2457"/>
      <c r="C121" s="2487"/>
      <c r="D121" s="2488"/>
      <c r="E121" s="2488"/>
      <c r="F121" s="2449"/>
    </row>
    <row r="122" spans="1:6">
      <c r="A122" s="2438">
        <v>95</v>
      </c>
      <c r="B122" s="2457"/>
      <c r="C122" s="2487"/>
      <c r="D122" s="2488"/>
      <c r="E122" s="2488"/>
      <c r="F122" s="2449"/>
    </row>
    <row r="123" spans="1:6">
      <c r="A123" s="2438">
        <v>96</v>
      </c>
      <c r="B123" s="2457"/>
      <c r="C123" s="2487"/>
      <c r="D123" s="2488"/>
      <c r="E123" s="2488"/>
      <c r="F123" s="2449"/>
    </row>
    <row r="124" spans="1:6" ht="15.75" thickBot="1">
      <c r="A124" s="2442">
        <v>97</v>
      </c>
      <c r="B124" s="2460"/>
      <c r="C124" s="2489"/>
      <c r="D124" s="2490"/>
      <c r="E124" s="2490"/>
      <c r="F124" s="2482"/>
    </row>
    <row r="125" spans="1:6" ht="15.75" thickBot="1">
      <c r="A125" s="2442">
        <v>98</v>
      </c>
      <c r="B125" s="2411" t="s">
        <v>2781</v>
      </c>
      <c r="C125" s="2412"/>
      <c r="D125" s="2482">
        <f>SUM(D105:D124)</f>
        <v>420542</v>
      </c>
      <c r="E125" s="2482">
        <f>SUM(E105:E124)</f>
        <v>0</v>
      </c>
      <c r="F125" s="2482">
        <f>SUM(F104:F124)</f>
        <v>420542</v>
      </c>
    </row>
    <row r="126" spans="1:6" ht="15.75" thickBot="1">
      <c r="A126" s="2442">
        <v>99</v>
      </c>
      <c r="B126" s="2411" t="s">
        <v>2782</v>
      </c>
      <c r="C126" s="2412"/>
      <c r="D126" s="2482">
        <f>D92+D98+D103+D125</f>
        <v>194846344</v>
      </c>
      <c r="E126" s="2482">
        <f>E92+E98+E103+E125</f>
        <v>1908035</v>
      </c>
      <c r="F126" s="2482">
        <f>F92+F98+F103+F125</f>
        <v>196754379</v>
      </c>
    </row>
    <row r="127" spans="1:6">
      <c r="A127" s="2620" t="s">
        <v>4681</v>
      </c>
      <c r="B127" s="1976"/>
    </row>
    <row r="128" spans="1:6">
      <c r="A128" s="2283" t="s">
        <v>2783</v>
      </c>
      <c r="B128" s="2283"/>
      <c r="C128" s="2283"/>
      <c r="D128" s="2283"/>
      <c r="E128" s="2283"/>
      <c r="F128" s="2283"/>
    </row>
  </sheetData>
  <printOptions horizontalCentered="1" verticalCentered="1"/>
  <pageMargins left="0.5" right="0.5" top="0.25" bottom="0.25" header="0" footer="0"/>
  <pageSetup scale="70" fitToHeight="2" orientation="portrait" r:id="rId1"/>
  <headerFooter alignWithMargins="0"/>
  <rowBreaks count="1" manualBreakCount="1">
    <brk id="6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H129"/>
  <sheetViews>
    <sheetView defaultGridColor="0" view="pageBreakPreview" colorId="22" zoomScale="80" zoomScaleNormal="100" zoomScaleSheetLayoutView="80" workbookViewId="0">
      <selection activeCell="F2" sqref="F2"/>
    </sheetView>
  </sheetViews>
  <sheetFormatPr defaultColWidth="9.6640625" defaultRowHeight="15"/>
  <cols>
    <col min="1" max="1" width="4.6640625" style="9" customWidth="1"/>
    <col min="2" max="2" width="33.88671875" style="9" customWidth="1"/>
    <col min="3" max="7" width="14.6640625" style="9" customWidth="1"/>
    <col min="8" max="8" width="4.6640625" style="9" customWidth="1"/>
    <col min="9" max="16384" width="9.6640625" style="9"/>
  </cols>
  <sheetData>
    <row r="1" spans="1:8">
      <c r="A1" s="29" t="s">
        <v>1800</v>
      </c>
      <c r="B1" s="66"/>
      <c r="C1" s="66"/>
      <c r="D1" s="2839" t="s">
        <v>1344</v>
      </c>
      <c r="E1" s="66"/>
      <c r="F1" s="399" t="s">
        <v>1802</v>
      </c>
      <c r="G1" s="399" t="s">
        <v>1803</v>
      </c>
      <c r="H1" s="2840"/>
    </row>
    <row r="2" spans="1:8">
      <c r="A2" s="72" t="str">
        <f>'Data Sheet'!$C$25</f>
        <v xml:space="preserve">The Brooklyn Union Gas Company d/b/a National Grid New York </v>
      </c>
      <c r="B2" s="2841"/>
      <c r="C2" s="2841"/>
      <c r="D2" s="2842" t="s">
        <v>1137</v>
      </c>
      <c r="E2" s="2841"/>
      <c r="F2" s="2823" t="s">
        <v>1805</v>
      </c>
      <c r="G2" s="2842"/>
      <c r="H2" s="2843"/>
    </row>
    <row r="3" spans="1:8" ht="15" customHeight="1" thickBot="1">
      <c r="A3" s="2844"/>
      <c r="B3" s="2845"/>
      <c r="C3" s="2845"/>
      <c r="D3" s="2844" t="s">
        <v>1138</v>
      </c>
      <c r="E3" s="2845"/>
      <c r="F3" s="2846" t="str">
        <f>'Data Sheet'!$C$40</f>
        <v xml:space="preserve"> March 29, 2017</v>
      </c>
      <c r="G3" s="324" t="str">
        <f>'Data Sheet'!$C$38</f>
        <v xml:space="preserve"> December 31, 2016</v>
      </c>
      <c r="H3" s="76"/>
    </row>
    <row r="4" spans="1:8" ht="15" customHeight="1" thickBot="1">
      <c r="A4" s="577" t="s">
        <v>2784</v>
      </c>
      <c r="B4" s="578"/>
      <c r="C4" s="578"/>
      <c r="D4" s="578"/>
      <c r="E4" s="578"/>
      <c r="F4" s="536"/>
      <c r="G4" s="536"/>
      <c r="H4" s="2847"/>
    </row>
    <row r="5" spans="1:8" ht="15.75">
      <c r="A5" s="68"/>
      <c r="B5" s="17"/>
      <c r="C5" s="17"/>
      <c r="D5" s="17"/>
      <c r="E5" s="17"/>
      <c r="F5" s="69"/>
      <c r="G5" s="69"/>
      <c r="H5" s="376"/>
    </row>
    <row r="6" spans="1:8">
      <c r="A6" s="72" t="s">
        <v>2785</v>
      </c>
      <c r="B6" s="17"/>
      <c r="C6" s="17"/>
      <c r="D6" s="17"/>
      <c r="E6" s="17" t="s">
        <v>2786</v>
      </c>
      <c r="F6" s="17"/>
      <c r="G6" s="69"/>
      <c r="H6" s="70"/>
    </row>
    <row r="7" spans="1:8">
      <c r="A7" s="72" t="s">
        <v>2787</v>
      </c>
      <c r="B7" s="17"/>
      <c r="C7" s="17"/>
      <c r="D7" s="17"/>
      <c r="E7" s="17" t="s">
        <v>2788</v>
      </c>
      <c r="F7" s="17"/>
      <c r="G7" s="17"/>
      <c r="H7" s="73"/>
    </row>
    <row r="8" spans="1:8">
      <c r="A8" s="72" t="s">
        <v>2789</v>
      </c>
      <c r="B8" s="17"/>
      <c r="C8" s="17"/>
      <c r="D8" s="17"/>
      <c r="E8" s="17" t="s">
        <v>2790</v>
      </c>
      <c r="F8" s="17"/>
      <c r="G8" s="17"/>
      <c r="H8" s="73"/>
    </row>
    <row r="9" spans="1:8">
      <c r="A9" s="72" t="s">
        <v>2791</v>
      </c>
      <c r="B9" s="17"/>
      <c r="C9" s="17"/>
      <c r="D9" s="17"/>
      <c r="E9" s="17" t="s">
        <v>2792</v>
      </c>
      <c r="F9" s="17"/>
      <c r="G9" s="17"/>
      <c r="H9" s="73"/>
    </row>
    <row r="10" spans="1:8">
      <c r="A10" s="72" t="s">
        <v>2793</v>
      </c>
      <c r="B10" s="17"/>
      <c r="C10" s="17"/>
      <c r="D10" s="17"/>
      <c r="E10" s="17" t="s">
        <v>2794</v>
      </c>
      <c r="F10" s="17"/>
      <c r="G10" s="17"/>
      <c r="H10" s="73"/>
    </row>
    <row r="11" spans="1:8">
      <c r="A11" s="72" t="s">
        <v>2795</v>
      </c>
      <c r="B11" s="17"/>
      <c r="C11" s="17"/>
      <c r="D11" s="17"/>
      <c r="E11" s="17" t="s">
        <v>2796</v>
      </c>
      <c r="F11" s="17"/>
      <c r="G11" s="17"/>
      <c r="H11" s="73"/>
    </row>
    <row r="12" spans="1:8">
      <c r="A12" s="72" t="s">
        <v>2797</v>
      </c>
      <c r="B12" s="17"/>
      <c r="C12" s="17"/>
      <c r="D12" s="17"/>
      <c r="E12" s="17" t="s">
        <v>2798</v>
      </c>
      <c r="F12" s="17"/>
      <c r="G12" s="17"/>
      <c r="H12" s="73"/>
    </row>
    <row r="13" spans="1:8">
      <c r="A13" s="72" t="s">
        <v>2799</v>
      </c>
      <c r="B13" s="17"/>
      <c r="C13" s="17"/>
      <c r="D13" s="17"/>
      <c r="E13" s="17" t="s">
        <v>2800</v>
      </c>
      <c r="F13" s="17"/>
      <c r="G13" s="17"/>
      <c r="H13" s="73"/>
    </row>
    <row r="14" spans="1:8">
      <c r="A14" s="72" t="s">
        <v>2801</v>
      </c>
      <c r="B14" s="17"/>
      <c r="C14" s="17"/>
      <c r="D14" s="17"/>
      <c r="E14" s="17" t="s">
        <v>1586</v>
      </c>
      <c r="F14" s="17"/>
      <c r="G14" s="17"/>
      <c r="H14" s="73"/>
    </row>
    <row r="15" spans="1:8">
      <c r="A15" s="72" t="s">
        <v>1587</v>
      </c>
      <c r="B15" s="17"/>
      <c r="C15" s="17"/>
      <c r="D15" s="17"/>
      <c r="E15" s="17" t="s">
        <v>1588</v>
      </c>
      <c r="F15" s="17"/>
      <c r="G15" s="17"/>
      <c r="H15" s="73"/>
    </row>
    <row r="16" spans="1:8">
      <c r="A16" s="72" t="s">
        <v>1589</v>
      </c>
      <c r="B16" s="17"/>
      <c r="C16" s="17"/>
      <c r="D16" s="17"/>
      <c r="E16" s="17" t="s">
        <v>1590</v>
      </c>
      <c r="F16" s="17"/>
      <c r="G16" s="17"/>
      <c r="H16" s="73"/>
    </row>
    <row r="17" spans="1:8">
      <c r="A17" s="72" t="s">
        <v>1591</v>
      </c>
      <c r="B17" s="17"/>
      <c r="C17" s="17"/>
      <c r="D17" s="17"/>
      <c r="E17" s="17" t="s">
        <v>1592</v>
      </c>
      <c r="F17" s="17"/>
      <c r="G17" s="17"/>
      <c r="H17" s="73"/>
    </row>
    <row r="18" spans="1:8" ht="15.75" thickBot="1">
      <c r="A18" s="72"/>
      <c r="B18" s="17"/>
      <c r="C18" s="17"/>
      <c r="D18" s="17"/>
      <c r="E18" s="17"/>
      <c r="F18" s="17"/>
      <c r="G18" s="17"/>
      <c r="H18" s="73"/>
    </row>
    <row r="19" spans="1:8">
      <c r="A19" s="2848" t="s">
        <v>2227</v>
      </c>
      <c r="B19" s="2849"/>
      <c r="C19" s="2850" t="s">
        <v>881</v>
      </c>
      <c r="D19" s="2850"/>
      <c r="E19" s="2850"/>
      <c r="F19" s="2850"/>
      <c r="G19" s="2850" t="s">
        <v>1593</v>
      </c>
      <c r="H19" s="2851"/>
    </row>
    <row r="20" spans="1:8">
      <c r="A20" s="2852" t="s">
        <v>1732</v>
      </c>
      <c r="B20" s="2853" t="s">
        <v>1594</v>
      </c>
      <c r="C20" s="2854" t="s">
        <v>3195</v>
      </c>
      <c r="D20" s="2853" t="s">
        <v>1595</v>
      </c>
      <c r="E20" s="2853" t="s">
        <v>1596</v>
      </c>
      <c r="F20" s="2853" t="s">
        <v>1597</v>
      </c>
      <c r="G20" s="2853" t="s">
        <v>3195</v>
      </c>
      <c r="H20" s="2843"/>
    </row>
    <row r="21" spans="1:8">
      <c r="A21" s="2855">
        <v>301</v>
      </c>
      <c r="B21" s="2841" t="s">
        <v>1598</v>
      </c>
      <c r="C21" s="2856"/>
      <c r="D21" s="2856"/>
      <c r="E21" s="2856"/>
      <c r="F21" s="2856"/>
      <c r="G21" s="2856">
        <f>SUM(B21:E21)</f>
        <v>0</v>
      </c>
      <c r="H21" s="2843"/>
    </row>
    <row r="22" spans="1:8">
      <c r="A22" s="2855">
        <v>302</v>
      </c>
      <c r="B22" s="2841" t="s">
        <v>1599</v>
      </c>
      <c r="C22" s="2857"/>
      <c r="D22" s="2857"/>
      <c r="E22" s="2857"/>
      <c r="F22" s="2857"/>
      <c r="G22" s="2857">
        <f>SUM(B22:E22)</f>
        <v>0</v>
      </c>
      <c r="H22" s="2843"/>
    </row>
    <row r="23" spans="1:8">
      <c r="A23" s="2855">
        <v>303</v>
      </c>
      <c r="B23" s="2841" t="s">
        <v>1600</v>
      </c>
      <c r="C23" s="2858"/>
      <c r="D23" s="2858"/>
      <c r="E23" s="2858"/>
      <c r="F23" s="2858"/>
      <c r="G23" s="2858"/>
      <c r="H23" s="2843"/>
    </row>
    <row r="24" spans="1:8">
      <c r="A24" s="72"/>
      <c r="B24" s="17" t="s">
        <v>1601</v>
      </c>
      <c r="C24" s="470">
        <f>SUM(C21:C23)</f>
        <v>0</v>
      </c>
      <c r="D24" s="470">
        <f>SUM(D21:D23)</f>
        <v>0</v>
      </c>
      <c r="E24" s="470">
        <f>SUM(E21:E23)</f>
        <v>0</v>
      </c>
      <c r="F24" s="470">
        <f>SUM(F21:F23)</f>
        <v>0</v>
      </c>
      <c r="G24" s="470">
        <f>SUM(G21:G23)</f>
        <v>0</v>
      </c>
      <c r="H24" s="2843"/>
    </row>
    <row r="25" spans="1:8">
      <c r="A25" s="72"/>
      <c r="B25" s="17"/>
      <c r="C25" s="17"/>
      <c r="D25" s="17"/>
      <c r="E25" s="17"/>
      <c r="F25" s="17"/>
      <c r="G25" s="17"/>
      <c r="H25" s="2843"/>
    </row>
    <row r="26" spans="1:8">
      <c r="A26" s="72"/>
      <c r="B26" s="17" t="s">
        <v>3000</v>
      </c>
      <c r="C26" s="77"/>
      <c r="D26" s="77"/>
      <c r="E26" s="77"/>
      <c r="F26" s="77"/>
      <c r="G26" s="77"/>
      <c r="H26" s="2843"/>
    </row>
    <row r="27" spans="1:8">
      <c r="A27" s="72"/>
      <c r="B27" s="17" t="s">
        <v>1602</v>
      </c>
      <c r="C27" s="77">
        <v>0</v>
      </c>
      <c r="D27" s="77">
        <v>0</v>
      </c>
      <c r="E27" s="77">
        <v>0</v>
      </c>
      <c r="F27" s="77">
        <v>0</v>
      </c>
      <c r="G27" s="77">
        <v>0</v>
      </c>
      <c r="H27" s="2843"/>
    </row>
    <row r="28" spans="1:8">
      <c r="A28" s="72"/>
      <c r="B28" s="17"/>
      <c r="C28" s="17"/>
      <c r="D28" s="17"/>
      <c r="E28" s="17"/>
      <c r="F28" s="17"/>
      <c r="G28" s="17"/>
      <c r="H28" s="2843"/>
    </row>
    <row r="29" spans="1:8">
      <c r="A29" s="2855">
        <v>389</v>
      </c>
      <c r="B29" s="2841" t="s">
        <v>1603</v>
      </c>
      <c r="C29" s="2857"/>
      <c r="D29" s="2857"/>
      <c r="E29" s="2857"/>
      <c r="F29" s="2857"/>
      <c r="G29" s="2857">
        <f t="shared" ref="G29:G38" si="0">SUM(B29:E29)</f>
        <v>0</v>
      </c>
      <c r="H29" s="2843"/>
    </row>
    <row r="30" spans="1:8">
      <c r="A30" s="2855">
        <v>390</v>
      </c>
      <c r="B30" s="2841" t="s">
        <v>1604</v>
      </c>
      <c r="C30" s="2857"/>
      <c r="D30" s="2857"/>
      <c r="E30" s="2857"/>
      <c r="F30" s="2857"/>
      <c r="G30" s="2857">
        <f t="shared" si="0"/>
        <v>0</v>
      </c>
      <c r="H30" s="2843"/>
    </row>
    <row r="31" spans="1:8">
      <c r="A31" s="2842">
        <v>391</v>
      </c>
      <c r="B31" s="2841" t="s">
        <v>1605</v>
      </c>
      <c r="C31" s="2857"/>
      <c r="D31" s="2857"/>
      <c r="E31" s="2857"/>
      <c r="F31" s="2857"/>
      <c r="G31" s="2857">
        <f t="shared" si="0"/>
        <v>0</v>
      </c>
      <c r="H31" s="2843"/>
    </row>
    <row r="32" spans="1:8">
      <c r="A32" s="2842">
        <v>392</v>
      </c>
      <c r="B32" s="2841" t="s">
        <v>1606</v>
      </c>
      <c r="C32" s="2857"/>
      <c r="D32" s="2857"/>
      <c r="E32" s="2857"/>
      <c r="F32" s="2857"/>
      <c r="G32" s="2857">
        <f t="shared" si="0"/>
        <v>0</v>
      </c>
      <c r="H32" s="2843"/>
    </row>
    <row r="33" spans="1:8">
      <c r="A33" s="2842">
        <v>393</v>
      </c>
      <c r="B33" s="2841" t="s">
        <v>1607</v>
      </c>
      <c r="C33" s="2857"/>
      <c r="D33" s="2857"/>
      <c r="E33" s="2857"/>
      <c r="F33" s="2857"/>
      <c r="G33" s="2857">
        <f t="shared" si="0"/>
        <v>0</v>
      </c>
      <c r="H33" s="2843"/>
    </row>
    <row r="34" spans="1:8">
      <c r="A34" s="2842">
        <v>394</v>
      </c>
      <c r="B34" s="2841" t="s">
        <v>1608</v>
      </c>
      <c r="C34" s="2857"/>
      <c r="D34" s="2857"/>
      <c r="E34" s="2857"/>
      <c r="F34" s="2857"/>
      <c r="G34" s="2857">
        <f t="shared" si="0"/>
        <v>0</v>
      </c>
      <c r="H34" s="2843"/>
    </row>
    <row r="35" spans="1:8">
      <c r="A35" s="2842">
        <v>395</v>
      </c>
      <c r="B35" s="2841" t="s">
        <v>1609</v>
      </c>
      <c r="C35" s="2857"/>
      <c r="D35" s="2857"/>
      <c r="E35" s="2857"/>
      <c r="F35" s="2857"/>
      <c r="G35" s="2857">
        <f t="shared" si="0"/>
        <v>0</v>
      </c>
      <c r="H35" s="2843"/>
    </row>
    <row r="36" spans="1:8">
      <c r="A36" s="2842">
        <v>396</v>
      </c>
      <c r="B36" s="2841" t="s">
        <v>1610</v>
      </c>
      <c r="C36" s="2857"/>
      <c r="D36" s="2857"/>
      <c r="E36" s="2857"/>
      <c r="F36" s="2857"/>
      <c r="G36" s="2857">
        <f t="shared" si="0"/>
        <v>0</v>
      </c>
      <c r="H36" s="2843"/>
    </row>
    <row r="37" spans="1:8">
      <c r="A37" s="2842">
        <v>397</v>
      </c>
      <c r="B37" s="2841" t="s">
        <v>640</v>
      </c>
      <c r="C37" s="2857"/>
      <c r="D37" s="2857"/>
      <c r="E37" s="2857"/>
      <c r="F37" s="2857"/>
      <c r="G37" s="2857">
        <f t="shared" si="0"/>
        <v>0</v>
      </c>
      <c r="H37" s="2843"/>
    </row>
    <row r="38" spans="1:8">
      <c r="A38" s="2842">
        <v>398</v>
      </c>
      <c r="B38" s="2841" t="s">
        <v>1611</v>
      </c>
      <c r="C38" s="2857"/>
      <c r="D38" s="2857"/>
      <c r="E38" s="2857"/>
      <c r="F38" s="2857"/>
      <c r="G38" s="2857">
        <f t="shared" si="0"/>
        <v>0</v>
      </c>
      <c r="H38" s="2843"/>
    </row>
    <row r="39" spans="1:8">
      <c r="A39" s="2842">
        <v>399</v>
      </c>
      <c r="B39" s="2841" t="s">
        <v>1612</v>
      </c>
      <c r="C39" s="2858"/>
      <c r="D39" s="2858"/>
      <c r="E39" s="2858"/>
      <c r="F39" s="2858"/>
      <c r="G39" s="2858"/>
      <c r="H39" s="2843"/>
    </row>
    <row r="40" spans="1:8">
      <c r="A40" s="2842"/>
      <c r="B40" s="17" t="s">
        <v>1613</v>
      </c>
      <c r="C40" s="470">
        <f>SUM(C29:C38)</f>
        <v>0</v>
      </c>
      <c r="D40" s="470">
        <f>SUM(D29:D38)</f>
        <v>0</v>
      </c>
      <c r="E40" s="470">
        <f>SUM(E29:E38)</f>
        <v>0</v>
      </c>
      <c r="F40" s="470">
        <f>SUM(F29:F38)</f>
        <v>0</v>
      </c>
      <c r="G40" s="470">
        <f>SUM(G29:G38)</f>
        <v>0</v>
      </c>
      <c r="H40" s="2843"/>
    </row>
    <row r="41" spans="1:8">
      <c r="A41" s="72"/>
      <c r="B41" s="17"/>
      <c r="C41" s="2857"/>
      <c r="D41" s="2857"/>
      <c r="E41" s="2857"/>
      <c r="F41" s="2857"/>
      <c r="G41" s="2857"/>
      <c r="H41" s="2843"/>
    </row>
    <row r="42" spans="1:8" ht="15.75" thickBot="1">
      <c r="A42" s="2842"/>
      <c r="B42" s="17" t="s">
        <v>1614</v>
      </c>
      <c r="C42" s="2859">
        <f>(C24+C40)</f>
        <v>0</v>
      </c>
      <c r="D42" s="2859">
        <f>(D24+D40)</f>
        <v>0</v>
      </c>
      <c r="E42" s="2859">
        <f>(E24+E40)</f>
        <v>0</v>
      </c>
      <c r="F42" s="2859">
        <f>(F24+F40)</f>
        <v>0</v>
      </c>
      <c r="G42" s="2859">
        <f>(G24+G40)</f>
        <v>0</v>
      </c>
      <c r="H42" s="2843"/>
    </row>
    <row r="43" spans="1:8" ht="15.75" thickTop="1">
      <c r="A43" s="2842"/>
      <c r="B43" s="2841"/>
      <c r="C43" s="2841"/>
      <c r="D43" s="2841"/>
      <c r="E43" s="2841"/>
      <c r="F43" s="2841"/>
      <c r="G43" s="2841"/>
      <c r="H43" s="2843"/>
    </row>
    <row r="44" spans="1:8">
      <c r="A44" s="2842"/>
      <c r="B44" s="17"/>
      <c r="C44" s="17"/>
      <c r="D44" s="17"/>
      <c r="E44" s="17"/>
      <c r="F44" s="17"/>
      <c r="G44" s="17"/>
      <c r="H44" s="2843"/>
    </row>
    <row r="45" spans="1:8">
      <c r="A45" s="2842"/>
      <c r="B45" s="2841"/>
      <c r="C45" s="2841"/>
      <c r="D45" s="2841"/>
      <c r="E45" s="2841"/>
      <c r="F45" s="2841"/>
      <c r="G45" s="2841"/>
      <c r="H45" s="2843"/>
    </row>
    <row r="46" spans="1:8">
      <c r="A46" s="2842"/>
      <c r="B46" s="2841"/>
      <c r="C46" s="2841"/>
      <c r="D46" s="2841"/>
      <c r="E46" s="2841"/>
      <c r="F46" s="2841"/>
      <c r="G46" s="2841"/>
      <c r="H46" s="2843"/>
    </row>
    <row r="47" spans="1:8">
      <c r="A47" s="2842"/>
      <c r="B47" s="2841"/>
      <c r="C47" s="2841"/>
      <c r="D47" s="2841"/>
      <c r="E47" s="2841"/>
      <c r="F47" s="2841"/>
      <c r="G47" s="2841"/>
      <c r="H47" s="2843"/>
    </row>
    <row r="48" spans="1:8">
      <c r="A48" s="2842"/>
      <c r="B48" s="2841"/>
      <c r="C48" s="2841"/>
      <c r="D48" s="2841"/>
      <c r="E48" s="2841"/>
      <c r="F48" s="2841"/>
      <c r="G48" s="2841"/>
      <c r="H48" s="2843"/>
    </row>
    <row r="49" spans="1:8" ht="15.75">
      <c r="A49" s="2842"/>
      <c r="B49" s="2860" t="s">
        <v>1615</v>
      </c>
      <c r="C49" s="2861"/>
      <c r="D49" s="2861"/>
      <c r="E49" s="2861"/>
      <c r="F49" s="69"/>
      <c r="G49" s="69"/>
      <c r="H49" s="2843"/>
    </row>
    <row r="50" spans="1:8">
      <c r="A50" s="2842"/>
      <c r="B50" s="2841"/>
      <c r="C50" s="2841"/>
      <c r="D50" s="2841"/>
      <c r="E50" s="2841"/>
      <c r="F50" s="2841"/>
      <c r="G50" s="2841"/>
      <c r="H50" s="2843"/>
    </row>
    <row r="51" spans="1:8">
      <c r="A51" s="2842"/>
      <c r="B51" s="2841"/>
      <c r="C51" s="2841"/>
      <c r="D51" s="2841"/>
      <c r="E51" s="2841"/>
      <c r="F51" s="2841"/>
      <c r="G51" s="2841"/>
      <c r="H51" s="2843"/>
    </row>
    <row r="52" spans="1:8">
      <c r="A52" s="2842"/>
      <c r="B52" s="2841"/>
      <c r="C52" s="2841"/>
      <c r="D52" s="2841"/>
      <c r="E52" s="2841"/>
      <c r="F52" s="2841"/>
      <c r="G52" s="2841"/>
      <c r="H52" s="2843"/>
    </row>
    <row r="53" spans="1:8">
      <c r="A53" s="2842"/>
      <c r="B53" s="2841"/>
      <c r="C53" s="2841"/>
      <c r="D53" s="2841"/>
      <c r="E53" s="2841"/>
      <c r="F53" s="2841"/>
      <c r="G53" s="2841"/>
      <c r="H53" s="2843"/>
    </row>
    <row r="54" spans="1:8">
      <c r="A54" s="2842"/>
      <c r="B54" s="2841"/>
      <c r="C54" s="2841"/>
      <c r="D54" s="2841"/>
      <c r="E54" s="2841"/>
      <c r="F54" s="2841"/>
      <c r="G54" s="2841"/>
      <c r="H54" s="2843"/>
    </row>
    <row r="55" spans="1:8">
      <c r="A55" s="2842"/>
      <c r="B55" s="2841"/>
      <c r="C55" s="2841"/>
      <c r="D55" s="2841"/>
      <c r="E55" s="2841"/>
      <c r="F55" s="2841"/>
      <c r="G55" s="2841"/>
      <c r="H55" s="2843"/>
    </row>
    <row r="56" spans="1:8">
      <c r="A56" s="2842"/>
      <c r="B56" s="2841"/>
      <c r="C56" s="2841"/>
      <c r="D56" s="2841"/>
      <c r="E56" s="2841"/>
      <c r="F56" s="2841"/>
      <c r="G56" s="2841"/>
      <c r="H56" s="2843"/>
    </row>
    <row r="57" spans="1:8">
      <c r="A57" s="2842"/>
      <c r="B57" s="2841"/>
      <c r="C57" s="2841"/>
      <c r="D57" s="2841"/>
      <c r="E57" s="2841"/>
      <c r="F57" s="2841"/>
      <c r="G57" s="2841"/>
      <c r="H57" s="2843"/>
    </row>
    <row r="58" spans="1:8">
      <c r="A58" s="2842"/>
      <c r="B58" s="2841"/>
      <c r="C58" s="2841"/>
      <c r="D58" s="2841"/>
      <c r="E58" s="2841"/>
      <c r="F58" s="2841"/>
      <c r="G58" s="2841"/>
      <c r="H58" s="2843"/>
    </row>
    <row r="59" spans="1:8">
      <c r="A59" s="2842"/>
      <c r="B59" s="2841"/>
      <c r="C59" s="2841"/>
      <c r="D59" s="2841"/>
      <c r="E59" s="2841"/>
      <c r="F59" s="2841"/>
      <c r="G59" s="2841"/>
      <c r="H59" s="2843"/>
    </row>
    <row r="60" spans="1:8" ht="15.75" thickBot="1">
      <c r="A60" s="2844"/>
      <c r="B60" s="2845"/>
      <c r="C60" s="2845"/>
      <c r="D60" s="2845"/>
      <c r="E60" s="2845"/>
      <c r="F60" s="2845"/>
      <c r="G60" s="2845"/>
      <c r="H60" s="2862"/>
    </row>
    <row r="61" spans="1:8" ht="15.75">
      <c r="A61" s="112" t="s">
        <v>1616</v>
      </c>
      <c r="B61" s="17"/>
      <c r="C61" s="17"/>
      <c r="D61" s="17"/>
      <c r="E61" s="17"/>
      <c r="F61" s="17"/>
      <c r="G61" s="17"/>
      <c r="H61" s="275" t="s">
        <v>1617</v>
      </c>
    </row>
    <row r="62" spans="1:8">
      <c r="A62" s="69" t="s">
        <v>1618</v>
      </c>
      <c r="B62" s="69"/>
      <c r="C62" s="69"/>
      <c r="D62" s="69"/>
      <c r="E62" s="69"/>
      <c r="F62" s="69"/>
      <c r="G62" s="69"/>
      <c r="H62" s="69"/>
    </row>
    <row r="66" spans="1:8" ht="15.75" thickBot="1"/>
    <row r="67" spans="1:8">
      <c r="A67" s="29" t="s">
        <v>1800</v>
      </c>
      <c r="B67" s="66"/>
      <c r="C67" s="66"/>
      <c r="D67" s="2839" t="s">
        <v>1344</v>
      </c>
      <c r="E67" s="66"/>
      <c r="F67" s="399" t="s">
        <v>1802</v>
      </c>
      <c r="G67" s="399" t="s">
        <v>1803</v>
      </c>
      <c r="H67" s="2840"/>
    </row>
    <row r="68" spans="1:8" ht="15.75">
      <c r="A68" s="898" t="str">
        <f>'Data Sheet'!$C$25</f>
        <v xml:space="preserve">The Brooklyn Union Gas Company d/b/a National Grid New York </v>
      </c>
      <c r="B68" s="2841"/>
      <c r="C68" s="2841"/>
      <c r="D68" s="2842" t="s">
        <v>1137</v>
      </c>
      <c r="E68" s="2841"/>
      <c r="F68" s="2823" t="s">
        <v>1805</v>
      </c>
      <c r="G68" s="2842"/>
      <c r="H68" s="2843"/>
    </row>
    <row r="69" spans="1:8" ht="15.75" thickBot="1">
      <c r="A69" s="2844"/>
      <c r="B69" s="2845"/>
      <c r="C69" s="2845"/>
      <c r="D69" s="2844" t="s">
        <v>1138</v>
      </c>
      <c r="E69" s="2845"/>
      <c r="F69" s="2846" t="str">
        <f>'Data Sheet'!$C$40</f>
        <v xml:space="preserve"> March 29, 2017</v>
      </c>
      <c r="G69" s="324" t="str">
        <f>'Data Sheet'!$C$38</f>
        <v xml:space="preserve"> December 31, 2016</v>
      </c>
      <c r="H69" s="76"/>
    </row>
    <row r="70" spans="1:8" ht="16.5" thickBot="1">
      <c r="A70" s="577" t="s">
        <v>1619</v>
      </c>
      <c r="B70" s="578"/>
      <c r="C70" s="578"/>
      <c r="D70" s="578"/>
      <c r="E70" s="578"/>
      <c r="F70" s="536"/>
      <c r="G70" s="536"/>
      <c r="H70" s="2847"/>
    </row>
    <row r="71" spans="1:8" ht="15.75">
      <c r="A71" s="68"/>
      <c r="B71" s="71"/>
      <c r="C71" s="71"/>
      <c r="D71" s="71"/>
      <c r="E71" s="71"/>
      <c r="F71" s="69"/>
      <c r="G71" s="69"/>
      <c r="H71" s="376"/>
    </row>
    <row r="72" spans="1:8" ht="15.75">
      <c r="A72" s="2855"/>
      <c r="B72" s="2860" t="s">
        <v>1620</v>
      </c>
      <c r="C72" s="2861"/>
      <c r="D72" s="2861"/>
      <c r="E72" s="2861"/>
      <c r="F72" s="69"/>
      <c r="G72" s="69"/>
      <c r="H72" s="73"/>
    </row>
    <row r="73" spans="1:8">
      <c r="A73" s="2855"/>
      <c r="B73" s="2841"/>
      <c r="C73" s="2841"/>
      <c r="D73" s="2841"/>
      <c r="E73" s="2841"/>
      <c r="F73" s="17"/>
      <c r="G73" s="17"/>
      <c r="H73" s="73"/>
    </row>
    <row r="74" spans="1:8">
      <c r="A74" s="2855"/>
      <c r="B74" s="2841" t="s">
        <v>1621</v>
      </c>
      <c r="C74" s="17"/>
      <c r="D74" s="17"/>
      <c r="E74" s="17"/>
      <c r="F74" s="2856"/>
      <c r="G74" s="17"/>
      <c r="H74" s="73"/>
    </row>
    <row r="75" spans="1:8">
      <c r="A75" s="2855"/>
      <c r="B75" s="2841" t="s">
        <v>1622</v>
      </c>
      <c r="C75" s="17"/>
      <c r="D75" s="17"/>
      <c r="E75" s="2841"/>
      <c r="F75" s="17"/>
      <c r="G75" s="17"/>
      <c r="H75" s="73"/>
    </row>
    <row r="76" spans="1:8">
      <c r="A76" s="2855"/>
      <c r="B76" s="2841" t="s">
        <v>1623</v>
      </c>
      <c r="C76" s="17"/>
      <c r="D76" s="17"/>
      <c r="E76" s="2857"/>
      <c r="F76" s="17"/>
      <c r="G76" s="17"/>
      <c r="H76" s="73"/>
    </row>
    <row r="77" spans="1:8">
      <c r="A77" s="2855"/>
      <c r="B77" s="2841" t="s">
        <v>1624</v>
      </c>
      <c r="C77" s="17"/>
      <c r="D77" s="17"/>
      <c r="E77" s="2857"/>
      <c r="F77" s="17"/>
      <c r="G77" s="17"/>
      <c r="H77" s="73"/>
    </row>
    <row r="78" spans="1:8">
      <c r="A78" s="2855"/>
      <c r="B78" s="2841" t="s">
        <v>1625</v>
      </c>
      <c r="C78" s="17"/>
      <c r="D78" s="17"/>
      <c r="E78" s="2857"/>
      <c r="F78" s="17"/>
      <c r="G78" s="17"/>
      <c r="H78" s="73"/>
    </row>
    <row r="79" spans="1:8">
      <c r="A79" s="2855"/>
      <c r="B79" s="2841" t="s">
        <v>3643</v>
      </c>
      <c r="C79" s="17"/>
      <c r="D79" s="17"/>
      <c r="E79" s="2857"/>
      <c r="F79" s="17"/>
      <c r="G79" s="17"/>
      <c r="H79" s="73"/>
    </row>
    <row r="80" spans="1:8">
      <c r="A80" s="2855"/>
      <c r="B80" s="2841" t="s">
        <v>3644</v>
      </c>
      <c r="C80" s="17"/>
      <c r="D80" s="17"/>
      <c r="E80" s="2858"/>
      <c r="F80" s="17"/>
      <c r="G80" s="17"/>
      <c r="H80" s="73"/>
    </row>
    <row r="81" spans="1:8">
      <c r="A81" s="2855"/>
      <c r="B81" s="2841"/>
      <c r="C81" s="17"/>
      <c r="D81" s="17"/>
      <c r="E81" s="2841"/>
      <c r="F81" s="17"/>
      <c r="G81" s="17"/>
      <c r="H81" s="73"/>
    </row>
    <row r="82" spans="1:8">
      <c r="A82" s="2855"/>
      <c r="B82" s="2841" t="s">
        <v>3645</v>
      </c>
      <c r="C82" s="17"/>
      <c r="D82" s="17"/>
      <c r="E82" s="2858">
        <f>SUM(E76:E80)</f>
        <v>0</v>
      </c>
      <c r="F82" s="17"/>
      <c r="G82" s="17"/>
      <c r="H82" s="73"/>
    </row>
    <row r="83" spans="1:8">
      <c r="A83" s="2842"/>
      <c r="B83" s="2841"/>
      <c r="C83" s="17"/>
      <c r="D83" s="17"/>
      <c r="E83" s="2841"/>
      <c r="F83" s="17"/>
      <c r="G83" s="17"/>
      <c r="H83" s="73"/>
    </row>
    <row r="84" spans="1:8">
      <c r="A84" s="2842"/>
      <c r="B84" s="2841" t="s">
        <v>16</v>
      </c>
      <c r="C84" s="17"/>
      <c r="D84" s="17"/>
      <c r="E84" s="2841"/>
      <c r="F84" s="17"/>
      <c r="G84" s="17"/>
      <c r="H84" s="73"/>
    </row>
    <row r="85" spans="1:8">
      <c r="A85" s="2842"/>
      <c r="B85" s="2841" t="s">
        <v>17</v>
      </c>
      <c r="C85" s="17"/>
      <c r="D85" s="17"/>
      <c r="E85" s="2857"/>
      <c r="F85" s="17"/>
      <c r="G85" s="17"/>
      <c r="H85" s="73"/>
    </row>
    <row r="86" spans="1:8">
      <c r="A86" s="2842"/>
      <c r="B86" s="2841" t="s">
        <v>18</v>
      </c>
      <c r="C86" s="17"/>
      <c r="D86" s="17"/>
      <c r="E86" s="306"/>
      <c r="F86" s="17"/>
      <c r="G86" s="17"/>
      <c r="H86" s="73"/>
    </row>
    <row r="87" spans="1:8">
      <c r="A87" s="2842"/>
      <c r="B87" s="2841" t="s">
        <v>19</v>
      </c>
      <c r="C87" s="17"/>
      <c r="D87" s="17"/>
      <c r="E87" s="2858"/>
      <c r="F87" s="17"/>
      <c r="G87" s="17"/>
      <c r="H87" s="73"/>
    </row>
    <row r="88" spans="1:8">
      <c r="A88" s="2842"/>
      <c r="B88" s="2841"/>
      <c r="C88" s="17"/>
      <c r="D88" s="17"/>
      <c r="E88" s="2857"/>
      <c r="F88" s="17"/>
      <c r="G88" s="17"/>
      <c r="H88" s="73"/>
    </row>
    <row r="89" spans="1:8">
      <c r="A89" s="2842"/>
      <c r="B89" s="2841" t="s">
        <v>3646</v>
      </c>
      <c r="C89" s="17"/>
      <c r="D89" s="17"/>
      <c r="E89" s="470">
        <f>SUM(E85:E87)</f>
        <v>0</v>
      </c>
      <c r="F89" s="17"/>
      <c r="G89" s="17"/>
      <c r="H89" s="73"/>
    </row>
    <row r="90" spans="1:8">
      <c r="A90" s="2842"/>
      <c r="B90" s="2841"/>
      <c r="C90" s="17"/>
      <c r="D90" s="17"/>
      <c r="E90" s="306"/>
      <c r="F90" s="17"/>
      <c r="G90" s="17"/>
      <c r="H90" s="73"/>
    </row>
    <row r="91" spans="1:8">
      <c r="A91" s="2842"/>
      <c r="B91" s="2841" t="s">
        <v>3647</v>
      </c>
      <c r="C91" s="17"/>
      <c r="D91" s="17"/>
      <c r="E91" s="306"/>
      <c r="F91" s="17"/>
      <c r="G91" s="17"/>
      <c r="H91" s="73"/>
    </row>
    <row r="92" spans="1:8">
      <c r="A92" s="2842"/>
      <c r="B92" s="2841" t="s">
        <v>3648</v>
      </c>
      <c r="C92" s="17"/>
      <c r="D92" s="17"/>
      <c r="E92" s="2857"/>
      <c r="F92" s="17"/>
      <c r="G92" s="17"/>
      <c r="H92" s="73"/>
    </row>
    <row r="93" spans="1:8">
      <c r="A93" s="2842"/>
      <c r="B93" s="2841" t="s">
        <v>3649</v>
      </c>
      <c r="C93" s="17"/>
      <c r="D93" s="17"/>
      <c r="E93" s="2857"/>
      <c r="F93" s="17"/>
      <c r="G93" s="17"/>
      <c r="H93" s="73"/>
    </row>
    <row r="94" spans="1:8">
      <c r="A94" s="2842"/>
      <c r="B94" s="2841" t="s">
        <v>3650</v>
      </c>
      <c r="C94" s="17"/>
      <c r="D94" s="17"/>
      <c r="E94" s="2858"/>
      <c r="F94" s="17"/>
      <c r="G94" s="17"/>
      <c r="H94" s="73"/>
    </row>
    <row r="95" spans="1:8">
      <c r="A95" s="2842"/>
      <c r="B95" s="2841"/>
      <c r="C95" s="17"/>
      <c r="D95" s="17"/>
      <c r="E95" s="2841"/>
      <c r="F95" s="17"/>
      <c r="G95" s="17"/>
      <c r="H95" s="73"/>
    </row>
    <row r="96" spans="1:8" ht="15.75" thickBot="1">
      <c r="A96" s="2842"/>
      <c r="B96" s="2841" t="s">
        <v>3651</v>
      </c>
      <c r="C96" s="17"/>
      <c r="D96" s="17"/>
      <c r="E96" s="2859">
        <f>(F74+E82-E89+E92+E93+E94)</f>
        <v>0</v>
      </c>
      <c r="F96" s="17"/>
      <c r="G96" s="17"/>
      <c r="H96" s="73"/>
    </row>
    <row r="97" spans="1:8" ht="15.75" thickTop="1">
      <c r="A97" s="2842"/>
      <c r="B97" s="2841"/>
      <c r="C97" s="17"/>
      <c r="D97" s="2841"/>
      <c r="E97" s="17"/>
      <c r="F97" s="17"/>
      <c r="G97" s="17"/>
      <c r="H97" s="73"/>
    </row>
    <row r="98" spans="1:8">
      <c r="A98" s="2842"/>
      <c r="B98" s="17"/>
      <c r="C98" s="17"/>
      <c r="D98" s="17"/>
      <c r="E98" s="17"/>
      <c r="F98" s="17"/>
      <c r="G98" s="17"/>
      <c r="H98" s="73"/>
    </row>
    <row r="99" spans="1:8" ht="15.75">
      <c r="A99" s="2842"/>
      <c r="B99" s="2860" t="s">
        <v>3652</v>
      </c>
      <c r="C99" s="2861"/>
      <c r="D99" s="2861"/>
      <c r="E99" s="2861"/>
      <c r="F99" s="69"/>
      <c r="G99" s="69"/>
      <c r="H99" s="73"/>
    </row>
    <row r="100" spans="1:8">
      <c r="A100" s="2842"/>
      <c r="B100" s="2841"/>
      <c r="C100" s="2841"/>
      <c r="D100" s="2841"/>
      <c r="E100" s="2841"/>
      <c r="F100" s="17"/>
      <c r="G100" s="17"/>
      <c r="H100" s="73"/>
    </row>
    <row r="101" spans="1:8">
      <c r="A101" s="2842"/>
      <c r="B101" s="2841"/>
      <c r="C101" s="2841"/>
      <c r="D101" s="2841"/>
      <c r="E101" s="2841"/>
      <c r="F101" s="17"/>
      <c r="G101" s="17"/>
      <c r="H101" s="73"/>
    </row>
    <row r="102" spans="1:8">
      <c r="A102" s="2842"/>
      <c r="B102" s="2841"/>
      <c r="C102" s="2841"/>
      <c r="D102" s="2841"/>
      <c r="E102" s="2841"/>
      <c r="F102" s="17"/>
      <c r="G102" s="17"/>
      <c r="H102" s="73"/>
    </row>
    <row r="103" spans="1:8">
      <c r="A103" s="2842"/>
      <c r="B103" s="2841"/>
      <c r="C103" s="2841"/>
      <c r="D103" s="2841"/>
      <c r="E103" s="2841"/>
      <c r="F103" s="17"/>
      <c r="G103" s="17"/>
      <c r="H103" s="73"/>
    </row>
    <row r="104" spans="1:8">
      <c r="A104" s="2842"/>
      <c r="B104" s="2841"/>
      <c r="C104" s="2841"/>
      <c r="D104" s="2841"/>
      <c r="E104" s="2841"/>
      <c r="F104" s="17"/>
      <c r="G104" s="17"/>
      <c r="H104" s="73"/>
    </row>
    <row r="105" spans="1:8">
      <c r="A105" s="2842"/>
      <c r="B105" s="17"/>
      <c r="C105" s="2841"/>
      <c r="D105" s="2841"/>
      <c r="E105" s="2841"/>
      <c r="F105" s="17"/>
      <c r="G105" s="17"/>
      <c r="H105" s="73"/>
    </row>
    <row r="106" spans="1:8">
      <c r="A106" s="2842"/>
      <c r="B106" s="2841"/>
      <c r="C106" s="2841"/>
      <c r="D106" s="2841"/>
      <c r="E106" s="2841"/>
      <c r="F106" s="17"/>
      <c r="G106" s="17"/>
      <c r="H106" s="73"/>
    </row>
    <row r="107" spans="1:8">
      <c r="A107" s="2842"/>
      <c r="B107" s="2841"/>
      <c r="C107" s="2841"/>
      <c r="D107" s="2841"/>
      <c r="E107" s="2841"/>
      <c r="F107" s="17"/>
      <c r="G107" s="17"/>
      <c r="H107" s="73"/>
    </row>
    <row r="108" spans="1:8">
      <c r="A108" s="2842"/>
      <c r="B108" s="17"/>
      <c r="C108" s="2841"/>
      <c r="D108" s="2841"/>
      <c r="E108" s="2841"/>
      <c r="F108" s="17"/>
      <c r="G108" s="17"/>
      <c r="H108" s="73"/>
    </row>
    <row r="109" spans="1:8">
      <c r="A109" s="2842"/>
      <c r="B109" s="17"/>
      <c r="C109" s="2841"/>
      <c r="D109" s="2841"/>
      <c r="E109" s="2841"/>
      <c r="F109" s="17"/>
      <c r="G109" s="17"/>
      <c r="H109" s="73"/>
    </row>
    <row r="110" spans="1:8">
      <c r="A110" s="2842"/>
      <c r="B110" s="17"/>
      <c r="C110" s="2841"/>
      <c r="D110" s="2841"/>
      <c r="E110" s="2841"/>
      <c r="F110" s="17"/>
      <c r="G110" s="17"/>
      <c r="H110" s="73"/>
    </row>
    <row r="111" spans="1:8">
      <c r="A111" s="2842"/>
      <c r="B111" s="17"/>
      <c r="C111" s="2841"/>
      <c r="D111" s="2841"/>
      <c r="E111" s="2841"/>
      <c r="F111" s="17"/>
      <c r="G111" s="17"/>
      <c r="H111" s="73"/>
    </row>
    <row r="112" spans="1:8">
      <c r="A112" s="2842"/>
      <c r="B112" s="17"/>
      <c r="C112" s="2841"/>
      <c r="D112" s="2841"/>
      <c r="E112" s="2841"/>
      <c r="F112" s="17"/>
      <c r="G112" s="17"/>
      <c r="H112" s="73"/>
    </row>
    <row r="113" spans="1:8">
      <c r="A113" s="2842"/>
      <c r="B113" s="17"/>
      <c r="C113" s="2841"/>
      <c r="D113" s="2841"/>
      <c r="E113" s="2841"/>
      <c r="F113" s="17"/>
      <c r="G113" s="17"/>
      <c r="H113" s="73"/>
    </row>
    <row r="114" spans="1:8">
      <c r="A114" s="2842"/>
      <c r="B114" s="17"/>
      <c r="C114" s="2841"/>
      <c r="D114" s="2841"/>
      <c r="E114" s="2841"/>
      <c r="F114" s="17"/>
      <c r="G114" s="17"/>
      <c r="H114" s="73"/>
    </row>
    <row r="115" spans="1:8">
      <c r="A115" s="2842"/>
      <c r="B115" s="17"/>
      <c r="C115" s="2841"/>
      <c r="D115" s="2841"/>
      <c r="E115" s="2841"/>
      <c r="F115" s="17"/>
      <c r="G115" s="17"/>
      <c r="H115" s="73"/>
    </row>
    <row r="116" spans="1:8">
      <c r="A116" s="2842"/>
      <c r="B116" s="17"/>
      <c r="C116" s="2841"/>
      <c r="D116" s="2841"/>
      <c r="E116" s="2841"/>
      <c r="F116" s="17"/>
      <c r="G116" s="17"/>
      <c r="H116" s="73"/>
    </row>
    <row r="117" spans="1:8">
      <c r="A117" s="2842"/>
      <c r="B117" s="17"/>
      <c r="C117" s="2841"/>
      <c r="D117" s="2841"/>
      <c r="E117" s="2841"/>
      <c r="F117" s="17"/>
      <c r="G117" s="17"/>
      <c r="H117" s="73"/>
    </row>
    <row r="118" spans="1:8">
      <c r="A118" s="2842"/>
      <c r="B118" s="17"/>
      <c r="C118" s="2841"/>
      <c r="D118" s="2841"/>
      <c r="E118" s="2841"/>
      <c r="F118" s="17"/>
      <c r="G118" s="17"/>
      <c r="H118" s="73"/>
    </row>
    <row r="119" spans="1:8">
      <c r="A119" s="2842"/>
      <c r="B119" s="17"/>
      <c r="C119" s="2841"/>
      <c r="D119" s="2841"/>
      <c r="E119" s="2841"/>
      <c r="F119" s="17"/>
      <c r="G119" s="17"/>
      <c r="H119" s="73"/>
    </row>
    <row r="120" spans="1:8">
      <c r="A120" s="2842"/>
      <c r="B120" s="17"/>
      <c r="C120" s="2841"/>
      <c r="D120" s="2841"/>
      <c r="E120" s="2841"/>
      <c r="F120" s="17"/>
      <c r="G120" s="17"/>
      <c r="H120" s="73"/>
    </row>
    <row r="121" spans="1:8">
      <c r="A121" s="2842"/>
      <c r="B121" s="17"/>
      <c r="C121" s="2841"/>
      <c r="D121" s="2841"/>
      <c r="E121" s="2841"/>
      <c r="F121" s="17"/>
      <c r="G121" s="17"/>
      <c r="H121" s="73"/>
    </row>
    <row r="122" spans="1:8">
      <c r="A122" s="2842"/>
      <c r="B122" s="17"/>
      <c r="C122" s="2841"/>
      <c r="D122" s="2841"/>
      <c r="E122" s="2841"/>
      <c r="F122" s="17"/>
      <c r="G122" s="17"/>
      <c r="H122" s="73"/>
    </row>
    <row r="123" spans="1:8">
      <c r="A123" s="2842"/>
      <c r="B123" s="17"/>
      <c r="C123" s="2841"/>
      <c r="D123" s="2841"/>
      <c r="E123" s="2841"/>
      <c r="F123" s="17"/>
      <c r="G123" s="17"/>
      <c r="H123" s="73"/>
    </row>
    <row r="124" spans="1:8">
      <c r="A124" s="2842"/>
      <c r="B124" s="17"/>
      <c r="C124" s="2841"/>
      <c r="D124" s="2841"/>
      <c r="E124" s="2841"/>
      <c r="F124" s="17"/>
      <c r="G124" s="17"/>
      <c r="H124" s="73"/>
    </row>
    <row r="125" spans="1:8">
      <c r="A125" s="2842"/>
      <c r="B125" s="17"/>
      <c r="C125" s="2841"/>
      <c r="D125" s="2841"/>
      <c r="E125" s="2841"/>
      <c r="F125" s="17"/>
      <c r="G125" s="17"/>
      <c r="H125" s="73"/>
    </row>
    <row r="126" spans="1:8">
      <c r="A126" s="2842"/>
      <c r="B126" s="17"/>
      <c r="C126" s="2841"/>
      <c r="D126" s="2841"/>
      <c r="E126" s="2841"/>
      <c r="F126" s="17"/>
      <c r="G126" s="17"/>
      <c r="H126" s="73"/>
    </row>
    <row r="127" spans="1:8" ht="15.75" thickBot="1">
      <c r="A127" s="2844"/>
      <c r="B127" s="110"/>
      <c r="C127" s="110"/>
      <c r="D127" s="110"/>
      <c r="E127" s="2845"/>
      <c r="F127" s="110"/>
      <c r="G127" s="110"/>
      <c r="H127" s="111"/>
    </row>
    <row r="128" spans="1:8" ht="15.75">
      <c r="A128" s="112" t="s">
        <v>3653</v>
      </c>
      <c r="B128" s="17"/>
      <c r="C128" s="17"/>
      <c r="D128" s="17"/>
      <c r="E128" s="275"/>
      <c r="F128" s="17"/>
      <c r="G128" s="275" t="s">
        <v>1617</v>
      </c>
    </row>
    <row r="129" spans="1:8">
      <c r="A129" s="69" t="s">
        <v>3654</v>
      </c>
      <c r="B129" s="69"/>
      <c r="C129" s="69"/>
      <c r="D129" s="69"/>
      <c r="E129" s="69"/>
      <c r="F129" s="69"/>
      <c r="G129" s="69"/>
      <c r="H129" s="69"/>
    </row>
  </sheetData>
  <printOptions horizontalCentered="1" verticalCentered="1"/>
  <pageMargins left="0.25" right="0.25" top="0" bottom="0" header="0.25" footer="0.25"/>
  <pageSetup scale="73" fitToHeight="2" orientation="portrait" r:id="rId1"/>
  <headerFooter alignWithMargins="0"/>
  <rowBreaks count="1" manualBreakCount="1">
    <brk id="6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67"/>
  <sheetViews>
    <sheetView view="pageBreakPreview" topLeftCell="A40" zoomScale="80" zoomScaleNormal="100" zoomScaleSheetLayoutView="80" workbookViewId="0"/>
  </sheetViews>
  <sheetFormatPr defaultRowHeight="15"/>
  <cols>
    <col min="1" max="1" width="4" customWidth="1"/>
    <col min="2" max="2" width="44.88671875" customWidth="1"/>
    <col min="3" max="3" width="20.44140625" bestFit="1" customWidth="1"/>
    <col min="4" max="6" width="16.109375" customWidth="1"/>
  </cols>
  <sheetData>
    <row r="1" spans="1:6" ht="15.75" thickBot="1"/>
    <row r="2" spans="1:6" ht="15.75" thickTop="1">
      <c r="A2" s="1344" t="s">
        <v>3293</v>
      </c>
      <c r="B2" s="1345"/>
      <c r="C2" s="1346" t="s">
        <v>3294</v>
      </c>
      <c r="D2" s="1347" t="s">
        <v>1802</v>
      </c>
      <c r="E2" s="1348" t="s">
        <v>1803</v>
      </c>
      <c r="F2" s="1349"/>
    </row>
    <row r="3" spans="1:6">
      <c r="A3" s="1350" t="s">
        <v>1789</v>
      </c>
      <c r="B3" s="81"/>
      <c r="C3" s="811" t="s">
        <v>3295</v>
      </c>
      <c r="D3" s="78" t="s">
        <v>3313</v>
      </c>
      <c r="E3" s="95"/>
      <c r="F3" s="1351"/>
    </row>
    <row r="4" spans="1:6">
      <c r="A4" s="1352" t="s">
        <v>3296</v>
      </c>
      <c r="B4" s="81"/>
      <c r="C4" s="811" t="s">
        <v>3297</v>
      </c>
      <c r="D4" s="701" t="s">
        <v>1789</v>
      </c>
      <c r="E4" s="102" t="s">
        <v>1789</v>
      </c>
      <c r="F4" s="1353"/>
    </row>
    <row r="5" spans="1:6">
      <c r="A5" s="1354" t="s">
        <v>4112</v>
      </c>
      <c r="B5" s="230"/>
      <c r="C5" s="230"/>
      <c r="D5" s="230"/>
      <c r="E5" s="230"/>
      <c r="F5" s="1355"/>
    </row>
    <row r="6" spans="1:6">
      <c r="A6" s="1359" t="s">
        <v>4113</v>
      </c>
      <c r="B6" s="1360"/>
      <c r="C6" s="811"/>
      <c r="D6" s="811"/>
      <c r="E6" s="88"/>
      <c r="F6" s="1351"/>
    </row>
    <row r="7" spans="1:6">
      <c r="A7" s="1359" t="s">
        <v>4114</v>
      </c>
      <c r="B7" s="1360"/>
      <c r="C7" s="811"/>
      <c r="D7" s="811"/>
      <c r="E7" s="811"/>
      <c r="F7" s="1351"/>
    </row>
    <row r="8" spans="1:6">
      <c r="A8" s="1359" t="s">
        <v>4115</v>
      </c>
      <c r="B8" s="1360"/>
      <c r="C8" s="1360"/>
      <c r="D8" s="1360"/>
      <c r="E8" s="1360"/>
      <c r="F8" s="1361"/>
    </row>
    <row r="9" spans="1:6">
      <c r="A9" s="1359" t="s">
        <v>4116</v>
      </c>
      <c r="B9" s="1360"/>
      <c r="C9" s="1360"/>
      <c r="D9" s="1360"/>
      <c r="E9" s="1360"/>
      <c r="F9" s="1361"/>
    </row>
    <row r="10" spans="1:6">
      <c r="A10" s="1359" t="s">
        <v>4117</v>
      </c>
      <c r="B10" s="1360"/>
      <c r="C10" s="1360"/>
      <c r="D10" s="1360"/>
      <c r="E10" s="1360"/>
      <c r="F10" s="1361"/>
    </row>
    <row r="11" spans="1:6">
      <c r="A11" s="1359"/>
      <c r="B11" s="1360"/>
      <c r="C11" s="1360"/>
      <c r="D11" s="1360"/>
      <c r="E11" s="1360"/>
      <c r="F11" s="1361"/>
    </row>
    <row r="12" spans="1:6">
      <c r="A12" s="1359"/>
      <c r="B12" s="1360"/>
      <c r="C12" s="1360"/>
      <c r="D12" s="1360"/>
      <c r="E12" s="1360"/>
      <c r="F12" s="1361"/>
    </row>
    <row r="13" spans="1:6">
      <c r="A13" s="1359"/>
      <c r="B13" s="1360"/>
      <c r="C13" s="1360"/>
      <c r="D13" s="1360"/>
      <c r="E13" s="1360"/>
      <c r="F13" s="1361"/>
    </row>
    <row r="14" spans="1:6">
      <c r="A14" s="1362" t="s">
        <v>1729</v>
      </c>
      <c r="B14" s="1363"/>
      <c r="C14" s="1445"/>
      <c r="D14" s="1445"/>
      <c r="E14" s="1445"/>
      <c r="F14" s="1446"/>
    </row>
    <row r="15" spans="1:6">
      <c r="A15" s="1366" t="s">
        <v>1732</v>
      </c>
      <c r="B15" s="1448" t="s">
        <v>4118</v>
      </c>
      <c r="C15" s="1377" t="s">
        <v>3999</v>
      </c>
      <c r="D15" s="1377" t="s">
        <v>3999</v>
      </c>
      <c r="E15" s="1377" t="s">
        <v>3999</v>
      </c>
      <c r="F15" s="1367" t="s">
        <v>3999</v>
      </c>
    </row>
    <row r="16" spans="1:6">
      <c r="A16" s="1366"/>
      <c r="B16" s="1448"/>
      <c r="C16" s="1377" t="s">
        <v>4000</v>
      </c>
      <c r="D16" s="1377" t="s">
        <v>4001</v>
      </c>
      <c r="E16" s="1377" t="s">
        <v>4002</v>
      </c>
      <c r="F16" s="1367" t="s">
        <v>2337</v>
      </c>
    </row>
    <row r="17" spans="1:6">
      <c r="A17" s="1368"/>
      <c r="B17" s="1365" t="s">
        <v>3024</v>
      </c>
      <c r="C17" s="1377" t="s">
        <v>3025</v>
      </c>
      <c r="D17" s="1377" t="s">
        <v>3026</v>
      </c>
      <c r="E17" s="1377" t="s">
        <v>3027</v>
      </c>
      <c r="F17" s="1367" t="s">
        <v>2347</v>
      </c>
    </row>
    <row r="18" spans="1:6">
      <c r="A18" s="1369">
        <v>1</v>
      </c>
      <c r="B18" s="1370" t="s">
        <v>1967</v>
      </c>
      <c r="C18" s="1378"/>
      <c r="D18" s="1378"/>
      <c r="E18" s="1378"/>
      <c r="F18" s="1372"/>
    </row>
    <row r="19" spans="1:6">
      <c r="A19" s="1369">
        <v>2</v>
      </c>
      <c r="B19" s="1370" t="s">
        <v>4119</v>
      </c>
      <c r="C19" s="1371"/>
      <c r="D19" s="1373"/>
      <c r="E19" s="1373"/>
      <c r="F19" s="1374"/>
    </row>
    <row r="20" spans="1:6" s="1444" customFormat="1">
      <c r="A20" s="2826">
        <v>3</v>
      </c>
      <c r="B20" s="1453" t="s">
        <v>4425</v>
      </c>
      <c r="C20" s="1378"/>
      <c r="D20" s="1454"/>
      <c r="E20" s="1454"/>
      <c r="F20" s="1455"/>
    </row>
    <row r="21" spans="1:6">
      <c r="A21" s="1369">
        <v>4</v>
      </c>
      <c r="B21" s="1370" t="s">
        <v>4120</v>
      </c>
      <c r="C21" s="1371"/>
      <c r="D21" s="1373"/>
      <c r="E21" s="1375"/>
      <c r="F21" s="1376"/>
    </row>
    <row r="22" spans="1:6">
      <c r="A22" s="1369">
        <v>5</v>
      </c>
      <c r="B22" s="1370" t="s">
        <v>4121</v>
      </c>
      <c r="C22" s="1371"/>
      <c r="D22" s="1375"/>
      <c r="E22" s="1375"/>
      <c r="F22" s="1376"/>
    </row>
    <row r="23" spans="1:6">
      <c r="A23" s="1369">
        <v>6</v>
      </c>
      <c r="B23" s="1370" t="s">
        <v>4122</v>
      </c>
      <c r="C23" s="1371"/>
      <c r="D23" s="1375"/>
      <c r="E23" s="1375"/>
      <c r="F23" s="1376"/>
    </row>
    <row r="24" spans="1:6">
      <c r="A24" s="1369">
        <v>7</v>
      </c>
      <c r="B24" s="1370" t="s">
        <v>4123</v>
      </c>
      <c r="C24" s="1371"/>
      <c r="D24" s="1379"/>
      <c r="E24" s="1379"/>
      <c r="F24" s="1380"/>
    </row>
    <row r="25" spans="1:6">
      <c r="A25" s="1369">
        <v>8</v>
      </c>
      <c r="B25" s="1370"/>
      <c r="C25" s="1371"/>
      <c r="D25" s="1382"/>
      <c r="E25" s="1382"/>
      <c r="F25" s="1383"/>
    </row>
    <row r="26" spans="1:6">
      <c r="A26" s="1369">
        <v>9</v>
      </c>
      <c r="B26" s="1370"/>
      <c r="C26" s="1371"/>
      <c r="D26" s="1375"/>
      <c r="E26" s="1373"/>
      <c r="F26" s="1374"/>
    </row>
    <row r="27" spans="1:6">
      <c r="A27" s="1369">
        <v>10</v>
      </c>
      <c r="B27" s="1370"/>
      <c r="C27" s="1371"/>
      <c r="D27" s="1375"/>
      <c r="E27" s="1375"/>
      <c r="F27" s="1376"/>
    </row>
    <row r="28" spans="1:6">
      <c r="A28" s="1369">
        <v>11</v>
      </c>
      <c r="B28" s="1370"/>
      <c r="C28" s="1371"/>
      <c r="D28" s="1375"/>
      <c r="E28" s="1375"/>
      <c r="F28" s="1376"/>
    </row>
    <row r="29" spans="1:6">
      <c r="A29" s="1369">
        <v>12</v>
      </c>
      <c r="B29" s="1370"/>
      <c r="C29" s="1371"/>
      <c r="D29" s="1375"/>
      <c r="E29" s="1375"/>
      <c r="F29" s="1376"/>
    </row>
    <row r="30" spans="1:6">
      <c r="A30" s="1369">
        <v>13</v>
      </c>
      <c r="B30" s="1370"/>
      <c r="C30" s="1371"/>
      <c r="D30" s="1375"/>
      <c r="E30" s="1375"/>
      <c r="F30" s="1376"/>
    </row>
    <row r="31" spans="1:6">
      <c r="A31" s="1369">
        <v>14</v>
      </c>
      <c r="B31" s="1370"/>
      <c r="C31" s="1371"/>
      <c r="D31" s="1375"/>
      <c r="E31" s="1375"/>
      <c r="F31" s="1376"/>
    </row>
    <row r="32" spans="1:6">
      <c r="A32" s="1369">
        <v>15</v>
      </c>
      <c r="B32" s="1370"/>
      <c r="C32" s="1371"/>
      <c r="D32" s="1375"/>
      <c r="E32" s="1375"/>
      <c r="F32" s="1376"/>
    </row>
    <row r="33" spans="1:6">
      <c r="A33" s="1369">
        <v>16</v>
      </c>
      <c r="B33" s="1370"/>
      <c r="C33" s="1371"/>
      <c r="D33" s="1375"/>
      <c r="E33" s="1375"/>
      <c r="F33" s="1376"/>
    </row>
    <row r="34" spans="1:6">
      <c r="A34" s="1369">
        <v>17</v>
      </c>
      <c r="B34" s="1370"/>
      <c r="C34" s="1371"/>
      <c r="D34" s="1385"/>
      <c r="E34" s="1385"/>
      <c r="F34" s="1386"/>
    </row>
    <row r="35" spans="1:6">
      <c r="A35" s="1369">
        <v>18</v>
      </c>
      <c r="B35" s="1370"/>
      <c r="C35" s="1371"/>
      <c r="D35" s="1385"/>
      <c r="E35" s="1385"/>
      <c r="F35" s="1386"/>
    </row>
    <row r="36" spans="1:6">
      <c r="A36" s="1369">
        <v>19</v>
      </c>
      <c r="B36" s="1370"/>
      <c r="C36" s="1371"/>
      <c r="D36" s="1375"/>
      <c r="E36" s="1375"/>
      <c r="F36" s="1376"/>
    </row>
    <row r="37" spans="1:6">
      <c r="A37" s="1369">
        <v>20</v>
      </c>
      <c r="B37" s="1370"/>
      <c r="C37" s="1371"/>
      <c r="D37" s="1375"/>
      <c r="E37" s="1375"/>
      <c r="F37" s="1376"/>
    </row>
    <row r="38" spans="1:6">
      <c r="A38" s="1369">
        <v>21</v>
      </c>
      <c r="B38" s="1370"/>
      <c r="C38" s="1371"/>
      <c r="D38" s="1375"/>
      <c r="E38" s="1375"/>
      <c r="F38" s="1376"/>
    </row>
    <row r="39" spans="1:6">
      <c r="A39" s="1369">
        <v>22</v>
      </c>
      <c r="B39" s="1370"/>
      <c r="C39" s="1378"/>
      <c r="D39" s="1385"/>
      <c r="E39" s="1385"/>
      <c r="F39" s="1386"/>
    </row>
    <row r="40" spans="1:6">
      <c r="A40" s="1369">
        <v>23</v>
      </c>
      <c r="B40" s="1370"/>
      <c r="C40" s="1371"/>
      <c r="D40" s="1375"/>
      <c r="E40" s="1375"/>
      <c r="F40" s="1376"/>
    </row>
    <row r="41" spans="1:6">
      <c r="A41" s="1369">
        <v>24</v>
      </c>
      <c r="B41" s="1370"/>
      <c r="C41" s="1371"/>
      <c r="D41" s="1375"/>
      <c r="E41" s="1375"/>
      <c r="F41" s="1376"/>
    </row>
    <row r="42" spans="1:6">
      <c r="A42" s="1369">
        <v>25</v>
      </c>
      <c r="B42" s="1370"/>
      <c r="C42" s="1371"/>
      <c r="D42" s="1385"/>
      <c r="E42" s="1385"/>
      <c r="F42" s="1386"/>
    </row>
    <row r="43" spans="1:6">
      <c r="A43" s="1369">
        <v>26</v>
      </c>
      <c r="B43" s="1370"/>
      <c r="C43" s="1371"/>
      <c r="D43" s="1375"/>
      <c r="E43" s="1375"/>
      <c r="F43" s="1376"/>
    </row>
    <row r="44" spans="1:6">
      <c r="A44" s="1369">
        <v>27</v>
      </c>
      <c r="B44" s="1370"/>
      <c r="C44" s="1371"/>
      <c r="D44" s="1375"/>
      <c r="E44" s="1375"/>
      <c r="F44" s="1376"/>
    </row>
    <row r="45" spans="1:6">
      <c r="A45" s="1369">
        <v>28</v>
      </c>
      <c r="B45" s="1370"/>
      <c r="C45" s="1371"/>
      <c r="D45" s="1375"/>
      <c r="E45" s="1375"/>
      <c r="F45" s="1376"/>
    </row>
    <row r="46" spans="1:6">
      <c r="A46" s="1369">
        <v>29</v>
      </c>
      <c r="B46" s="1370"/>
      <c r="C46" s="1371"/>
      <c r="D46" s="1375"/>
      <c r="E46" s="1375"/>
      <c r="F46" s="1376"/>
    </row>
    <row r="47" spans="1:6">
      <c r="A47" s="1369">
        <v>30</v>
      </c>
      <c r="B47" s="1370"/>
      <c r="C47" s="1371"/>
      <c r="D47" s="1375"/>
      <c r="E47" s="1375"/>
      <c r="F47" s="1376"/>
    </row>
    <row r="48" spans="1:6">
      <c r="A48" s="1369">
        <v>31</v>
      </c>
      <c r="B48" s="1370"/>
      <c r="C48" s="1371"/>
      <c r="D48" s="1375"/>
      <c r="E48" s="1375"/>
      <c r="F48" s="1376"/>
    </row>
    <row r="49" spans="1:6">
      <c r="A49" s="1369">
        <v>32</v>
      </c>
      <c r="B49" s="1370"/>
      <c r="C49" s="1371"/>
      <c r="D49" s="1375"/>
      <c r="E49" s="1375"/>
      <c r="F49" s="1376"/>
    </row>
    <row r="50" spans="1:6">
      <c r="A50" s="1369">
        <v>33</v>
      </c>
      <c r="B50" s="1370"/>
      <c r="C50" s="1371"/>
      <c r="D50" s="1375"/>
      <c r="E50" s="1375"/>
      <c r="F50" s="1376"/>
    </row>
    <row r="51" spans="1:6">
      <c r="A51" s="1369">
        <v>34</v>
      </c>
      <c r="B51" s="1370"/>
      <c r="C51" s="1371"/>
      <c r="D51" s="1385"/>
      <c r="E51" s="1385"/>
      <c r="F51" s="1386"/>
    </row>
    <row r="52" spans="1:6">
      <c r="A52" s="1369">
        <v>35</v>
      </c>
      <c r="B52" s="1370"/>
      <c r="C52" s="1371"/>
      <c r="D52" s="1375"/>
      <c r="E52" s="1375"/>
      <c r="F52" s="1376"/>
    </row>
    <row r="53" spans="1:6">
      <c r="A53" s="1369">
        <v>36</v>
      </c>
      <c r="B53" s="1370"/>
      <c r="C53" s="1371"/>
      <c r="D53" s="1375"/>
      <c r="E53" s="1375"/>
      <c r="F53" s="1376"/>
    </row>
    <row r="54" spans="1:6">
      <c r="A54" s="1369">
        <v>37</v>
      </c>
      <c r="B54" s="1370"/>
      <c r="C54" s="1371"/>
      <c r="D54" s="1375"/>
      <c r="E54" s="1375"/>
      <c r="F54" s="1376"/>
    </row>
    <row r="55" spans="1:6">
      <c r="A55" s="1369">
        <v>38</v>
      </c>
      <c r="B55" s="1370"/>
      <c r="C55" s="1371"/>
      <c r="D55" s="1375"/>
      <c r="E55" s="1375"/>
      <c r="F55" s="1376"/>
    </row>
    <row r="56" spans="1:6">
      <c r="A56" s="1369">
        <v>39</v>
      </c>
      <c r="B56" s="1370"/>
      <c r="C56" s="1371"/>
      <c r="D56" s="1375"/>
      <c r="E56" s="1375"/>
      <c r="F56" s="1376"/>
    </row>
    <row r="57" spans="1:6">
      <c r="A57" s="1369">
        <v>40</v>
      </c>
      <c r="B57" s="1370"/>
      <c r="C57" s="1371"/>
      <c r="D57" s="1375"/>
      <c r="E57" s="1375"/>
      <c r="F57" s="1376"/>
    </row>
    <row r="58" spans="1:6">
      <c r="A58" s="1369">
        <v>41</v>
      </c>
      <c r="B58" s="1370"/>
      <c r="C58" s="1371"/>
      <c r="D58" s="1375"/>
      <c r="E58" s="1375"/>
      <c r="F58" s="1376"/>
    </row>
    <row r="59" spans="1:6">
      <c r="A59" s="1369">
        <v>42</v>
      </c>
      <c r="B59" s="1370"/>
      <c r="C59" s="1371"/>
      <c r="D59" s="1375"/>
      <c r="E59" s="1375"/>
      <c r="F59" s="1376"/>
    </row>
    <row r="60" spans="1:6">
      <c r="A60" s="1369">
        <v>43</v>
      </c>
      <c r="B60" s="1370"/>
      <c r="C60" s="1371"/>
      <c r="D60" s="1375"/>
      <c r="E60" s="1375"/>
      <c r="F60" s="1376"/>
    </row>
    <row r="61" spans="1:6">
      <c r="A61" s="1369">
        <v>44</v>
      </c>
      <c r="B61" s="1370"/>
      <c r="C61" s="1371"/>
      <c r="D61" s="1375"/>
      <c r="E61" s="1375"/>
      <c r="F61" s="1376"/>
    </row>
    <row r="62" spans="1:6">
      <c r="A62" s="1369">
        <v>45</v>
      </c>
      <c r="B62" s="1370"/>
      <c r="C62" s="1371"/>
      <c r="D62" s="1375"/>
      <c r="E62" s="1375"/>
      <c r="F62" s="1376"/>
    </row>
    <row r="63" spans="1:6">
      <c r="A63" s="1369">
        <v>46</v>
      </c>
      <c r="B63" s="1370"/>
      <c r="C63" s="1371"/>
      <c r="D63" s="1375"/>
      <c r="E63" s="1375"/>
      <c r="F63" s="1376"/>
    </row>
    <row r="64" spans="1:6" ht="15.75" thickBot="1">
      <c r="A64" s="1391">
        <v>47</v>
      </c>
      <c r="B64" s="1392" t="s">
        <v>172</v>
      </c>
      <c r="C64" s="1394">
        <f>SUM(C18:C63)</f>
        <v>0</v>
      </c>
      <c r="D64" s="1394">
        <f>SUM(D18:D63)</f>
        <v>0</v>
      </c>
      <c r="E64" s="1394">
        <f>SUM(E18:E63)</f>
        <v>0</v>
      </c>
      <c r="F64" s="1393">
        <f>SUM(F18:F63)</f>
        <v>0</v>
      </c>
    </row>
    <row r="65" spans="1:6" ht="15.75" thickTop="1">
      <c r="A65" s="811"/>
      <c r="B65" s="811"/>
      <c r="C65" s="811"/>
      <c r="D65" s="973"/>
      <c r="E65" s="973"/>
      <c r="F65" s="973"/>
    </row>
    <row r="66" spans="1:6">
      <c r="A66" s="1527" t="s">
        <v>4680</v>
      </c>
      <c r="B66" s="1527"/>
      <c r="C66" s="17"/>
      <c r="D66" s="17"/>
      <c r="E66" s="17"/>
      <c r="F66" s="17"/>
    </row>
    <row r="67" spans="1:6">
      <c r="A67" s="69" t="s">
        <v>4124</v>
      </c>
      <c r="B67" s="69"/>
      <c r="C67" s="69"/>
      <c r="D67" s="69"/>
      <c r="E67" s="69"/>
      <c r="F67" s="69"/>
    </row>
  </sheetData>
  <pageMargins left="0.7" right="0.7" top="0.75" bottom="0.75" header="0.3" footer="0.3"/>
  <pageSetup scale="64" orientation="portrait" r:id="rId1"/>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56"/>
  <sheetViews>
    <sheetView view="pageBreakPreview" topLeftCell="A34" zoomScale="80" zoomScaleNormal="70" zoomScaleSheetLayoutView="80" workbookViewId="0"/>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4.21875" customWidth="1"/>
  </cols>
  <sheetData>
    <row r="1" spans="1:9" ht="15.75" thickBot="1">
      <c r="A1" s="836"/>
    </row>
    <row r="2" spans="1:9" ht="15.75" thickTop="1">
      <c r="A2" s="1344" t="s">
        <v>3293</v>
      </c>
      <c r="B2" s="1346"/>
      <c r="C2" s="1346"/>
      <c r="D2" s="1345"/>
      <c r="E2" s="1346" t="s">
        <v>3294</v>
      </c>
      <c r="F2" s="1346"/>
      <c r="G2" s="1460" t="s">
        <v>1802</v>
      </c>
      <c r="H2" s="3417" t="s">
        <v>4125</v>
      </c>
      <c r="I2" s="3418"/>
    </row>
    <row r="3" spans="1:9">
      <c r="A3" s="1350" t="s">
        <v>1789</v>
      </c>
      <c r="B3" s="811"/>
      <c r="C3" s="811"/>
      <c r="D3" s="81"/>
      <c r="E3" s="811" t="s">
        <v>3295</v>
      </c>
      <c r="F3" s="811"/>
      <c r="G3" s="700" t="s">
        <v>3313</v>
      </c>
      <c r="H3" s="3419"/>
      <c r="I3" s="3420"/>
    </row>
    <row r="4" spans="1:9">
      <c r="A4" s="1352" t="s">
        <v>3296</v>
      </c>
      <c r="B4" s="811"/>
      <c r="C4" s="811"/>
      <c r="D4" s="81"/>
      <c r="E4" s="811" t="s">
        <v>3297</v>
      </c>
      <c r="F4" s="811"/>
      <c r="G4" s="695" t="s">
        <v>1789</v>
      </c>
      <c r="H4" s="3421" t="s">
        <v>1789</v>
      </c>
      <c r="I4" s="3422"/>
    </row>
    <row r="5" spans="1:9">
      <c r="A5" s="1354" t="s">
        <v>4126</v>
      </c>
      <c r="B5" s="1461"/>
      <c r="C5" s="1461"/>
      <c r="D5" s="1461"/>
      <c r="E5" s="230"/>
      <c r="F5" s="230"/>
      <c r="G5" s="230"/>
      <c r="H5" s="230"/>
      <c r="I5" s="1355"/>
    </row>
    <row r="6" spans="1:9">
      <c r="A6" s="1462" t="s">
        <v>4151</v>
      </c>
      <c r="B6" s="891"/>
      <c r="C6" s="891"/>
      <c r="D6" s="891"/>
      <c r="E6" s="972"/>
      <c r="F6" s="972"/>
      <c r="G6" s="972"/>
      <c r="H6" s="972"/>
      <c r="I6" s="1463"/>
    </row>
    <row r="7" spans="1:9">
      <c r="A7" s="1464" t="s">
        <v>4152</v>
      </c>
      <c r="B7" s="817"/>
      <c r="C7" s="891"/>
      <c r="D7" s="972"/>
      <c r="E7" s="972"/>
      <c r="F7" s="972"/>
      <c r="G7" s="972"/>
      <c r="H7" s="972"/>
      <c r="I7" s="1463"/>
    </row>
    <row r="8" spans="1:9">
      <c r="A8" s="1464"/>
      <c r="B8" s="817"/>
      <c r="C8" s="891"/>
      <c r="D8" s="972"/>
      <c r="E8" s="972"/>
      <c r="F8" s="972"/>
      <c r="G8" s="972"/>
      <c r="H8" s="972"/>
      <c r="I8" s="1463"/>
    </row>
    <row r="9" spans="1:9">
      <c r="A9" s="1464" t="s">
        <v>4127</v>
      </c>
      <c r="B9" s="972"/>
      <c r="C9" s="972"/>
      <c r="D9" s="972"/>
      <c r="E9" s="972"/>
      <c r="F9" s="972"/>
      <c r="G9" s="972"/>
      <c r="H9" s="972"/>
      <c r="I9" s="1463"/>
    </row>
    <row r="10" spans="1:9">
      <c r="A10" s="1465"/>
      <c r="B10" s="972"/>
      <c r="C10" s="972"/>
      <c r="D10" s="972"/>
      <c r="E10" s="972"/>
      <c r="F10" s="972"/>
      <c r="G10" s="972"/>
      <c r="H10" s="972"/>
      <c r="I10" s="1463"/>
    </row>
    <row r="11" spans="1:9">
      <c r="A11" s="1359" t="s">
        <v>4128</v>
      </c>
      <c r="B11" s="1360"/>
      <c r="C11" s="1360"/>
      <c r="D11" s="1360"/>
      <c r="E11" s="1360"/>
      <c r="F11" s="811"/>
      <c r="G11" s="811"/>
      <c r="H11" s="811"/>
      <c r="I11" s="1351"/>
    </row>
    <row r="12" spans="1:9">
      <c r="A12" s="1359"/>
      <c r="B12" s="1360"/>
      <c r="C12" s="1360"/>
      <c r="D12" s="1360"/>
      <c r="E12" s="1360"/>
      <c r="F12" s="811"/>
      <c r="G12" s="811"/>
      <c r="H12" s="811"/>
      <c r="I12" s="1351"/>
    </row>
    <row r="13" spans="1:9">
      <c r="A13" s="1359" t="s">
        <v>4129</v>
      </c>
      <c r="B13" s="1360"/>
      <c r="C13" s="1360"/>
      <c r="D13" s="1360"/>
      <c r="E13" s="1360"/>
      <c r="F13" s="1360"/>
      <c r="G13" s="1360"/>
      <c r="H13" s="1360"/>
      <c r="I13" s="1361"/>
    </row>
    <row r="14" spans="1:9">
      <c r="A14" s="1359"/>
      <c r="B14" s="1360"/>
      <c r="C14" s="1360"/>
      <c r="D14" s="1360"/>
      <c r="E14" s="1360"/>
      <c r="F14" s="1360"/>
      <c r="G14" s="1360"/>
      <c r="H14" s="1360"/>
      <c r="I14" s="1361"/>
    </row>
    <row r="15" spans="1:9">
      <c r="A15" s="1359" t="s">
        <v>4130</v>
      </c>
      <c r="B15" s="1360"/>
      <c r="C15" s="1360"/>
      <c r="D15" s="1360"/>
      <c r="E15" s="1360"/>
      <c r="F15" s="1360"/>
      <c r="G15" s="1360"/>
      <c r="H15" s="1360"/>
      <c r="I15" s="1361"/>
    </row>
    <row r="16" spans="1:9">
      <c r="A16" s="1359"/>
      <c r="B16" s="1360"/>
      <c r="C16" s="1360"/>
      <c r="D16" s="1360"/>
      <c r="E16" s="1360"/>
      <c r="F16" s="1360"/>
      <c r="G16" s="1360"/>
      <c r="H16" s="1360"/>
      <c r="I16" s="1361"/>
    </row>
    <row r="17" spans="1:9">
      <c r="A17" s="1359" t="s">
        <v>4131</v>
      </c>
      <c r="B17" s="1360"/>
      <c r="C17" s="1360"/>
      <c r="D17" s="1360"/>
      <c r="E17" s="1360"/>
      <c r="F17" s="1360"/>
      <c r="G17" s="1360"/>
      <c r="H17" s="1360"/>
      <c r="I17" s="1361"/>
    </row>
    <row r="18" spans="1:9">
      <c r="A18" s="1359"/>
      <c r="B18" s="1360"/>
      <c r="C18" s="1360"/>
      <c r="D18" s="1360"/>
      <c r="E18" s="1360"/>
      <c r="F18" s="1360"/>
      <c r="G18" s="1360"/>
      <c r="H18" s="1360"/>
      <c r="I18" s="1361"/>
    </row>
    <row r="19" spans="1:9">
      <c r="A19" s="1359" t="s">
        <v>4132</v>
      </c>
      <c r="B19" s="1360"/>
      <c r="C19" s="1360"/>
      <c r="D19" s="1360"/>
      <c r="E19" s="1360"/>
      <c r="F19" s="1360"/>
      <c r="G19" s="1360"/>
      <c r="H19" s="1360"/>
      <c r="I19" s="1361"/>
    </row>
    <row r="20" spans="1:9">
      <c r="A20" s="1359"/>
      <c r="B20" s="1360"/>
      <c r="C20" s="1360"/>
      <c r="D20" s="1360"/>
      <c r="E20" s="1360"/>
      <c r="F20" s="1360"/>
      <c r="G20" s="1360"/>
      <c r="H20" s="1360"/>
      <c r="I20" s="1361"/>
    </row>
    <row r="21" spans="1:9">
      <c r="A21" s="1359" t="s">
        <v>4133</v>
      </c>
      <c r="B21" s="1360"/>
      <c r="C21" s="1360"/>
      <c r="D21" s="1360"/>
      <c r="E21" s="1360"/>
      <c r="F21" s="1360"/>
      <c r="G21" s="1360"/>
      <c r="H21" s="1360"/>
      <c r="I21" s="1361"/>
    </row>
    <row r="22" spans="1:9">
      <c r="A22" s="1359" t="s">
        <v>4134</v>
      </c>
      <c r="B22" s="1360"/>
      <c r="C22" s="1360"/>
      <c r="D22" s="1360"/>
      <c r="E22" s="1360"/>
      <c r="F22" s="1360"/>
      <c r="G22" s="1360"/>
      <c r="H22" s="1360"/>
      <c r="I22" s="1361"/>
    </row>
    <row r="23" spans="1:9">
      <c r="A23" s="1359"/>
      <c r="B23" s="1360"/>
      <c r="C23" s="1360"/>
      <c r="D23" s="1360"/>
      <c r="E23" s="1360"/>
      <c r="F23" s="1360"/>
      <c r="G23" s="1360"/>
      <c r="H23" s="1360"/>
      <c r="I23" s="1361"/>
    </row>
    <row r="24" spans="1:9">
      <c r="A24" s="1359"/>
      <c r="B24" s="1360"/>
      <c r="C24" s="1360"/>
      <c r="D24" s="1360"/>
      <c r="E24" s="1360"/>
      <c r="F24" s="1360"/>
      <c r="G24" s="1360"/>
      <c r="H24" s="1360"/>
      <c r="I24" s="1361"/>
    </row>
    <row r="25" spans="1:9">
      <c r="A25" s="1359"/>
      <c r="B25" s="1360"/>
      <c r="C25" s="1360"/>
      <c r="D25" s="1360"/>
      <c r="E25" s="1360"/>
      <c r="F25" s="1360"/>
      <c r="G25" s="1360"/>
      <c r="H25" s="1360"/>
      <c r="I25" s="1361"/>
    </row>
    <row r="26" spans="1:9">
      <c r="A26" s="1356"/>
      <c r="B26" s="1357"/>
      <c r="C26" s="1357"/>
      <c r="D26" s="1357"/>
      <c r="E26" s="1357"/>
      <c r="F26" s="1357"/>
      <c r="G26" s="1357"/>
      <c r="H26" s="1357"/>
      <c r="I26" s="1358"/>
    </row>
    <row r="27" spans="1:9">
      <c r="A27" s="1466"/>
      <c r="B27" s="1467"/>
      <c r="C27" s="3423" t="s">
        <v>4135</v>
      </c>
      <c r="D27" s="3424"/>
      <c r="E27" s="3425"/>
      <c r="F27" s="3423" t="s">
        <v>4136</v>
      </c>
      <c r="G27" s="3424"/>
      <c r="H27" s="3424"/>
      <c r="I27" s="3426"/>
    </row>
    <row r="28" spans="1:9">
      <c r="A28" s="1468"/>
      <c r="B28" s="1469"/>
      <c r="C28" s="3427" t="s">
        <v>4137</v>
      </c>
      <c r="D28" s="3428"/>
      <c r="E28" s="3429"/>
      <c r="F28" s="3423" t="s">
        <v>4137</v>
      </c>
      <c r="G28" s="3424"/>
      <c r="H28" s="3424"/>
      <c r="I28" s="3426"/>
    </row>
    <row r="29" spans="1:9" ht="20.85" customHeight="1">
      <c r="A29" s="1362"/>
      <c r="B29" s="665"/>
      <c r="C29" s="648"/>
      <c r="D29" s="538" t="s">
        <v>4138</v>
      </c>
      <c r="E29" s="1470"/>
      <c r="F29" s="1403"/>
      <c r="G29" s="1403" t="s">
        <v>4138</v>
      </c>
      <c r="H29" s="3430"/>
      <c r="I29" s="3431"/>
    </row>
    <row r="30" spans="1:9">
      <c r="A30" s="1366"/>
      <c r="B30" s="1448" t="s">
        <v>4139</v>
      </c>
      <c r="C30" s="649" t="s">
        <v>4140</v>
      </c>
      <c r="D30" s="291" t="s">
        <v>4141</v>
      </c>
      <c r="E30" s="1448" t="s">
        <v>4142</v>
      </c>
      <c r="F30" s="1377" t="s">
        <v>4140</v>
      </c>
      <c r="G30" s="1377" t="s">
        <v>4141</v>
      </c>
      <c r="H30" s="3432" t="s">
        <v>4142</v>
      </c>
      <c r="I30" s="3410"/>
    </row>
    <row r="31" spans="1:9">
      <c r="A31" s="1366" t="s">
        <v>1729</v>
      </c>
      <c r="B31" s="1448"/>
      <c r="C31" s="649"/>
      <c r="D31" s="291"/>
      <c r="E31" s="1448"/>
      <c r="F31" s="1377"/>
      <c r="G31" s="1377"/>
      <c r="H31" s="3432"/>
      <c r="I31" s="3410"/>
    </row>
    <row r="32" spans="1:9">
      <c r="A32" s="1368" t="s">
        <v>1732</v>
      </c>
      <c r="B32" s="1471" t="s">
        <v>3024</v>
      </c>
      <c r="C32" s="1377" t="s">
        <v>3025</v>
      </c>
      <c r="D32" s="1377" t="s">
        <v>3026</v>
      </c>
      <c r="E32" s="1377" t="s">
        <v>3027</v>
      </c>
      <c r="F32" s="1377" t="s">
        <v>2347</v>
      </c>
      <c r="G32" s="1377" t="s">
        <v>2348</v>
      </c>
      <c r="H32" s="3433" t="s">
        <v>2349</v>
      </c>
      <c r="I32" s="3434"/>
    </row>
    <row r="33" spans="1:9">
      <c r="A33" s="1369">
        <v>1</v>
      </c>
      <c r="B33" s="1472" t="s">
        <v>4143</v>
      </c>
      <c r="C33" s="1473"/>
      <c r="D33" s="1474"/>
      <c r="E33" s="1370"/>
      <c r="F33" s="1473"/>
      <c r="G33" s="1473"/>
      <c r="H33" s="3435"/>
      <c r="I33" s="3436"/>
    </row>
    <row r="34" spans="1:9">
      <c r="A34" s="1369">
        <v>2</v>
      </c>
      <c r="B34" s="1472" t="s">
        <v>4144</v>
      </c>
      <c r="C34" s="1473"/>
      <c r="D34" s="1474"/>
      <c r="E34" s="1370"/>
      <c r="F34" s="1473"/>
      <c r="G34" s="1473"/>
      <c r="H34" s="3411"/>
      <c r="I34" s="3412"/>
    </row>
    <row r="35" spans="1:9">
      <c r="A35" s="1369">
        <v>3</v>
      </c>
      <c r="B35" s="1472" t="s">
        <v>4145</v>
      </c>
      <c r="C35" s="1473"/>
      <c r="D35" s="1474"/>
      <c r="E35" s="1370"/>
      <c r="F35" s="1473"/>
      <c r="G35" s="1473"/>
      <c r="H35" s="3411"/>
      <c r="I35" s="3412"/>
    </row>
    <row r="36" spans="1:9">
      <c r="A36" s="1369">
        <v>4</v>
      </c>
      <c r="B36" s="1472" t="s">
        <v>4146</v>
      </c>
      <c r="C36" s="1473"/>
      <c r="D36" s="1475"/>
      <c r="E36" s="1453"/>
      <c r="F36" s="1473"/>
      <c r="G36" s="1473"/>
      <c r="H36" s="3411"/>
      <c r="I36" s="3412"/>
    </row>
    <row r="37" spans="1:9">
      <c r="A37" s="1369">
        <v>5</v>
      </c>
      <c r="B37" s="1472" t="s">
        <v>4147</v>
      </c>
      <c r="C37" s="1473"/>
      <c r="D37" s="1475"/>
      <c r="E37" s="1453"/>
      <c r="F37" s="1473"/>
      <c r="G37" s="1473"/>
      <c r="H37" s="3411"/>
      <c r="I37" s="3412"/>
    </row>
    <row r="38" spans="1:9">
      <c r="A38" s="1369">
        <v>6</v>
      </c>
      <c r="B38" s="1472" t="s">
        <v>4148</v>
      </c>
      <c r="C38" s="1473"/>
      <c r="D38" s="1475"/>
      <c r="E38" s="1453"/>
      <c r="F38" s="1473"/>
      <c r="G38" s="1473"/>
      <c r="H38" s="3411"/>
      <c r="I38" s="3412"/>
    </row>
    <row r="39" spans="1:9">
      <c r="A39" s="1369">
        <v>7</v>
      </c>
      <c r="B39" s="1472" t="s">
        <v>2331</v>
      </c>
      <c r="C39" s="1473"/>
      <c r="D39" s="1475"/>
      <c r="E39" s="1453"/>
      <c r="F39" s="1473"/>
      <c r="G39" s="1473"/>
      <c r="H39" s="3413"/>
      <c r="I39" s="3414"/>
    </row>
    <row r="40" spans="1:9">
      <c r="A40" s="1369">
        <v>8</v>
      </c>
      <c r="B40" s="1472" t="s">
        <v>4149</v>
      </c>
      <c r="C40" s="1473">
        <f>SUM(C33:C39)</f>
        <v>0</v>
      </c>
      <c r="D40" s="1473">
        <f>SUM(D33:D39)</f>
        <v>0</v>
      </c>
      <c r="E40" s="1473">
        <f>SUM(E33:E39)</f>
        <v>0</v>
      </c>
      <c r="F40" s="1473">
        <f>SUM(F33:F39)</f>
        <v>0</v>
      </c>
      <c r="G40" s="1473">
        <f>SUM(G33:G39)</f>
        <v>0</v>
      </c>
      <c r="H40" s="3411">
        <v>0</v>
      </c>
      <c r="I40" s="3412"/>
    </row>
    <row r="41" spans="1:9">
      <c r="A41" s="1476"/>
      <c r="B41" s="1458"/>
      <c r="C41" s="1477"/>
      <c r="D41" s="1478"/>
      <c r="E41" s="1479"/>
      <c r="F41" s="1477"/>
      <c r="G41" s="1477"/>
      <c r="H41" s="3415"/>
      <c r="I41" s="3416"/>
    </row>
    <row r="42" spans="1:9">
      <c r="A42" s="1480"/>
      <c r="B42" s="1481"/>
      <c r="C42" s="1443"/>
      <c r="D42" s="1482"/>
      <c r="E42" s="1483"/>
      <c r="F42" s="1443"/>
      <c r="G42" s="1443"/>
      <c r="H42" s="3408"/>
      <c r="I42" s="3409"/>
    </row>
    <row r="43" spans="1:9">
      <c r="A43" s="1480"/>
      <c r="B43" s="1481"/>
      <c r="C43" s="1443"/>
      <c r="D43" s="1482"/>
      <c r="E43" s="1483"/>
      <c r="F43" s="1443"/>
      <c r="G43" s="1443"/>
      <c r="H43" s="3408"/>
      <c r="I43" s="3409"/>
    </row>
    <row r="44" spans="1:9">
      <c r="A44" s="1480"/>
      <c r="B44" s="1481"/>
      <c r="C44" s="1443"/>
      <c r="D44" s="1482"/>
      <c r="E44" s="1483"/>
      <c r="F44" s="1443"/>
      <c r="G44" s="1443"/>
      <c r="H44" s="3408"/>
      <c r="I44" s="3409"/>
    </row>
    <row r="45" spans="1:9">
      <c r="A45" s="1480"/>
      <c r="B45" s="1481"/>
      <c r="C45" s="1443"/>
      <c r="D45" s="1482"/>
      <c r="E45" s="1483"/>
      <c r="F45" s="1443"/>
      <c r="G45" s="1443"/>
      <c r="H45" s="3408"/>
      <c r="I45" s="3409"/>
    </row>
    <row r="46" spans="1:9">
      <c r="A46" s="1480"/>
      <c r="B46" s="1481"/>
      <c r="C46" s="1443"/>
      <c r="D46" s="1482"/>
      <c r="E46" s="1483"/>
      <c r="F46" s="1443"/>
      <c r="G46" s="1443"/>
      <c r="H46" s="3408"/>
      <c r="I46" s="3409"/>
    </row>
    <row r="47" spans="1:9">
      <c r="A47" s="1480"/>
      <c r="B47" s="1481"/>
      <c r="C47" s="1443"/>
      <c r="D47" s="1482"/>
      <c r="E47" s="1483"/>
      <c r="F47" s="1443"/>
      <c r="G47" s="1443"/>
      <c r="H47" s="3408"/>
      <c r="I47" s="3409"/>
    </row>
    <row r="48" spans="1:9">
      <c r="A48" s="1480"/>
      <c r="B48" s="1481"/>
      <c r="C48" s="1443"/>
      <c r="D48" s="1482"/>
      <c r="E48" s="1483"/>
      <c r="F48" s="1443"/>
      <c r="G48" s="1443"/>
      <c r="H48" s="3408"/>
      <c r="I48" s="3409"/>
    </row>
    <row r="49" spans="1:9" ht="15.75" customHeight="1">
      <c r="A49" s="1480"/>
      <c r="B49" s="1481"/>
      <c r="C49" s="1443"/>
      <c r="D49" s="1482"/>
      <c r="E49" s="1483"/>
      <c r="F49" s="1443"/>
      <c r="G49" s="1443"/>
      <c r="H49" s="3408"/>
      <c r="I49" s="3410"/>
    </row>
    <row r="50" spans="1:9" ht="15.75" customHeight="1">
      <c r="A50" s="1480"/>
      <c r="B50" s="1481"/>
      <c r="C50" s="1443"/>
      <c r="D50" s="1482"/>
      <c r="E50" s="1483"/>
      <c r="F50" s="1443"/>
      <c r="G50" s="1443"/>
      <c r="H50" s="3408"/>
      <c r="I50" s="3410"/>
    </row>
    <row r="51" spans="1:9" ht="15.75" customHeight="1">
      <c r="A51" s="1480"/>
      <c r="B51" s="1481"/>
      <c r="C51" s="1443"/>
      <c r="D51" s="1482"/>
      <c r="E51" s="1483"/>
      <c r="F51" s="811"/>
      <c r="G51" s="811"/>
      <c r="H51" s="3408"/>
      <c r="I51" s="3410"/>
    </row>
    <row r="52" spans="1:9" ht="15.75" customHeight="1">
      <c r="A52" s="1480"/>
      <c r="B52" s="1481"/>
      <c r="C52" s="1443"/>
      <c r="D52" s="1482"/>
      <c r="E52" s="1483"/>
      <c r="F52" s="811"/>
      <c r="G52" s="811"/>
      <c r="H52" s="3408"/>
      <c r="I52" s="3410"/>
    </row>
    <row r="53" spans="1:9" ht="15.75" customHeight="1" thickBot="1">
      <c r="A53" s="1484"/>
      <c r="B53" s="1485"/>
      <c r="C53" s="1485"/>
      <c r="D53" s="1485"/>
      <c r="E53" s="1486"/>
      <c r="F53" s="1486"/>
      <c r="G53" s="1486"/>
      <c r="H53" s="3406"/>
      <c r="I53" s="3407"/>
    </row>
    <row r="54" spans="1:9" ht="15.75" thickTop="1">
      <c r="A54" s="811"/>
      <c r="B54" s="811"/>
      <c r="C54" s="811"/>
      <c r="D54" s="811"/>
      <c r="E54" s="811"/>
      <c r="F54" s="811"/>
      <c r="G54" s="811"/>
      <c r="H54" s="811"/>
      <c r="I54" s="973"/>
    </row>
    <row r="55" spans="1:9">
      <c r="A55" s="17" t="s">
        <v>4680</v>
      </c>
      <c r="B55" s="17"/>
      <c r="C55" s="17"/>
      <c r="D55" s="17"/>
      <c r="E55" s="17"/>
      <c r="F55" s="17"/>
      <c r="G55" s="17"/>
      <c r="H55" s="17"/>
      <c r="I55" s="17"/>
    </row>
    <row r="56" spans="1:9">
      <c r="A56" s="69" t="s">
        <v>4150</v>
      </c>
      <c r="B56" s="69"/>
      <c r="C56" s="69"/>
      <c r="D56" s="69"/>
      <c r="E56" s="69"/>
      <c r="F56" s="69"/>
      <c r="G56" s="69"/>
      <c r="H56" s="69"/>
      <c r="I56" s="69"/>
    </row>
  </sheetData>
  <mergeCells count="32">
    <mergeCell ref="H34:I34"/>
    <mergeCell ref="H2:I2"/>
    <mergeCell ref="H3:I3"/>
    <mergeCell ref="H4:I4"/>
    <mergeCell ref="C27:E27"/>
    <mergeCell ref="F27:I27"/>
    <mergeCell ref="C28:E28"/>
    <mergeCell ref="F28:I28"/>
    <mergeCell ref="H29:I29"/>
    <mergeCell ref="H30:I30"/>
    <mergeCell ref="H31:I31"/>
    <mergeCell ref="H32:I32"/>
    <mergeCell ref="H33:I33"/>
    <mergeCell ref="H46:I46"/>
    <mergeCell ref="H35:I35"/>
    <mergeCell ref="H36:I36"/>
    <mergeCell ref="H37:I37"/>
    <mergeCell ref="H38:I38"/>
    <mergeCell ref="H39:I39"/>
    <mergeCell ref="H40:I40"/>
    <mergeCell ref="H41:I41"/>
    <mergeCell ref="H42:I42"/>
    <mergeCell ref="H43:I43"/>
    <mergeCell ref="H44:I44"/>
    <mergeCell ref="H45:I45"/>
    <mergeCell ref="H53:I53"/>
    <mergeCell ref="H47:I47"/>
    <mergeCell ref="H48:I48"/>
    <mergeCell ref="H49:I49"/>
    <mergeCell ref="H50:I50"/>
    <mergeCell ref="H51:I51"/>
    <mergeCell ref="H52:I52"/>
  </mergeCells>
  <printOptions horizontalCentered="1" verticalCentered="1"/>
  <pageMargins left="0.7" right="0.7" top="0.75" bottom="0.75" header="0.3" footer="0.3"/>
  <pageSetup scale="5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45"/>
  <sheetViews>
    <sheetView view="pageBreakPreview" topLeftCell="A34" zoomScale="80" zoomScaleNormal="100" zoomScaleSheetLayoutView="80" workbookViewId="0">
      <selection activeCell="K21" sqref="K21"/>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36"/>
    </row>
    <row r="2" spans="1:12" ht="15.75" thickTop="1">
      <c r="A2" s="1344" t="s">
        <v>3293</v>
      </c>
      <c r="B2" s="1346"/>
      <c r="C2" s="1346"/>
      <c r="D2" s="1346"/>
      <c r="E2" s="1345"/>
      <c r="F2" s="1346" t="s">
        <v>3294</v>
      </c>
      <c r="G2" s="1346"/>
      <c r="H2" s="1346"/>
      <c r="I2" s="3447" t="s">
        <v>1802</v>
      </c>
      <c r="J2" s="3448"/>
      <c r="K2" s="3447" t="s">
        <v>4125</v>
      </c>
      <c r="L2" s="3449"/>
    </row>
    <row r="3" spans="1:12">
      <c r="A3" s="1350" t="s">
        <v>1789</v>
      </c>
      <c r="B3" s="811"/>
      <c r="C3" s="811"/>
      <c r="D3" s="811"/>
      <c r="E3" s="81"/>
      <c r="F3" s="811" t="s">
        <v>3295</v>
      </c>
      <c r="G3" s="811"/>
      <c r="H3" s="811"/>
      <c r="I3" s="3419" t="s">
        <v>3313</v>
      </c>
      <c r="J3" s="3265"/>
      <c r="K3" s="3419"/>
      <c r="L3" s="3450"/>
    </row>
    <row r="4" spans="1:12">
      <c r="A4" s="1352" t="s">
        <v>3296</v>
      </c>
      <c r="B4" s="811"/>
      <c r="C4" s="811"/>
      <c r="D4" s="811"/>
      <c r="E4" s="81"/>
      <c r="F4" s="811" t="s">
        <v>3297</v>
      </c>
      <c r="G4" s="811"/>
      <c r="H4" s="811"/>
      <c r="I4" s="695" t="s">
        <v>1789</v>
      </c>
      <c r="J4" s="702"/>
      <c r="K4" s="102" t="s">
        <v>1789</v>
      </c>
      <c r="L4" s="1353"/>
    </row>
    <row r="5" spans="1:12">
      <c r="A5" s="1354" t="s">
        <v>4153</v>
      </c>
      <c r="B5" s="1461"/>
      <c r="C5" s="1461"/>
      <c r="D5" s="1461"/>
      <c r="E5" s="230"/>
      <c r="F5" s="230"/>
      <c r="G5" s="230"/>
      <c r="H5" s="230"/>
      <c r="I5" s="230"/>
      <c r="J5" s="230"/>
      <c r="K5" s="230"/>
      <c r="L5" s="1355"/>
    </row>
    <row r="6" spans="1:12">
      <c r="A6" s="1359" t="s">
        <v>4154</v>
      </c>
      <c r="B6" s="1360"/>
      <c r="C6" s="1360"/>
      <c r="D6" s="1360"/>
      <c r="E6" s="1360"/>
      <c r="F6" s="811"/>
      <c r="G6" s="811"/>
      <c r="H6" s="811"/>
      <c r="I6" s="811"/>
      <c r="J6" s="811"/>
      <c r="K6" s="88"/>
      <c r="L6" s="1351"/>
    </row>
    <row r="7" spans="1:12">
      <c r="A7" s="1359" t="s">
        <v>4155</v>
      </c>
      <c r="B7" s="1360"/>
      <c r="C7" s="1360"/>
      <c r="D7" s="1360"/>
      <c r="E7" s="1360"/>
      <c r="F7" s="811"/>
      <c r="G7" s="811"/>
      <c r="H7" s="811"/>
      <c r="I7" s="811"/>
      <c r="J7" s="811"/>
      <c r="K7" s="811"/>
      <c r="L7" s="1351"/>
    </row>
    <row r="8" spans="1:12">
      <c r="A8" s="1359" t="s">
        <v>4156</v>
      </c>
      <c r="B8" s="1360"/>
      <c r="C8" s="1360"/>
      <c r="D8" s="1360"/>
      <c r="E8" s="1360"/>
      <c r="F8" s="1360"/>
      <c r="G8" s="1360"/>
      <c r="H8" s="1360"/>
      <c r="I8" s="1360"/>
      <c r="J8" s="1360"/>
      <c r="K8" s="1360"/>
      <c r="L8" s="1361"/>
    </row>
    <row r="9" spans="1:12">
      <c r="A9" s="1359" t="s">
        <v>4157</v>
      </c>
      <c r="B9" s="1360"/>
      <c r="C9" s="1360"/>
      <c r="D9" s="1360"/>
      <c r="E9" s="1360"/>
      <c r="F9" s="1360"/>
      <c r="G9" s="1360"/>
      <c r="H9" s="1360"/>
      <c r="I9" s="1360"/>
      <c r="J9" s="1360"/>
      <c r="K9" s="1360"/>
      <c r="L9" s="1361"/>
    </row>
    <row r="10" spans="1:12">
      <c r="A10" s="1359" t="s">
        <v>4158</v>
      </c>
      <c r="B10" s="1360"/>
      <c r="C10" s="1360"/>
      <c r="D10" s="1360"/>
      <c r="E10" s="1360"/>
      <c r="F10" s="1360"/>
      <c r="G10" s="1360"/>
      <c r="H10" s="1360"/>
      <c r="I10" s="1360"/>
      <c r="J10" s="1360"/>
      <c r="K10" s="1360"/>
      <c r="L10" s="1361"/>
    </row>
    <row r="11" spans="1:12">
      <c r="A11" s="1359" t="s">
        <v>4159</v>
      </c>
      <c r="B11" s="1360"/>
      <c r="C11" s="1360"/>
      <c r="D11" s="1360"/>
      <c r="E11" s="1360"/>
      <c r="F11" s="1360"/>
      <c r="G11" s="1360"/>
      <c r="H11" s="1360"/>
      <c r="I11" s="1360"/>
      <c r="J11" s="1360"/>
      <c r="K11" s="1360"/>
      <c r="L11" s="1361"/>
    </row>
    <row r="12" spans="1:12">
      <c r="A12" s="1359"/>
      <c r="B12" s="1360"/>
      <c r="C12" s="1360"/>
      <c r="D12" s="1360"/>
      <c r="E12" s="1360"/>
      <c r="F12" s="1360"/>
      <c r="G12" s="1360"/>
      <c r="H12" s="1360"/>
      <c r="I12" s="1360"/>
      <c r="J12" s="1360"/>
      <c r="K12" s="1360"/>
      <c r="L12" s="1361"/>
    </row>
    <row r="13" spans="1:12">
      <c r="A13" s="1359"/>
      <c r="B13" s="1360"/>
      <c r="C13" s="1360"/>
      <c r="D13" s="1360"/>
      <c r="E13" s="1360"/>
      <c r="F13" s="1360"/>
      <c r="G13" s="1360"/>
      <c r="H13" s="1360"/>
      <c r="I13" s="1360"/>
      <c r="J13" s="1360"/>
      <c r="K13" s="1360"/>
      <c r="L13" s="1361"/>
    </row>
    <row r="14" spans="1:12">
      <c r="A14" s="1359"/>
      <c r="B14" s="1360"/>
      <c r="C14" s="1360"/>
      <c r="D14" s="1360"/>
      <c r="E14" s="1360"/>
      <c r="F14" s="1360"/>
      <c r="G14" s="1360"/>
      <c r="H14" s="1360"/>
      <c r="I14" s="1360"/>
      <c r="J14" s="1360"/>
      <c r="K14" s="1360"/>
      <c r="L14" s="1361"/>
    </row>
    <row r="15" spans="1:12">
      <c r="A15" s="1359"/>
      <c r="B15" s="1360"/>
      <c r="C15" s="1360"/>
      <c r="D15" s="1360"/>
      <c r="E15" s="1360"/>
      <c r="F15" s="1360"/>
      <c r="G15" s="1360"/>
      <c r="H15" s="1360"/>
      <c r="I15" s="1360"/>
      <c r="J15" s="1360"/>
      <c r="K15" s="1360"/>
      <c r="L15" s="1361"/>
    </row>
    <row r="16" spans="1:12">
      <c r="A16" s="1359"/>
      <c r="B16" s="1360"/>
      <c r="C16" s="1360"/>
      <c r="D16" s="1360"/>
      <c r="E16" s="1360"/>
      <c r="F16" s="1360"/>
      <c r="G16" s="1360"/>
      <c r="H16" s="1360"/>
      <c r="I16" s="1360"/>
      <c r="J16" s="1360"/>
      <c r="K16" s="1360"/>
      <c r="L16" s="1361"/>
    </row>
    <row r="17" spans="1:12">
      <c r="A17" s="1487" t="s">
        <v>4160</v>
      </c>
      <c r="B17" s="1488"/>
      <c r="C17" s="1488"/>
      <c r="D17" s="1488"/>
      <c r="E17" s="1488"/>
      <c r="F17" s="1488"/>
      <c r="G17" s="1488"/>
      <c r="H17" s="1488"/>
      <c r="I17" s="1488"/>
      <c r="J17" s="1488"/>
      <c r="K17" s="1488"/>
      <c r="L17" s="1489"/>
    </row>
    <row r="18" spans="1:12" ht="20.85" customHeight="1">
      <c r="A18" s="1362" t="s">
        <v>1729</v>
      </c>
      <c r="B18" s="665"/>
      <c r="C18" s="648" t="s">
        <v>4161</v>
      </c>
      <c r="D18" s="538" t="s">
        <v>4162</v>
      </c>
      <c r="E18" s="1470" t="s">
        <v>4163</v>
      </c>
      <c r="F18" s="1403" t="s">
        <v>4164</v>
      </c>
      <c r="G18" s="1403" t="s">
        <v>4164</v>
      </c>
      <c r="H18" s="3430" t="s">
        <v>4165</v>
      </c>
      <c r="I18" s="3451"/>
      <c r="J18" s="1403" t="s">
        <v>4166</v>
      </c>
      <c r="K18" s="1403" t="s">
        <v>4167</v>
      </c>
      <c r="L18" s="1457" t="s">
        <v>2331</v>
      </c>
    </row>
    <row r="19" spans="1:12">
      <c r="A19" s="1366" t="s">
        <v>1732</v>
      </c>
      <c r="B19" s="1448" t="s">
        <v>2590</v>
      </c>
      <c r="C19" s="649" t="s">
        <v>4168</v>
      </c>
      <c r="D19" s="291" t="s">
        <v>3599</v>
      </c>
      <c r="E19" s="1448" t="s">
        <v>3599</v>
      </c>
      <c r="F19" s="1377" t="s">
        <v>4169</v>
      </c>
      <c r="G19" s="1377" t="s">
        <v>4169</v>
      </c>
      <c r="H19" s="3432" t="s">
        <v>4170</v>
      </c>
      <c r="I19" s="3442"/>
      <c r="J19" s="1377" t="s">
        <v>4171</v>
      </c>
      <c r="K19" s="1377" t="s">
        <v>4170</v>
      </c>
      <c r="L19" s="1367" t="s">
        <v>4172</v>
      </c>
    </row>
    <row r="20" spans="1:12">
      <c r="A20" s="1366"/>
      <c r="B20" s="1448"/>
      <c r="C20" s="649"/>
      <c r="D20" s="291" t="s">
        <v>3377</v>
      </c>
      <c r="E20" s="1448" t="s">
        <v>3377</v>
      </c>
      <c r="F20" s="1377" t="s">
        <v>4173</v>
      </c>
      <c r="G20" s="1377" t="s">
        <v>4174</v>
      </c>
      <c r="H20" s="3432" t="s">
        <v>4175</v>
      </c>
      <c r="I20" s="3442"/>
      <c r="J20" s="1377" t="s">
        <v>4176</v>
      </c>
      <c r="K20" s="1377" t="s">
        <v>4175</v>
      </c>
      <c r="L20" s="1367"/>
    </row>
    <row r="21" spans="1:12">
      <c r="A21" s="1368"/>
      <c r="B21" s="1471" t="s">
        <v>3024</v>
      </c>
      <c r="C21" s="1377" t="s">
        <v>3025</v>
      </c>
      <c r="D21" s="1377" t="s">
        <v>3026</v>
      </c>
      <c r="E21" s="1377" t="s">
        <v>3027</v>
      </c>
      <c r="F21" s="1377" t="s">
        <v>2347</v>
      </c>
      <c r="G21" s="1377" t="s">
        <v>2348</v>
      </c>
      <c r="H21" s="3433" t="s">
        <v>2349</v>
      </c>
      <c r="I21" s="3439"/>
      <c r="J21" s="1377" t="s">
        <v>2350</v>
      </c>
      <c r="K21" s="1377" t="s">
        <v>2351</v>
      </c>
      <c r="L21" s="1367" t="s">
        <v>2352</v>
      </c>
    </row>
    <row r="22" spans="1:12">
      <c r="A22" s="1369">
        <v>1</v>
      </c>
      <c r="B22" s="1472" t="s">
        <v>2597</v>
      </c>
      <c r="C22" s="1473"/>
      <c r="D22" s="1474"/>
      <c r="E22" s="1370"/>
      <c r="F22" s="1473"/>
      <c r="G22" s="1473"/>
      <c r="H22" s="3435"/>
      <c r="I22" s="3452"/>
      <c r="J22" s="1473"/>
      <c r="K22" s="1473"/>
      <c r="L22" s="1372"/>
    </row>
    <row r="23" spans="1:12">
      <c r="A23" s="1369">
        <v>2</v>
      </c>
      <c r="B23" s="1472" t="s">
        <v>2598</v>
      </c>
      <c r="C23" s="1473"/>
      <c r="D23" s="1474"/>
      <c r="E23" s="1370"/>
      <c r="F23" s="1473"/>
      <c r="G23" s="1473"/>
      <c r="H23" s="3411"/>
      <c r="I23" s="3445"/>
      <c r="J23" s="1473"/>
      <c r="K23" s="1473"/>
      <c r="L23" s="1374"/>
    </row>
    <row r="24" spans="1:12">
      <c r="A24" s="1369">
        <v>3</v>
      </c>
      <c r="B24" s="1472" t="s">
        <v>2599</v>
      </c>
      <c r="C24" s="1473"/>
      <c r="D24" s="1474"/>
      <c r="E24" s="1370"/>
      <c r="F24" s="1473"/>
      <c r="G24" s="1473"/>
      <c r="H24" s="3411"/>
      <c r="I24" s="3445"/>
      <c r="J24" s="1473"/>
      <c r="K24" s="1473"/>
      <c r="L24" s="1376"/>
    </row>
    <row r="25" spans="1:12">
      <c r="A25" s="1369">
        <v>4</v>
      </c>
      <c r="B25" s="1472" t="s">
        <v>4177</v>
      </c>
      <c r="C25" s="1473">
        <f>SUM(C22:C24)</f>
        <v>0</v>
      </c>
      <c r="D25" s="1490"/>
      <c r="E25" s="1491"/>
      <c r="F25" s="1473">
        <f>SUM(F22:F24)</f>
        <v>0</v>
      </c>
      <c r="G25" s="1473">
        <f>SUM(G22:G24)</f>
        <v>0</v>
      </c>
      <c r="H25" s="3411">
        <f>SUM(H22:I24)</f>
        <v>0</v>
      </c>
      <c r="I25" s="3445"/>
      <c r="J25" s="1473">
        <f>SUM(J22:J24)</f>
        <v>0</v>
      </c>
      <c r="K25" s="1473">
        <f>SUM(K22:K24)</f>
        <v>0</v>
      </c>
      <c r="L25" s="1376"/>
    </row>
    <row r="26" spans="1:12">
      <c r="A26" s="1369">
        <v>5</v>
      </c>
      <c r="B26" s="1472" t="s">
        <v>2600</v>
      </c>
      <c r="C26" s="1473"/>
      <c r="D26" s="1474"/>
      <c r="E26" s="1370"/>
      <c r="F26" s="1473"/>
      <c r="G26" s="1473"/>
      <c r="H26" s="3411"/>
      <c r="I26" s="3445"/>
      <c r="J26" s="1473"/>
      <c r="K26" s="1473"/>
      <c r="L26" s="1376"/>
    </row>
    <row r="27" spans="1:12">
      <c r="A27" s="1369">
        <v>6</v>
      </c>
      <c r="B27" s="1472" t="s">
        <v>2601</v>
      </c>
      <c r="C27" s="1473"/>
      <c r="D27" s="1474"/>
      <c r="E27" s="1370"/>
      <c r="F27" s="1473"/>
      <c r="G27" s="1473"/>
      <c r="H27" s="3411"/>
      <c r="I27" s="3445"/>
      <c r="J27" s="1473"/>
      <c r="K27" s="1473"/>
      <c r="L27" s="1380"/>
    </row>
    <row r="28" spans="1:12">
      <c r="A28" s="1369">
        <v>7</v>
      </c>
      <c r="B28" s="1472" t="s">
        <v>2602</v>
      </c>
      <c r="C28" s="1473"/>
      <c r="D28" s="1474"/>
      <c r="E28" s="1370"/>
      <c r="F28" s="1473"/>
      <c r="G28" s="1473"/>
      <c r="H28" s="3413"/>
      <c r="I28" s="3446"/>
      <c r="J28" s="1473"/>
      <c r="K28" s="1473"/>
      <c r="L28" s="1383"/>
    </row>
    <row r="29" spans="1:12">
      <c r="A29" s="1369">
        <v>8</v>
      </c>
      <c r="B29" s="1472" t="s">
        <v>4178</v>
      </c>
      <c r="C29" s="1473">
        <f>SUM(C26:C28)</f>
        <v>0</v>
      </c>
      <c r="D29" s="1490"/>
      <c r="E29" s="1491"/>
      <c r="F29" s="1473">
        <f>SUM(F26:F28)</f>
        <v>0</v>
      </c>
      <c r="G29" s="1473">
        <f>SUM(G26:G28)</f>
        <v>0</v>
      </c>
      <c r="H29" s="3411">
        <f>SUM(H26:I28)</f>
        <v>0</v>
      </c>
      <c r="I29" s="3445"/>
      <c r="J29" s="1473">
        <f>SUM(J26:J28)</f>
        <v>0</v>
      </c>
      <c r="K29" s="1473">
        <f>SUM(K26:K28)</f>
        <v>0</v>
      </c>
      <c r="L29" s="1374"/>
    </row>
    <row r="30" spans="1:12">
      <c r="A30" s="1369">
        <v>9</v>
      </c>
      <c r="B30" s="1472" t="s">
        <v>2603</v>
      </c>
      <c r="C30" s="1473"/>
      <c r="D30" s="1474"/>
      <c r="E30" s="1370"/>
      <c r="F30" s="1473"/>
      <c r="G30" s="1473"/>
      <c r="H30" s="3411"/>
      <c r="I30" s="3445"/>
      <c r="J30" s="1473"/>
      <c r="K30" s="1473"/>
      <c r="L30" s="1376"/>
    </row>
    <row r="31" spans="1:12">
      <c r="A31" s="1369">
        <v>10</v>
      </c>
      <c r="B31" s="1472" t="s">
        <v>2604</v>
      </c>
      <c r="C31" s="1473"/>
      <c r="D31" s="1474"/>
      <c r="E31" s="1370"/>
      <c r="F31" s="1473"/>
      <c r="G31" s="1473"/>
      <c r="H31" s="3411"/>
      <c r="I31" s="3445"/>
      <c r="J31" s="1473"/>
      <c r="K31" s="1473"/>
      <c r="L31" s="1376"/>
    </row>
    <row r="32" spans="1:12">
      <c r="A32" s="1369">
        <v>11</v>
      </c>
      <c r="B32" s="1472" t="s">
        <v>1198</v>
      </c>
      <c r="C32" s="1473"/>
      <c r="D32" s="1474"/>
      <c r="E32" s="1370"/>
      <c r="F32" s="1473"/>
      <c r="G32" s="1473"/>
      <c r="H32" s="3411"/>
      <c r="I32" s="3445"/>
      <c r="J32" s="1473"/>
      <c r="K32" s="1473"/>
      <c r="L32" s="1376"/>
    </row>
    <row r="33" spans="1:12">
      <c r="A33" s="1369">
        <v>12</v>
      </c>
      <c r="B33" s="1472" t="s">
        <v>4179</v>
      </c>
      <c r="C33" s="1473">
        <f>SUM(C30:C32)</f>
        <v>0</v>
      </c>
      <c r="D33" s="1490"/>
      <c r="E33" s="1491"/>
      <c r="F33" s="1473">
        <f>SUM(F30:F32)</f>
        <v>0</v>
      </c>
      <c r="G33" s="1473">
        <f>SUM(G30:G32)</f>
        <v>0</v>
      </c>
      <c r="H33" s="3411">
        <f>SUM(H30:I32)</f>
        <v>0</v>
      </c>
      <c r="I33" s="3445"/>
      <c r="J33" s="1473">
        <f>SUM(J30:J32)</f>
        <v>0</v>
      </c>
      <c r="K33" s="1473">
        <f>SUM(K30:K32)</f>
        <v>0</v>
      </c>
      <c r="L33" s="1376"/>
    </row>
    <row r="34" spans="1:12">
      <c r="A34" s="1369">
        <v>13</v>
      </c>
      <c r="B34" s="1472" t="s">
        <v>1199</v>
      </c>
      <c r="C34" s="1473"/>
      <c r="D34" s="1474"/>
      <c r="E34" s="1370"/>
      <c r="F34" s="1473"/>
      <c r="G34" s="1473"/>
      <c r="H34" s="3411"/>
      <c r="I34" s="3445"/>
      <c r="J34" s="1473"/>
      <c r="K34" s="1473"/>
      <c r="L34" s="1376"/>
    </row>
    <row r="35" spans="1:12">
      <c r="A35" s="1369">
        <v>14</v>
      </c>
      <c r="B35" s="1472" t="s">
        <v>1200</v>
      </c>
      <c r="C35" s="1473"/>
      <c r="D35" s="1474"/>
      <c r="E35" s="1370"/>
      <c r="F35" s="1473"/>
      <c r="G35" s="1473"/>
      <c r="H35" s="3411"/>
      <c r="I35" s="3445"/>
      <c r="J35" s="1473"/>
      <c r="K35" s="1473"/>
      <c r="L35" s="1376"/>
    </row>
    <row r="36" spans="1:12">
      <c r="A36" s="1369">
        <v>15</v>
      </c>
      <c r="B36" s="1472" t="s">
        <v>4180</v>
      </c>
      <c r="C36" s="1473"/>
      <c r="D36" s="1474"/>
      <c r="E36" s="1370"/>
      <c r="F36" s="1473"/>
      <c r="G36" s="1473"/>
      <c r="H36" s="3411"/>
      <c r="I36" s="3445"/>
      <c r="J36" s="1473"/>
      <c r="K36" s="1473"/>
      <c r="L36" s="1376"/>
    </row>
    <row r="37" spans="1:12">
      <c r="A37" s="1369">
        <v>16</v>
      </c>
      <c r="B37" s="1472" t="s">
        <v>4181</v>
      </c>
      <c r="C37" s="1473">
        <f>SUM(C34:C36)</f>
        <v>0</v>
      </c>
      <c r="D37" s="1490"/>
      <c r="E37" s="1491"/>
      <c r="F37" s="1473">
        <f>SUM(F34:F36)</f>
        <v>0</v>
      </c>
      <c r="G37" s="1473">
        <f>SUM(G34:G36)</f>
        <v>0</v>
      </c>
      <c r="H37" s="3411">
        <f>SUM(H34:I36)</f>
        <v>0</v>
      </c>
      <c r="I37" s="3445"/>
      <c r="J37" s="1473">
        <f>SUM(J34:J36)</f>
        <v>0</v>
      </c>
      <c r="K37" s="1473">
        <f>SUM(K34:K36)</f>
        <v>0</v>
      </c>
      <c r="L37" s="1386"/>
    </row>
    <row r="38" spans="1:12" ht="15.75" customHeight="1">
      <c r="A38" s="1387">
        <v>17</v>
      </c>
      <c r="B38" s="1458" t="s">
        <v>4182</v>
      </c>
      <c r="C38" s="1492"/>
      <c r="D38" s="1477"/>
      <c r="E38" s="1388"/>
      <c r="F38" s="1492"/>
      <c r="G38" s="1492"/>
      <c r="H38" s="3437"/>
      <c r="I38" s="3438"/>
      <c r="J38" s="1492"/>
      <c r="K38" s="1492"/>
      <c r="L38" s="1493"/>
    </row>
    <row r="39" spans="1:12" ht="15.75" customHeight="1">
      <c r="A39" s="1494"/>
      <c r="B39" s="1459" t="s">
        <v>4183</v>
      </c>
      <c r="C39" s="1495">
        <f>C25+C29+C33+C37</f>
        <v>0</v>
      </c>
      <c r="D39" s="1496"/>
      <c r="E39" s="1497"/>
      <c r="F39" s="1495">
        <f>F25+F29+F33+F37</f>
        <v>0</v>
      </c>
      <c r="G39" s="1495">
        <f>G25+G29+G33+G37</f>
        <v>0</v>
      </c>
      <c r="H39" s="3413">
        <v>0</v>
      </c>
      <c r="I39" s="3439"/>
      <c r="J39" s="1495">
        <f>J25+J29+J33+J37</f>
        <v>0</v>
      </c>
      <c r="K39" s="1495">
        <f>K25+K29+K33+K37</f>
        <v>0</v>
      </c>
      <c r="L39" s="1383"/>
    </row>
    <row r="40" spans="1:12" ht="15.75" customHeight="1">
      <c r="A40" s="1387"/>
      <c r="B40" s="1458"/>
      <c r="C40" s="1492"/>
      <c r="D40" s="1498"/>
      <c r="E40" s="1499"/>
      <c r="F40" s="1389"/>
      <c r="G40" s="1389"/>
      <c r="H40" s="3440"/>
      <c r="I40" s="3438"/>
      <c r="J40" s="1500"/>
      <c r="K40" s="1500"/>
      <c r="L40" s="1493"/>
    </row>
    <row r="41" spans="1:12" ht="15.75" customHeight="1">
      <c r="A41" s="1501"/>
      <c r="B41" s="1481"/>
      <c r="C41" s="1502"/>
      <c r="D41" s="1482"/>
      <c r="E41" s="1503"/>
      <c r="F41" s="1504"/>
      <c r="G41" s="1504"/>
      <c r="H41" s="3441"/>
      <c r="I41" s="3442"/>
      <c r="J41" s="1505"/>
      <c r="K41" s="1505"/>
      <c r="L41" s="1506"/>
    </row>
    <row r="42" spans="1:12" ht="15.75" customHeight="1" thickBot="1">
      <c r="A42" s="1507"/>
      <c r="B42" s="1485"/>
      <c r="C42" s="1508"/>
      <c r="D42" s="1485"/>
      <c r="E42" s="1509"/>
      <c r="F42" s="1510"/>
      <c r="G42" s="1510"/>
      <c r="H42" s="3443"/>
      <c r="I42" s="3444"/>
      <c r="J42" s="1510"/>
      <c r="K42" s="1510"/>
      <c r="L42" s="1511"/>
    </row>
    <row r="43" spans="1:12" ht="15.75" thickTop="1">
      <c r="A43" s="811"/>
      <c r="B43" s="811"/>
      <c r="C43" s="811"/>
      <c r="D43" s="811"/>
      <c r="E43" s="811"/>
      <c r="F43" s="811"/>
      <c r="G43" s="811"/>
      <c r="H43" s="811"/>
      <c r="I43" s="973"/>
      <c r="J43" s="973"/>
      <c r="K43" s="973"/>
      <c r="L43" s="973"/>
    </row>
    <row r="44" spans="1:12">
      <c r="A44" s="17" t="s">
        <v>4680</v>
      </c>
      <c r="B44" s="17"/>
      <c r="C44" s="17"/>
      <c r="D44" s="17"/>
      <c r="E44" s="17"/>
      <c r="F44" s="17"/>
      <c r="G44" s="17"/>
      <c r="H44" s="17"/>
      <c r="I44" s="17"/>
      <c r="J44" s="17"/>
      <c r="K44" s="17"/>
      <c r="L44" s="17"/>
    </row>
    <row r="45" spans="1:12">
      <c r="A45" s="69" t="s">
        <v>4184</v>
      </c>
      <c r="B45" s="69"/>
      <c r="C45" s="69"/>
      <c r="D45" s="69"/>
      <c r="E45" s="69"/>
      <c r="F45" s="69"/>
      <c r="G45" s="69"/>
      <c r="H45" s="69"/>
      <c r="I45" s="69"/>
      <c r="J45" s="69"/>
      <c r="K45" s="69"/>
      <c r="L45" s="69"/>
    </row>
  </sheetData>
  <mergeCells count="29">
    <mergeCell ref="H25:I25"/>
    <mergeCell ref="I2:J2"/>
    <mergeCell ref="K2:L2"/>
    <mergeCell ref="I3:J3"/>
    <mergeCell ref="K3:L3"/>
    <mergeCell ref="H18:I18"/>
    <mergeCell ref="H19:I19"/>
    <mergeCell ref="H20:I20"/>
    <mergeCell ref="H21:I21"/>
    <mergeCell ref="H22:I22"/>
    <mergeCell ref="H23:I23"/>
    <mergeCell ref="H24:I24"/>
    <mergeCell ref="H37:I37"/>
    <mergeCell ref="H26:I26"/>
    <mergeCell ref="H27:I27"/>
    <mergeCell ref="H28:I28"/>
    <mergeCell ref="H29:I29"/>
    <mergeCell ref="H30:I30"/>
    <mergeCell ref="H31:I31"/>
    <mergeCell ref="H32:I32"/>
    <mergeCell ref="H33:I33"/>
    <mergeCell ref="H34:I34"/>
    <mergeCell ref="H35:I35"/>
    <mergeCell ref="H36:I36"/>
    <mergeCell ref="H38:I38"/>
    <mergeCell ref="H39:I39"/>
    <mergeCell ref="H40:I40"/>
    <mergeCell ref="H41:I41"/>
    <mergeCell ref="H42:I42"/>
  </mergeCells>
  <pageMargins left="0.7" right="0.7" top="0.75" bottom="0.75" header="0.3" footer="0.3"/>
  <pageSetup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46"/>
  <sheetViews>
    <sheetView view="pageBreakPreview" topLeftCell="A22" zoomScale="80" zoomScaleNormal="100" zoomScaleSheetLayoutView="80" workbookViewId="0">
      <selection activeCell="K22" sqref="K22"/>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36"/>
    </row>
    <row r="2" spans="1:12" ht="15.75" thickTop="1">
      <c r="A2" s="1344" t="s">
        <v>3293</v>
      </c>
      <c r="B2" s="1346"/>
      <c r="C2" s="1346"/>
      <c r="D2" s="1346"/>
      <c r="E2" s="1345"/>
      <c r="F2" s="1346" t="s">
        <v>3294</v>
      </c>
      <c r="G2" s="1346"/>
      <c r="H2" s="1346"/>
      <c r="I2" s="3447" t="s">
        <v>1802</v>
      </c>
      <c r="J2" s="3448"/>
      <c r="K2" s="3447" t="s">
        <v>4125</v>
      </c>
      <c r="L2" s="3449"/>
    </row>
    <row r="3" spans="1:12">
      <c r="A3" s="1350" t="s">
        <v>1789</v>
      </c>
      <c r="B3" s="811"/>
      <c r="C3" s="811"/>
      <c r="D3" s="811"/>
      <c r="E3" s="81"/>
      <c r="F3" s="811" t="s">
        <v>3295</v>
      </c>
      <c r="G3" s="811"/>
      <c r="H3" s="811"/>
      <c r="I3" s="3419" t="s">
        <v>3313</v>
      </c>
      <c r="J3" s="3265"/>
      <c r="K3" s="3419"/>
      <c r="L3" s="3450"/>
    </row>
    <row r="4" spans="1:12">
      <c r="A4" s="1352" t="s">
        <v>3296</v>
      </c>
      <c r="B4" s="811"/>
      <c r="C4" s="811"/>
      <c r="D4" s="811"/>
      <c r="E4" s="81"/>
      <c r="F4" s="811" t="s">
        <v>3297</v>
      </c>
      <c r="G4" s="811"/>
      <c r="H4" s="811"/>
      <c r="I4" s="695" t="s">
        <v>1789</v>
      </c>
      <c r="J4" s="702"/>
      <c r="K4" s="102" t="s">
        <v>1789</v>
      </c>
      <c r="L4" s="1353"/>
    </row>
    <row r="5" spans="1:12">
      <c r="A5" s="1354" t="s">
        <v>4185</v>
      </c>
      <c r="B5" s="1461"/>
      <c r="C5" s="1461"/>
      <c r="D5" s="1461"/>
      <c r="E5" s="230"/>
      <c r="F5" s="230"/>
      <c r="G5" s="230"/>
      <c r="H5" s="230"/>
      <c r="I5" s="230"/>
      <c r="J5" s="230"/>
      <c r="K5" s="230"/>
      <c r="L5" s="1355"/>
    </row>
    <row r="6" spans="1:12">
      <c r="A6" s="1359" t="s">
        <v>4186</v>
      </c>
      <c r="B6" s="1360"/>
      <c r="C6" s="1360"/>
      <c r="D6" s="1360"/>
      <c r="E6" s="1360"/>
      <c r="F6" s="811"/>
      <c r="G6" s="811"/>
      <c r="H6" s="811"/>
      <c r="I6" s="811"/>
      <c r="J6" s="811"/>
      <c r="K6" s="88"/>
      <c r="L6" s="1351"/>
    </row>
    <row r="7" spans="1:12">
      <c r="A7" s="1359" t="s">
        <v>4155</v>
      </c>
      <c r="B7" s="1360"/>
      <c r="C7" s="1360"/>
      <c r="D7" s="1360"/>
      <c r="E7" s="1360"/>
      <c r="F7" s="811"/>
      <c r="G7" s="811"/>
      <c r="H7" s="811"/>
      <c r="I7" s="811"/>
      <c r="J7" s="811"/>
      <c r="K7" s="811"/>
      <c r="L7" s="1351"/>
    </row>
    <row r="8" spans="1:12">
      <c r="A8" s="1359" t="s">
        <v>4156</v>
      </c>
      <c r="B8" s="1360"/>
      <c r="C8" s="1360"/>
      <c r="D8" s="1360"/>
      <c r="E8" s="1360"/>
      <c r="F8" s="1360"/>
      <c r="G8" s="1360"/>
      <c r="H8" s="1360"/>
      <c r="I8" s="1360"/>
      <c r="J8" s="1360"/>
      <c r="K8" s="1360"/>
      <c r="L8" s="1361"/>
    </row>
    <row r="9" spans="1:12">
      <c r="A9" s="1359" t="s">
        <v>4187</v>
      </c>
      <c r="B9" s="1360"/>
      <c r="C9" s="1360"/>
      <c r="D9" s="1360"/>
      <c r="E9" s="1360"/>
      <c r="F9" s="1360"/>
      <c r="G9" s="1360"/>
      <c r="H9" s="1360"/>
      <c r="I9" s="1360"/>
      <c r="J9" s="1360"/>
      <c r="K9" s="1360"/>
      <c r="L9" s="1361"/>
    </row>
    <row r="10" spans="1:12">
      <c r="A10" s="1359" t="s">
        <v>4188</v>
      </c>
      <c r="B10" s="1360"/>
      <c r="C10" s="1360"/>
      <c r="D10" s="1360"/>
      <c r="E10" s="1360"/>
      <c r="F10" s="1360"/>
      <c r="G10" s="1360"/>
      <c r="H10" s="1360"/>
      <c r="I10" s="1360"/>
      <c r="J10" s="1360"/>
      <c r="K10" s="1360"/>
      <c r="L10" s="1361"/>
    </row>
    <row r="11" spans="1:12">
      <c r="A11" s="1359" t="s">
        <v>4189</v>
      </c>
      <c r="B11" s="1360"/>
      <c r="C11" s="1360"/>
      <c r="D11" s="1360"/>
      <c r="E11" s="1360"/>
      <c r="F11" s="1360"/>
      <c r="G11" s="1360"/>
      <c r="H11" s="1360"/>
      <c r="I11" s="1360"/>
      <c r="J11" s="1360"/>
      <c r="K11" s="1360"/>
      <c r="L11" s="1361"/>
    </row>
    <row r="12" spans="1:12">
      <c r="A12" s="1359" t="s">
        <v>4190</v>
      </c>
      <c r="B12" s="1360"/>
      <c r="C12" s="1360"/>
      <c r="D12" s="1360"/>
      <c r="E12" s="1360"/>
      <c r="F12" s="1360"/>
      <c r="G12" s="1360"/>
      <c r="H12" s="1360"/>
      <c r="I12" s="1360"/>
      <c r="J12" s="1360"/>
      <c r="K12" s="1360"/>
      <c r="L12" s="1361"/>
    </row>
    <row r="13" spans="1:12">
      <c r="A13" s="1359"/>
      <c r="B13" s="1360"/>
      <c r="C13" s="1360"/>
      <c r="D13" s="1360"/>
      <c r="E13" s="1360"/>
      <c r="F13" s="1360"/>
      <c r="G13" s="1360"/>
      <c r="H13" s="1360"/>
      <c r="I13" s="1360"/>
      <c r="J13" s="1360"/>
      <c r="K13" s="1360"/>
      <c r="L13" s="1361"/>
    </row>
    <row r="14" spans="1:12">
      <c r="A14" s="1359"/>
      <c r="B14" s="1360"/>
      <c r="C14" s="1360"/>
      <c r="D14" s="1360"/>
      <c r="E14" s="1360"/>
      <c r="F14" s="1360"/>
      <c r="G14" s="1360"/>
      <c r="H14" s="1360"/>
      <c r="I14" s="1360"/>
      <c r="J14" s="1360"/>
      <c r="K14" s="1360"/>
      <c r="L14" s="1361"/>
    </row>
    <row r="15" spans="1:12">
      <c r="A15" s="1359"/>
      <c r="B15" s="1360"/>
      <c r="C15" s="1360"/>
      <c r="D15" s="1360"/>
      <c r="E15" s="1360"/>
      <c r="F15" s="1360"/>
      <c r="G15" s="1360"/>
      <c r="H15" s="1360"/>
      <c r="I15" s="1360"/>
      <c r="J15" s="1360"/>
      <c r="K15" s="1360"/>
      <c r="L15" s="1361"/>
    </row>
    <row r="16" spans="1:12">
      <c r="A16" s="1359"/>
      <c r="B16" s="1360"/>
      <c r="C16" s="1360"/>
      <c r="D16" s="1360"/>
      <c r="E16" s="1360"/>
      <c r="F16" s="1360"/>
      <c r="G16" s="1360"/>
      <c r="H16" s="1360"/>
      <c r="I16" s="1360"/>
      <c r="J16" s="1360"/>
      <c r="K16" s="1360"/>
      <c r="L16" s="1361"/>
    </row>
    <row r="17" spans="1:12">
      <c r="A17" s="1359"/>
      <c r="B17" s="1360"/>
      <c r="C17" s="1360"/>
      <c r="D17" s="1360"/>
      <c r="E17" s="1360"/>
      <c r="F17" s="1360"/>
      <c r="G17" s="1360"/>
      <c r="H17" s="1360"/>
      <c r="I17" s="1360"/>
      <c r="J17" s="1360"/>
      <c r="K17" s="1360"/>
      <c r="L17" s="1361"/>
    </row>
    <row r="18" spans="1:12">
      <c r="A18" s="1487" t="s">
        <v>4160</v>
      </c>
      <c r="B18" s="1488"/>
      <c r="C18" s="1488"/>
      <c r="D18" s="1488"/>
      <c r="E18" s="1488"/>
      <c r="F18" s="1488"/>
      <c r="G18" s="1488"/>
      <c r="H18" s="1488"/>
      <c r="I18" s="1488"/>
      <c r="J18" s="1488"/>
      <c r="K18" s="1488"/>
      <c r="L18" s="1489"/>
    </row>
    <row r="19" spans="1:12" ht="20.85" customHeight="1">
      <c r="A19" s="1362" t="s">
        <v>1729</v>
      </c>
      <c r="B19" s="665"/>
      <c r="C19" s="648" t="s">
        <v>4161</v>
      </c>
      <c r="D19" s="538" t="s">
        <v>4162</v>
      </c>
      <c r="E19" s="1470" t="s">
        <v>4163</v>
      </c>
      <c r="F19" s="1403" t="s">
        <v>4191</v>
      </c>
      <c r="G19" s="1403" t="s">
        <v>4192</v>
      </c>
      <c r="H19" s="3430" t="s">
        <v>4193</v>
      </c>
      <c r="I19" s="3451"/>
      <c r="J19" s="1403" t="s">
        <v>4194</v>
      </c>
      <c r="K19" s="1403" t="s">
        <v>4170</v>
      </c>
      <c r="L19" s="1457" t="s">
        <v>2332</v>
      </c>
    </row>
    <row r="20" spans="1:12">
      <c r="A20" s="1366" t="s">
        <v>1732</v>
      </c>
      <c r="B20" s="1448" t="s">
        <v>2590</v>
      </c>
      <c r="C20" s="649" t="s">
        <v>4168</v>
      </c>
      <c r="D20" s="291" t="s">
        <v>3599</v>
      </c>
      <c r="E20" s="1448" t="s">
        <v>3599</v>
      </c>
      <c r="F20" s="1377" t="s">
        <v>4195</v>
      </c>
      <c r="G20" s="1377" t="s">
        <v>4195</v>
      </c>
      <c r="H20" s="3432" t="s">
        <v>4196</v>
      </c>
      <c r="I20" s="3442"/>
      <c r="J20" s="1377" t="s">
        <v>4176</v>
      </c>
      <c r="K20" s="1377" t="s">
        <v>4197</v>
      </c>
      <c r="L20" s="1367" t="s">
        <v>4198</v>
      </c>
    </row>
    <row r="21" spans="1:12">
      <c r="A21" s="1366"/>
      <c r="B21" s="1448"/>
      <c r="C21" s="649"/>
      <c r="D21" s="291" t="s">
        <v>3377</v>
      </c>
      <c r="E21" s="1448" t="s">
        <v>3377</v>
      </c>
      <c r="F21" s="1377"/>
      <c r="G21" s="1377"/>
      <c r="H21" s="3432"/>
      <c r="I21" s="3442"/>
      <c r="J21" s="1377" t="s">
        <v>4198</v>
      </c>
      <c r="K21" s="1377"/>
      <c r="L21" s="1367"/>
    </row>
    <row r="22" spans="1:12">
      <c r="A22" s="1368"/>
      <c r="B22" s="1471" t="s">
        <v>3024</v>
      </c>
      <c r="C22" s="1377" t="s">
        <v>3025</v>
      </c>
      <c r="D22" s="1377" t="s">
        <v>3026</v>
      </c>
      <c r="E22" s="1377" t="s">
        <v>3027</v>
      </c>
      <c r="F22" s="1377" t="s">
        <v>2347</v>
      </c>
      <c r="G22" s="1377" t="s">
        <v>2348</v>
      </c>
      <c r="H22" s="3433" t="s">
        <v>2349</v>
      </c>
      <c r="I22" s="3439"/>
      <c r="J22" s="1377" t="s">
        <v>2350</v>
      </c>
      <c r="K22" s="1377" t="s">
        <v>2351</v>
      </c>
      <c r="L22" s="1367" t="s">
        <v>2352</v>
      </c>
    </row>
    <row r="23" spans="1:12">
      <c r="A23" s="1369">
        <v>1</v>
      </c>
      <c r="B23" s="1472" t="s">
        <v>2597</v>
      </c>
      <c r="C23" s="1473"/>
      <c r="D23" s="1474"/>
      <c r="E23" s="1370"/>
      <c r="F23" s="1473"/>
      <c r="G23" s="1473"/>
      <c r="H23" s="3435"/>
      <c r="I23" s="3452"/>
      <c r="J23" s="1473"/>
      <c r="K23" s="1473"/>
      <c r="L23" s="1372"/>
    </row>
    <row r="24" spans="1:12">
      <c r="A24" s="1369">
        <v>2</v>
      </c>
      <c r="B24" s="1472" t="s">
        <v>2598</v>
      </c>
      <c r="C24" s="1473"/>
      <c r="D24" s="1474"/>
      <c r="E24" s="1370"/>
      <c r="F24" s="1473"/>
      <c r="G24" s="1473"/>
      <c r="H24" s="3411"/>
      <c r="I24" s="3445"/>
      <c r="J24" s="1473"/>
      <c r="K24" s="1473"/>
      <c r="L24" s="1374"/>
    </row>
    <row r="25" spans="1:12">
      <c r="A25" s="1369">
        <v>3</v>
      </c>
      <c r="B25" s="1472" t="s">
        <v>2599</v>
      </c>
      <c r="C25" s="1473"/>
      <c r="D25" s="1474"/>
      <c r="E25" s="1370"/>
      <c r="F25" s="1473"/>
      <c r="G25" s="1473"/>
      <c r="H25" s="3411"/>
      <c r="I25" s="3445"/>
      <c r="J25" s="1473"/>
      <c r="K25" s="1473"/>
      <c r="L25" s="1376"/>
    </row>
    <row r="26" spans="1:12">
      <c r="A26" s="1369">
        <v>4</v>
      </c>
      <c r="B26" s="1472" t="s">
        <v>4177</v>
      </c>
      <c r="C26" s="1473">
        <f>SUM(C23:C25)</f>
        <v>0</v>
      </c>
      <c r="D26" s="1490"/>
      <c r="E26" s="1491"/>
      <c r="F26" s="1473">
        <f>SUM(F23:F25)</f>
        <v>0</v>
      </c>
      <c r="G26" s="1473">
        <f>SUM(G23:G25)</f>
        <v>0</v>
      </c>
      <c r="H26" s="3411">
        <f>SUM(H23:I25)</f>
        <v>0</v>
      </c>
      <c r="I26" s="3445"/>
      <c r="J26" s="1473">
        <f>SUM(J23:J25)</f>
        <v>0</v>
      </c>
      <c r="K26" s="1473">
        <f>SUM(K23:K25)</f>
        <v>0</v>
      </c>
      <c r="L26" s="1376"/>
    </row>
    <row r="27" spans="1:12">
      <c r="A27" s="1369">
        <v>5</v>
      </c>
      <c r="B27" s="1472" t="s">
        <v>2600</v>
      </c>
      <c r="C27" s="1473"/>
      <c r="D27" s="1474"/>
      <c r="E27" s="1370"/>
      <c r="F27" s="1473"/>
      <c r="G27" s="1473"/>
      <c r="H27" s="3411"/>
      <c r="I27" s="3445"/>
      <c r="J27" s="1473"/>
      <c r="K27" s="1473"/>
      <c r="L27" s="1376"/>
    </row>
    <row r="28" spans="1:12">
      <c r="A28" s="1369">
        <v>6</v>
      </c>
      <c r="B28" s="1472" t="s">
        <v>2601</v>
      </c>
      <c r="C28" s="1473"/>
      <c r="D28" s="1474"/>
      <c r="E28" s="1370"/>
      <c r="F28" s="1473"/>
      <c r="G28" s="1473"/>
      <c r="H28" s="3411"/>
      <c r="I28" s="3445"/>
      <c r="J28" s="1473"/>
      <c r="K28" s="1473"/>
      <c r="L28" s="1380"/>
    </row>
    <row r="29" spans="1:12">
      <c r="A29" s="1369">
        <v>7</v>
      </c>
      <c r="B29" s="1472" t="s">
        <v>2602</v>
      </c>
      <c r="C29" s="1473"/>
      <c r="D29" s="1474"/>
      <c r="E29" s="1370"/>
      <c r="F29" s="1473"/>
      <c r="G29" s="1473"/>
      <c r="H29" s="3413"/>
      <c r="I29" s="3446"/>
      <c r="J29" s="1473"/>
      <c r="K29" s="1473"/>
      <c r="L29" s="1383"/>
    </row>
    <row r="30" spans="1:12">
      <c r="A30" s="1369">
        <v>8</v>
      </c>
      <c r="B30" s="1472" t="s">
        <v>4178</v>
      </c>
      <c r="C30" s="1473">
        <f>SUM(C27:C29)</f>
        <v>0</v>
      </c>
      <c r="D30" s="1490"/>
      <c r="E30" s="1491"/>
      <c r="F30" s="1473">
        <f>SUM(F27:F29)</f>
        <v>0</v>
      </c>
      <c r="G30" s="1473">
        <f>SUM(G27:G29)</f>
        <v>0</v>
      </c>
      <c r="H30" s="3411">
        <f>SUM(H27:I29)</f>
        <v>0</v>
      </c>
      <c r="I30" s="3445"/>
      <c r="J30" s="1473">
        <f>SUM(J27:J29)</f>
        <v>0</v>
      </c>
      <c r="K30" s="1473">
        <f>SUM(K27:K29)</f>
        <v>0</v>
      </c>
      <c r="L30" s="1374"/>
    </row>
    <row r="31" spans="1:12">
      <c r="A31" s="1369">
        <v>9</v>
      </c>
      <c r="B31" s="1472" t="s">
        <v>2603</v>
      </c>
      <c r="C31" s="1473"/>
      <c r="D31" s="1474"/>
      <c r="E31" s="1370"/>
      <c r="F31" s="1473"/>
      <c r="G31" s="1473"/>
      <c r="H31" s="3411"/>
      <c r="I31" s="3445"/>
      <c r="J31" s="1473"/>
      <c r="K31" s="1473"/>
      <c r="L31" s="1376"/>
    </row>
    <row r="32" spans="1:12">
      <c r="A32" s="1369">
        <v>10</v>
      </c>
      <c r="B32" s="1472" t="s">
        <v>2604</v>
      </c>
      <c r="C32" s="1473"/>
      <c r="D32" s="1474"/>
      <c r="E32" s="1370"/>
      <c r="F32" s="1473"/>
      <c r="G32" s="1473"/>
      <c r="H32" s="3411"/>
      <c r="I32" s="3445"/>
      <c r="J32" s="1473"/>
      <c r="K32" s="1473"/>
      <c r="L32" s="1376"/>
    </row>
    <row r="33" spans="1:12">
      <c r="A33" s="1369">
        <v>11</v>
      </c>
      <c r="B33" s="1472" t="s">
        <v>1198</v>
      </c>
      <c r="C33" s="1473"/>
      <c r="D33" s="1474"/>
      <c r="E33" s="1370"/>
      <c r="F33" s="1473"/>
      <c r="G33" s="1473"/>
      <c r="H33" s="3411"/>
      <c r="I33" s="3445"/>
      <c r="J33" s="1473"/>
      <c r="K33" s="1473"/>
      <c r="L33" s="1376"/>
    </row>
    <row r="34" spans="1:12">
      <c r="A34" s="1369">
        <v>12</v>
      </c>
      <c r="B34" s="1472" t="s">
        <v>4179</v>
      </c>
      <c r="C34" s="1473">
        <f>SUM(C31:C33)</f>
        <v>0</v>
      </c>
      <c r="D34" s="1490"/>
      <c r="E34" s="1491"/>
      <c r="F34" s="1473">
        <f>SUM(F31:F33)</f>
        <v>0</v>
      </c>
      <c r="G34" s="1473">
        <f>SUM(G31:G33)</f>
        <v>0</v>
      </c>
      <c r="H34" s="3411">
        <f>SUM(H31:I33)</f>
        <v>0</v>
      </c>
      <c r="I34" s="3445"/>
      <c r="J34" s="1473">
        <f>SUM(J31:J33)</f>
        <v>0</v>
      </c>
      <c r="K34" s="1473">
        <f>SUM(K31:K33)</f>
        <v>0</v>
      </c>
      <c r="L34" s="1376"/>
    </row>
    <row r="35" spans="1:12">
      <c r="A35" s="1369">
        <v>13</v>
      </c>
      <c r="B35" s="1472" t="s">
        <v>1199</v>
      </c>
      <c r="C35" s="1473"/>
      <c r="D35" s="1474"/>
      <c r="E35" s="1370"/>
      <c r="F35" s="1473"/>
      <c r="G35" s="1473"/>
      <c r="H35" s="3411"/>
      <c r="I35" s="3445"/>
      <c r="J35" s="1473"/>
      <c r="K35" s="1473"/>
      <c r="L35" s="1376"/>
    </row>
    <row r="36" spans="1:12">
      <c r="A36" s="1369">
        <v>14</v>
      </c>
      <c r="B36" s="1472" t="s">
        <v>1200</v>
      </c>
      <c r="C36" s="1473"/>
      <c r="D36" s="1474"/>
      <c r="E36" s="1370"/>
      <c r="F36" s="1473"/>
      <c r="G36" s="1473"/>
      <c r="H36" s="3411"/>
      <c r="I36" s="3445"/>
      <c r="J36" s="1473"/>
      <c r="K36" s="1473"/>
      <c r="L36" s="1376"/>
    </row>
    <row r="37" spans="1:12">
      <c r="A37" s="1369">
        <v>15</v>
      </c>
      <c r="B37" s="1472" t="s">
        <v>4180</v>
      </c>
      <c r="C37" s="1473"/>
      <c r="D37" s="1474"/>
      <c r="E37" s="1370"/>
      <c r="F37" s="1473"/>
      <c r="G37" s="1473"/>
      <c r="H37" s="3411"/>
      <c r="I37" s="3445"/>
      <c r="J37" s="1473"/>
      <c r="K37" s="1473"/>
      <c r="L37" s="1376"/>
    </row>
    <row r="38" spans="1:12">
      <c r="A38" s="1369">
        <v>16</v>
      </c>
      <c r="B38" s="1472" t="s">
        <v>4181</v>
      </c>
      <c r="C38" s="1473">
        <f>SUM(C35:C37)</f>
        <v>0</v>
      </c>
      <c r="D38" s="1490"/>
      <c r="E38" s="1491"/>
      <c r="F38" s="1473">
        <f>SUM(F35:F37)</f>
        <v>0</v>
      </c>
      <c r="G38" s="1473">
        <f>SUM(G35:G37)</f>
        <v>0</v>
      </c>
      <c r="H38" s="3411">
        <f>SUM(H35:I37)</f>
        <v>0</v>
      </c>
      <c r="I38" s="3445"/>
      <c r="J38" s="1473">
        <f>SUM(J35:J37)</f>
        <v>0</v>
      </c>
      <c r="K38" s="1473">
        <f>SUM(K35:K37)</f>
        <v>0</v>
      </c>
      <c r="L38" s="1386"/>
    </row>
    <row r="39" spans="1:12" ht="15.75" customHeight="1">
      <c r="A39" s="1387">
        <v>17</v>
      </c>
      <c r="B39" s="1458" t="s">
        <v>4182</v>
      </c>
      <c r="C39" s="1492"/>
      <c r="D39" s="1477"/>
      <c r="E39" s="1388"/>
      <c r="F39" s="1492"/>
      <c r="G39" s="1492"/>
      <c r="H39" s="3437"/>
      <c r="I39" s="3438"/>
      <c r="J39" s="1492"/>
      <c r="K39" s="1492"/>
      <c r="L39" s="1493"/>
    </row>
    <row r="40" spans="1:12" ht="15.75" customHeight="1">
      <c r="A40" s="1494"/>
      <c r="B40" s="1459" t="s">
        <v>4183</v>
      </c>
      <c r="C40" s="1495">
        <f>C26+C30+C34+C38</f>
        <v>0</v>
      </c>
      <c r="D40" s="1496"/>
      <c r="E40" s="1497"/>
      <c r="F40" s="1495">
        <f>F26+F30+F34+F38</f>
        <v>0</v>
      </c>
      <c r="G40" s="1495">
        <f>G26+G30+G34+G38</f>
        <v>0</v>
      </c>
      <c r="H40" s="3413">
        <v>0</v>
      </c>
      <c r="I40" s="3439"/>
      <c r="J40" s="1495">
        <f>J26+J30+J34+J38</f>
        <v>0</v>
      </c>
      <c r="K40" s="1495">
        <f>K26+K30+K34+K38</f>
        <v>0</v>
      </c>
      <c r="L40" s="1383"/>
    </row>
    <row r="41" spans="1:12" ht="15.75" customHeight="1">
      <c r="A41" s="1387"/>
      <c r="B41" s="1458"/>
      <c r="C41" s="1492"/>
      <c r="D41" s="1498"/>
      <c r="E41" s="1499"/>
      <c r="F41" s="1389"/>
      <c r="G41" s="1389"/>
      <c r="H41" s="3440"/>
      <c r="I41" s="3438"/>
      <c r="J41" s="1500"/>
      <c r="K41" s="1500"/>
      <c r="L41" s="1493"/>
    </row>
    <row r="42" spans="1:12" ht="15.75" customHeight="1">
      <c r="A42" s="1501"/>
      <c r="B42" s="1481"/>
      <c r="C42" s="1502"/>
      <c r="D42" s="1482"/>
      <c r="E42" s="1503"/>
      <c r="F42" s="1504"/>
      <c r="G42" s="1504"/>
      <c r="H42" s="3441"/>
      <c r="I42" s="3442"/>
      <c r="J42" s="1505"/>
      <c r="K42" s="1505"/>
      <c r="L42" s="1506"/>
    </row>
    <row r="43" spans="1:12" ht="15.75" customHeight="1" thickBot="1">
      <c r="A43" s="1507"/>
      <c r="B43" s="1485"/>
      <c r="C43" s="1508"/>
      <c r="D43" s="1485"/>
      <c r="E43" s="1509"/>
      <c r="F43" s="1510"/>
      <c r="G43" s="1510"/>
      <c r="H43" s="3443"/>
      <c r="I43" s="3444"/>
      <c r="J43" s="1510"/>
      <c r="K43" s="1510"/>
      <c r="L43" s="1511"/>
    </row>
    <row r="44" spans="1:12" ht="15.75" thickTop="1">
      <c r="A44" s="811"/>
      <c r="B44" s="811"/>
      <c r="C44" s="811"/>
      <c r="D44" s="811"/>
      <c r="E44" s="811"/>
      <c r="F44" s="811"/>
      <c r="G44" s="811"/>
      <c r="H44" s="811"/>
      <c r="I44" s="973"/>
      <c r="J44" s="973"/>
      <c r="K44" s="973"/>
      <c r="L44" s="973"/>
    </row>
    <row r="45" spans="1:12">
      <c r="A45" s="17" t="s">
        <v>4680</v>
      </c>
      <c r="B45" s="17"/>
      <c r="C45" s="17"/>
      <c r="D45" s="17"/>
      <c r="E45" s="17"/>
      <c r="F45" s="17"/>
      <c r="G45" s="17"/>
      <c r="H45" s="17"/>
      <c r="I45" s="17"/>
      <c r="J45" s="17"/>
      <c r="K45" s="17"/>
      <c r="L45" s="17"/>
    </row>
    <row r="46" spans="1:12">
      <c r="A46" s="69" t="s">
        <v>4199</v>
      </c>
      <c r="B46" s="69"/>
      <c r="C46" s="69"/>
      <c r="D46" s="69"/>
      <c r="E46" s="69"/>
      <c r="F46" s="69"/>
      <c r="G46" s="69"/>
      <c r="H46" s="69"/>
      <c r="I46" s="69"/>
      <c r="J46" s="69"/>
      <c r="K46" s="69"/>
      <c r="L46" s="69"/>
    </row>
  </sheetData>
  <mergeCells count="29">
    <mergeCell ref="H26:I26"/>
    <mergeCell ref="I2:J2"/>
    <mergeCell ref="K2:L2"/>
    <mergeCell ref="I3:J3"/>
    <mergeCell ref="K3:L3"/>
    <mergeCell ref="H19:I19"/>
    <mergeCell ref="H20:I20"/>
    <mergeCell ref="H21:I21"/>
    <mergeCell ref="H22:I22"/>
    <mergeCell ref="H23:I23"/>
    <mergeCell ref="H24:I24"/>
    <mergeCell ref="H25:I25"/>
    <mergeCell ref="H38:I38"/>
    <mergeCell ref="H27:I27"/>
    <mergeCell ref="H28:I28"/>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s>
  <pageMargins left="0.7" right="0.7" top="0.75" bottom="0.75" header="0.3" footer="0.3"/>
  <pageSetup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H58"/>
  <sheetViews>
    <sheetView defaultGridColor="0" view="pageBreakPreview" colorId="22" zoomScale="90" zoomScaleNormal="100" zoomScaleSheetLayoutView="90" workbookViewId="0">
      <selection activeCell="B13" sqref="B13"/>
    </sheetView>
  </sheetViews>
  <sheetFormatPr defaultColWidth="9.6640625" defaultRowHeight="15"/>
  <cols>
    <col min="1" max="1" width="2.6640625" style="9" customWidth="1"/>
    <col min="2" max="2" width="55.33203125" style="9" customWidth="1"/>
    <col min="3" max="3" width="3.6640625" style="9" customWidth="1"/>
    <col min="4" max="4" width="2.6640625" style="9" customWidth="1"/>
    <col min="5" max="5" width="1.6640625" style="9" customWidth="1"/>
    <col min="6" max="6" width="13.6640625" style="9" customWidth="1"/>
    <col min="7" max="7" width="15.6640625" style="9" customWidth="1"/>
    <col min="8" max="8" width="17.77734375" style="9" customWidth="1"/>
    <col min="9" max="16384" width="9.6640625" style="9"/>
  </cols>
  <sheetData>
    <row r="1" spans="1:8">
      <c r="A1" s="818"/>
      <c r="B1" s="819" t="s">
        <v>1800</v>
      </c>
      <c r="C1" s="820" t="s">
        <v>1344</v>
      </c>
      <c r="D1" s="821"/>
      <c r="E1" s="821"/>
      <c r="F1" s="819"/>
      <c r="G1" s="821" t="s">
        <v>1802</v>
      </c>
      <c r="H1" s="822" t="s">
        <v>1803</v>
      </c>
    </row>
    <row r="2" spans="1:8">
      <c r="A2" s="823"/>
      <c r="B2" s="824" t="str">
        <f>'Data Sheet'!$C$25</f>
        <v xml:space="preserve">The Brooklyn Union Gas Company d/b/a National Grid New York </v>
      </c>
      <c r="C2" s="433" t="s">
        <v>1345</v>
      </c>
      <c r="D2" s="9" t="s">
        <v>1346</v>
      </c>
      <c r="F2" s="824" t="s">
        <v>1347</v>
      </c>
      <c r="G2" s="825" t="s">
        <v>1805</v>
      </c>
      <c r="H2" s="826"/>
    </row>
    <row r="3" spans="1:8" ht="15" customHeight="1">
      <c r="A3" s="827"/>
      <c r="B3" s="465"/>
      <c r="C3" s="483" t="s">
        <v>1348</v>
      </c>
      <c r="D3" s="465" t="s">
        <v>1346</v>
      </c>
      <c r="E3" s="465"/>
      <c r="F3" s="828" t="s">
        <v>1349</v>
      </c>
      <c r="G3" s="692" t="str">
        <f>'Data Sheet'!$C$40</f>
        <v xml:space="preserve"> March 29, 2017</v>
      </c>
      <c r="H3" s="1265" t="str">
        <f>'Data Sheet'!$C$38</f>
        <v xml:space="preserve"> December 31, 2016</v>
      </c>
    </row>
    <row r="4" spans="1:8" ht="15" customHeight="1">
      <c r="A4" s="829" t="s">
        <v>1350</v>
      </c>
      <c r="B4" s="830"/>
      <c r="C4" s="830"/>
      <c r="D4" s="830"/>
      <c r="E4" s="830"/>
      <c r="F4" s="830"/>
      <c r="G4" s="830"/>
      <c r="H4" s="831"/>
    </row>
    <row r="5" spans="1:8">
      <c r="A5" s="823"/>
      <c r="B5" s="3197" t="s">
        <v>117</v>
      </c>
      <c r="C5" s="3201"/>
      <c r="D5" s="3201"/>
      <c r="E5" s="3201"/>
      <c r="F5" s="3201"/>
      <c r="G5" s="3201"/>
      <c r="H5" s="3202"/>
    </row>
    <row r="6" spans="1:8">
      <c r="A6" s="823"/>
      <c r="B6" s="3203"/>
      <c r="C6" s="3203"/>
      <c r="D6" s="3203"/>
      <c r="E6" s="3203"/>
      <c r="F6" s="3203"/>
      <c r="G6" s="3203"/>
      <c r="H6" s="3204"/>
    </row>
    <row r="7" spans="1:8">
      <c r="A7" s="823"/>
      <c r="B7" s="3203"/>
      <c r="C7" s="3203"/>
      <c r="D7" s="3203"/>
      <c r="E7" s="3203"/>
      <c r="F7" s="3203"/>
      <c r="G7" s="3203"/>
      <c r="H7" s="3204"/>
    </row>
    <row r="8" spans="1:8">
      <c r="A8" s="823"/>
      <c r="B8" s="834"/>
      <c r="C8" s="834"/>
      <c r="D8" s="834"/>
      <c r="E8" s="834"/>
      <c r="F8" s="834"/>
      <c r="G8" s="834"/>
      <c r="H8" s="833"/>
    </row>
    <row r="9" spans="1:8">
      <c r="A9" s="823"/>
      <c r="B9" s="834"/>
      <c r="C9" s="834"/>
      <c r="D9" s="834"/>
      <c r="E9" s="834"/>
      <c r="F9" s="834"/>
      <c r="G9" s="834"/>
      <c r="H9" s="833"/>
    </row>
    <row r="10" spans="1:8">
      <c r="A10" s="823"/>
      <c r="B10" s="12" t="s">
        <v>4740</v>
      </c>
      <c r="C10" s="12"/>
      <c r="D10" s="12"/>
      <c r="E10" s="12"/>
      <c r="F10" s="12"/>
      <c r="G10" s="12"/>
      <c r="H10" s="835"/>
    </row>
    <row r="11" spans="1:8">
      <c r="A11" s="823"/>
      <c r="B11" s="12" t="s">
        <v>4864</v>
      </c>
      <c r="C11" s="12"/>
      <c r="D11" s="12"/>
      <c r="E11" s="12"/>
      <c r="F11" s="12"/>
      <c r="G11" s="12"/>
      <c r="H11" s="835"/>
    </row>
    <row r="12" spans="1:8">
      <c r="A12" s="823"/>
      <c r="B12" s="12" t="s">
        <v>5247</v>
      </c>
      <c r="C12" s="12"/>
      <c r="D12" s="12"/>
      <c r="E12" s="12"/>
      <c r="F12" s="12"/>
      <c r="G12" s="12"/>
      <c r="H12" s="835"/>
    </row>
    <row r="13" spans="1:8">
      <c r="A13" s="823"/>
      <c r="B13" s="12" t="s">
        <v>4865</v>
      </c>
      <c r="C13" s="12"/>
      <c r="D13" s="12"/>
      <c r="E13" s="12"/>
      <c r="F13" s="12"/>
      <c r="G13" s="12"/>
      <c r="H13" s="835"/>
    </row>
    <row r="14" spans="1:8">
      <c r="A14" s="823"/>
      <c r="B14" s="12" t="s">
        <v>4866</v>
      </c>
      <c r="C14" s="12"/>
      <c r="D14" s="12"/>
      <c r="E14" s="12"/>
      <c r="F14" s="12"/>
      <c r="G14" s="12"/>
      <c r="H14" s="835"/>
    </row>
    <row r="15" spans="1:8">
      <c r="A15" s="827"/>
      <c r="B15" s="830"/>
      <c r="C15" s="830"/>
      <c r="D15" s="830"/>
      <c r="E15" s="830"/>
      <c r="F15" s="830"/>
      <c r="G15" s="830"/>
      <c r="H15" s="831"/>
    </row>
    <row r="16" spans="1:8">
      <c r="A16" s="823"/>
      <c r="B16" s="3197" t="s">
        <v>118</v>
      </c>
      <c r="C16" s="3205"/>
      <c r="D16" s="3205"/>
      <c r="E16" s="3205"/>
      <c r="F16" s="3205"/>
      <c r="G16" s="3205"/>
      <c r="H16" s="3198"/>
    </row>
    <row r="17" spans="1:8">
      <c r="A17" s="823"/>
      <c r="B17" s="3206"/>
      <c r="C17" s="3206"/>
      <c r="D17" s="3206"/>
      <c r="E17" s="3206"/>
      <c r="F17" s="3206"/>
      <c r="G17" s="3206"/>
      <c r="H17" s="3200"/>
    </row>
    <row r="18" spans="1:8">
      <c r="A18" s="823"/>
      <c r="B18" s="3206"/>
      <c r="C18" s="3206"/>
      <c r="D18" s="3206"/>
      <c r="E18" s="3206"/>
      <c r="F18" s="3206"/>
      <c r="G18" s="3206"/>
      <c r="H18" s="3200"/>
    </row>
    <row r="19" spans="1:8">
      <c r="A19" s="823"/>
      <c r="B19" s="832"/>
      <c r="C19" s="832"/>
      <c r="D19" s="832"/>
      <c r="E19" s="832"/>
      <c r="F19" s="832"/>
      <c r="G19" s="832"/>
      <c r="H19" s="835"/>
    </row>
    <row r="20" spans="1:8">
      <c r="A20" s="823"/>
      <c r="B20" s="12"/>
      <c r="C20" s="12"/>
      <c r="D20" s="12"/>
      <c r="E20" s="12"/>
      <c r="F20" s="12"/>
      <c r="G20" s="12"/>
      <c r="H20" s="835"/>
    </row>
    <row r="21" spans="1:8">
      <c r="A21" s="823"/>
      <c r="B21" s="12" t="s">
        <v>4867</v>
      </c>
      <c r="C21" s="12"/>
      <c r="D21" s="12"/>
      <c r="E21" s="12"/>
      <c r="F21" s="12"/>
      <c r="G21" s="12"/>
      <c r="H21" s="835"/>
    </row>
    <row r="22" spans="1:8">
      <c r="A22" s="823"/>
      <c r="B22" s="12" t="s">
        <v>4868</v>
      </c>
      <c r="C22" s="12"/>
      <c r="D22" s="12"/>
      <c r="E22" s="12"/>
      <c r="F22" s="12"/>
      <c r="G22" s="12"/>
      <c r="H22" s="835"/>
    </row>
    <row r="23" spans="1:8">
      <c r="A23" s="823"/>
      <c r="B23" s="12" t="s">
        <v>4869</v>
      </c>
      <c r="C23" s="12"/>
      <c r="D23" s="12"/>
      <c r="E23" s="12"/>
      <c r="F23" s="12"/>
      <c r="G23" s="12"/>
      <c r="H23" s="835"/>
    </row>
    <row r="24" spans="1:8">
      <c r="A24" s="823"/>
      <c r="B24" s="12"/>
      <c r="C24" s="12"/>
      <c r="D24" s="12"/>
      <c r="E24" s="12"/>
      <c r="F24" s="12"/>
      <c r="G24" s="12"/>
      <c r="H24" s="835"/>
    </row>
    <row r="25" spans="1:8">
      <c r="A25" s="827"/>
      <c r="B25" s="830"/>
      <c r="C25" s="830"/>
      <c r="D25" s="830"/>
      <c r="E25" s="830"/>
      <c r="F25" s="830"/>
      <c r="G25" s="830"/>
      <c r="H25" s="831"/>
    </row>
    <row r="26" spans="1:8">
      <c r="A26" s="823"/>
      <c r="B26" s="3197" t="s">
        <v>1822</v>
      </c>
      <c r="C26" s="3205"/>
      <c r="D26" s="3205"/>
      <c r="E26" s="3205"/>
      <c r="F26" s="3205"/>
      <c r="G26" s="3205"/>
      <c r="H26" s="3198"/>
    </row>
    <row r="27" spans="1:8">
      <c r="A27" s="823"/>
      <c r="B27" s="3206"/>
      <c r="C27" s="3206"/>
      <c r="D27" s="3206"/>
      <c r="E27" s="3206"/>
      <c r="F27" s="3206"/>
      <c r="G27" s="3206"/>
      <c r="H27" s="3200"/>
    </row>
    <row r="28" spans="1:8">
      <c r="A28" s="823"/>
      <c r="B28" s="3206"/>
      <c r="C28" s="3206"/>
      <c r="D28" s="3206"/>
      <c r="E28" s="3206"/>
      <c r="F28" s="3206"/>
      <c r="G28" s="3206"/>
      <c r="H28" s="3200"/>
    </row>
    <row r="29" spans="1:8">
      <c r="A29" s="823"/>
      <c r="B29" s="838"/>
      <c r="C29" s="838"/>
      <c r="D29" s="838"/>
      <c r="E29" s="838"/>
      <c r="F29" s="838"/>
      <c r="G29" s="838"/>
      <c r="H29" s="837"/>
    </row>
    <row r="30" spans="1:8">
      <c r="A30" s="823"/>
      <c r="B30" s="12"/>
      <c r="C30" s="12"/>
      <c r="D30" s="12"/>
      <c r="E30" s="12"/>
      <c r="F30" s="12"/>
      <c r="G30" s="12"/>
      <c r="H30" s="835"/>
    </row>
    <row r="31" spans="1:8">
      <c r="A31" s="823"/>
      <c r="B31" s="12"/>
      <c r="C31" s="12"/>
      <c r="D31" s="12"/>
      <c r="E31" s="12"/>
      <c r="F31" s="12"/>
      <c r="G31" s="12"/>
      <c r="H31" s="835"/>
    </row>
    <row r="32" spans="1:8">
      <c r="A32" s="823"/>
      <c r="B32" s="12" t="s">
        <v>4870</v>
      </c>
      <c r="C32" s="12"/>
      <c r="D32" s="12"/>
      <c r="E32" s="12"/>
      <c r="F32" s="12"/>
      <c r="G32" s="12"/>
      <c r="H32" s="835"/>
    </row>
    <row r="33" spans="1:8">
      <c r="A33" s="823"/>
      <c r="B33" s="12"/>
      <c r="C33" s="12"/>
      <c r="D33" s="12"/>
      <c r="E33" s="12"/>
      <c r="F33" s="12"/>
      <c r="G33" s="12"/>
      <c r="H33" s="835"/>
    </row>
    <row r="34" spans="1:8">
      <c r="A34" s="823"/>
      <c r="B34" s="12"/>
      <c r="C34" s="12"/>
      <c r="D34" s="12"/>
      <c r="E34" s="12"/>
      <c r="F34" s="12"/>
      <c r="G34" s="12"/>
      <c r="H34" s="835"/>
    </row>
    <row r="35" spans="1:8">
      <c r="A35" s="823"/>
      <c r="B35" s="12"/>
      <c r="C35" s="12"/>
      <c r="D35" s="12"/>
      <c r="E35" s="12"/>
      <c r="F35" s="12"/>
      <c r="G35" s="12"/>
      <c r="H35" s="835"/>
    </row>
    <row r="36" spans="1:8">
      <c r="A36" s="823"/>
      <c r="B36" s="12"/>
      <c r="C36" s="12"/>
      <c r="D36" s="12"/>
      <c r="E36" s="12"/>
      <c r="F36" s="12"/>
      <c r="G36" s="12"/>
      <c r="H36" s="835"/>
    </row>
    <row r="37" spans="1:8">
      <c r="A37" s="823"/>
      <c r="B37" s="12"/>
      <c r="C37" s="12"/>
      <c r="D37" s="12"/>
      <c r="E37" s="12"/>
      <c r="F37" s="12"/>
      <c r="G37" s="12"/>
      <c r="H37" s="835"/>
    </row>
    <row r="38" spans="1:8">
      <c r="A38" s="827"/>
      <c r="B38" s="830"/>
      <c r="C38" s="830"/>
      <c r="D38" s="830"/>
      <c r="E38" s="830"/>
      <c r="F38" s="830"/>
      <c r="G38" s="830"/>
      <c r="H38" s="831"/>
    </row>
    <row r="39" spans="1:8">
      <c r="A39" s="823"/>
      <c r="B39" s="3197" t="s">
        <v>1823</v>
      </c>
      <c r="C39" s="3197"/>
      <c r="D39" s="3197"/>
      <c r="E39" s="3197"/>
      <c r="F39" s="3197"/>
      <c r="G39" s="3197"/>
      <c r="H39" s="3198"/>
    </row>
    <row r="40" spans="1:8">
      <c r="A40" s="823"/>
      <c r="B40" s="3199"/>
      <c r="C40" s="3199"/>
      <c r="D40" s="3199"/>
      <c r="E40" s="3199"/>
      <c r="F40" s="3199"/>
      <c r="G40" s="3199"/>
      <c r="H40" s="3200"/>
    </row>
    <row r="41" spans="1:8">
      <c r="A41" s="823"/>
      <c r="B41" s="12"/>
      <c r="C41" s="12"/>
      <c r="D41" s="12"/>
      <c r="E41" s="12"/>
      <c r="F41" s="12"/>
      <c r="G41" s="12"/>
      <c r="H41" s="835"/>
    </row>
    <row r="42" spans="1:8">
      <c r="A42" s="823"/>
      <c r="B42" s="12"/>
      <c r="C42" s="12"/>
      <c r="D42" s="12"/>
      <c r="E42" s="12"/>
      <c r="F42" s="12"/>
      <c r="G42" s="12"/>
      <c r="H42" s="835"/>
    </row>
    <row r="43" spans="1:8">
      <c r="A43" s="823"/>
      <c r="B43" s="12" t="s">
        <v>5245</v>
      </c>
      <c r="C43" s="12"/>
      <c r="D43" s="12"/>
      <c r="E43" s="12"/>
      <c r="F43" s="12"/>
      <c r="G43" s="12"/>
      <c r="H43" s="835"/>
    </row>
    <row r="44" spans="1:8">
      <c r="A44" s="823"/>
      <c r="B44" s="12"/>
      <c r="C44" s="12"/>
      <c r="D44" s="12"/>
      <c r="E44" s="12"/>
      <c r="F44" s="12"/>
      <c r="G44" s="12"/>
      <c r="H44" s="835"/>
    </row>
    <row r="45" spans="1:8">
      <c r="A45" s="823"/>
      <c r="B45" s="12"/>
      <c r="C45" s="12"/>
      <c r="D45" s="12"/>
      <c r="E45" s="12"/>
      <c r="F45" s="12"/>
      <c r="G45" s="12"/>
      <c r="H45" s="835"/>
    </row>
    <row r="46" spans="1:8">
      <c r="A46" s="823"/>
      <c r="B46" s="12"/>
      <c r="C46" s="12"/>
      <c r="D46" s="12"/>
      <c r="E46" s="12"/>
      <c r="F46" s="12"/>
      <c r="G46" s="12"/>
      <c r="H46" s="835"/>
    </row>
    <row r="47" spans="1:8">
      <c r="A47" s="823"/>
      <c r="B47" s="12"/>
      <c r="C47" s="12"/>
      <c r="D47" s="12"/>
      <c r="E47" s="12"/>
      <c r="F47" s="12"/>
      <c r="G47" s="12"/>
      <c r="H47" s="835"/>
    </row>
    <row r="48" spans="1:8">
      <c r="A48" s="827"/>
      <c r="B48" s="830"/>
      <c r="C48" s="830"/>
      <c r="D48" s="830"/>
      <c r="E48" s="830"/>
      <c r="F48" s="830"/>
      <c r="G48" s="830"/>
      <c r="H48" s="831"/>
    </row>
    <row r="49" spans="1:8">
      <c r="A49" s="823"/>
      <c r="B49" s="3197" t="s">
        <v>1824</v>
      </c>
      <c r="C49" s="3197"/>
      <c r="D49" s="3197"/>
      <c r="E49" s="3197"/>
      <c r="F49" s="3197"/>
      <c r="G49" s="3197"/>
      <c r="H49" s="3198"/>
    </row>
    <row r="50" spans="1:8">
      <c r="A50" s="823"/>
      <c r="B50" s="3199"/>
      <c r="C50" s="3199"/>
      <c r="D50" s="3199"/>
      <c r="E50" s="3199"/>
      <c r="F50" s="3199"/>
      <c r="G50" s="3199"/>
      <c r="H50" s="3200"/>
    </row>
    <row r="51" spans="1:8">
      <c r="A51" s="823"/>
      <c r="B51" s="12"/>
      <c r="C51" s="12"/>
      <c r="D51" s="12"/>
      <c r="E51" s="12"/>
      <c r="F51" s="12"/>
      <c r="G51" s="12"/>
      <c r="H51" s="835"/>
    </row>
    <row r="52" spans="1:8">
      <c r="A52" s="823"/>
      <c r="B52" s="13" t="s">
        <v>1825</v>
      </c>
      <c r="C52" s="12"/>
      <c r="D52" s="12"/>
      <c r="E52" s="12"/>
      <c r="F52" s="12"/>
      <c r="G52" s="12"/>
      <c r="H52" s="835"/>
    </row>
    <row r="53" spans="1:8">
      <c r="A53" s="823"/>
      <c r="B53" s="2895" t="s">
        <v>4871</v>
      </c>
      <c r="C53" s="12"/>
      <c r="D53" s="12"/>
      <c r="E53" s="12"/>
      <c r="F53" s="12"/>
      <c r="G53" s="12"/>
      <c r="H53" s="835"/>
    </row>
    <row r="54" spans="1:8">
      <c r="A54" s="823"/>
      <c r="C54" s="12"/>
      <c r="D54" s="12"/>
      <c r="E54" s="12"/>
      <c r="F54" s="12"/>
      <c r="G54" s="12"/>
      <c r="H54" s="835"/>
    </row>
    <row r="55" spans="1:8">
      <c r="A55" s="823"/>
      <c r="C55" s="12"/>
      <c r="D55" s="12"/>
      <c r="E55" s="12"/>
      <c r="F55" s="12"/>
      <c r="G55" s="12"/>
      <c r="H55" s="835"/>
    </row>
    <row r="56" spans="1:8" ht="15.75" thickBot="1">
      <c r="A56" s="839"/>
      <c r="B56" s="840"/>
      <c r="C56" s="841"/>
      <c r="D56" s="841"/>
      <c r="E56" s="841"/>
      <c r="F56" s="841"/>
      <c r="G56" s="841"/>
      <c r="H56" s="842"/>
    </row>
    <row r="57" spans="1:8">
      <c r="A57" s="13" t="s">
        <v>1717</v>
      </c>
      <c r="C57" s="12"/>
      <c r="D57" s="12"/>
      <c r="E57" s="12"/>
      <c r="F57" s="12"/>
      <c r="G57" s="12"/>
      <c r="H57" s="12"/>
    </row>
    <row r="58" spans="1:8">
      <c r="A58" s="12" t="s">
        <v>1718</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70"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pageSetUpPr fitToPage="1"/>
  </sheetPr>
  <dimension ref="A1:H65"/>
  <sheetViews>
    <sheetView defaultGridColor="0" view="pageBreakPreview" colorId="22" zoomScale="80" zoomScaleNormal="100" zoomScaleSheetLayoutView="80" workbookViewId="0">
      <selection activeCell="H9" sqref="H9"/>
    </sheetView>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9.44140625" customWidth="1"/>
  </cols>
  <sheetData>
    <row r="1" spans="1:8">
      <c r="A1" s="29" t="s">
        <v>1800</v>
      </c>
      <c r="B1" s="66"/>
      <c r="C1" s="66"/>
      <c r="D1" s="580" t="s">
        <v>1344</v>
      </c>
      <c r="E1" s="581"/>
      <c r="F1" s="582"/>
      <c r="G1" s="583" t="s">
        <v>1802</v>
      </c>
      <c r="H1" s="412" t="s">
        <v>1803</v>
      </c>
    </row>
    <row r="2" spans="1:8">
      <c r="A2" s="72" t="str">
        <f>'Data Sheet'!$C$25</f>
        <v xml:space="preserve">The Brooklyn Union Gas Company d/b/a National Grid New York </v>
      </c>
      <c r="B2" s="531"/>
      <c r="C2" s="531"/>
      <c r="D2" s="2863" t="s">
        <v>1137</v>
      </c>
      <c r="E2" s="17"/>
      <c r="F2" s="290"/>
      <c r="G2" s="289" t="s">
        <v>1805</v>
      </c>
      <c r="H2" s="532"/>
    </row>
    <row r="3" spans="1:8" ht="15" customHeight="1">
      <c r="A3" s="584"/>
      <c r="B3" s="531"/>
      <c r="C3" s="531"/>
      <c r="D3" s="2863" t="s">
        <v>1138</v>
      </c>
      <c r="E3" s="17"/>
      <c r="F3" s="17"/>
      <c r="G3" s="979" t="str">
        <f>'Data Sheet'!$C$40</f>
        <v xml:space="preserve"> March 29, 2017</v>
      </c>
      <c r="H3" s="922" t="str">
        <f>'Data Sheet'!$C$38</f>
        <v xml:space="preserve"> December 31, 2016</v>
      </c>
    </row>
    <row r="4" spans="1:8" ht="15" customHeight="1">
      <c r="A4" s="546" t="s">
        <v>3655</v>
      </c>
      <c r="B4" s="547"/>
      <c r="C4" s="547"/>
      <c r="D4" s="230"/>
      <c r="E4" s="230"/>
      <c r="F4" s="230"/>
      <c r="G4" s="230"/>
      <c r="H4" s="231"/>
    </row>
    <row r="5" spans="1:8">
      <c r="A5" s="585"/>
      <c r="B5" s="19"/>
      <c r="C5" s="19"/>
      <c r="D5" s="18"/>
      <c r="E5" s="18"/>
      <c r="F5" s="18"/>
      <c r="G5" s="18"/>
      <c r="H5" s="25"/>
    </row>
    <row r="6" spans="1:8">
      <c r="A6" s="22" t="s">
        <v>3656</v>
      </c>
      <c r="B6" s="19"/>
      <c r="C6" s="19"/>
      <c r="D6" s="19"/>
      <c r="E6" s="19"/>
      <c r="F6" s="18"/>
      <c r="G6" s="18"/>
      <c r="H6" s="25"/>
    </row>
    <row r="7" spans="1:8">
      <c r="A7" s="22" t="s">
        <v>3657</v>
      </c>
      <c r="B7" s="19"/>
      <c r="C7" s="19"/>
      <c r="D7" s="19"/>
      <c r="E7" s="19"/>
      <c r="F7" s="19"/>
      <c r="G7" s="19"/>
      <c r="H7" s="23"/>
    </row>
    <row r="8" spans="1:8">
      <c r="A8" s="22"/>
      <c r="B8" s="19"/>
      <c r="C8" s="19"/>
      <c r="D8" s="19"/>
      <c r="E8" s="19"/>
      <c r="F8" s="19"/>
      <c r="G8" s="19"/>
      <c r="H8" s="23"/>
    </row>
    <row r="9" spans="1:8">
      <c r="A9" s="586" t="s">
        <v>1729</v>
      </c>
      <c r="B9" s="587" t="s">
        <v>1783</v>
      </c>
      <c r="C9" s="588"/>
      <c r="D9" s="589" t="s">
        <v>3600</v>
      </c>
      <c r="E9" s="589" t="s">
        <v>1729</v>
      </c>
      <c r="F9" s="589" t="s">
        <v>1783</v>
      </c>
      <c r="G9" s="590"/>
      <c r="H9" s="591" t="s">
        <v>3600</v>
      </c>
    </row>
    <row r="10" spans="1:8">
      <c r="A10" s="592" t="s">
        <v>1732</v>
      </c>
      <c r="B10" s="593" t="s">
        <v>3024</v>
      </c>
      <c r="C10" s="594"/>
      <c r="D10" s="595" t="s">
        <v>3025</v>
      </c>
      <c r="E10" s="595" t="s">
        <v>1732</v>
      </c>
      <c r="F10" s="595" t="s">
        <v>3024</v>
      </c>
      <c r="G10" s="596"/>
      <c r="H10" s="597" t="s">
        <v>3025</v>
      </c>
    </row>
    <row r="11" spans="1:8">
      <c r="A11" s="592">
        <v>1</v>
      </c>
      <c r="B11" s="593" t="s">
        <v>3658</v>
      </c>
      <c r="C11" s="594"/>
      <c r="D11" s="598"/>
      <c r="E11" s="595">
        <v>22</v>
      </c>
      <c r="F11" s="593" t="s">
        <v>3659</v>
      </c>
      <c r="G11" s="594"/>
      <c r="H11" s="599"/>
    </row>
    <row r="12" spans="1:8">
      <c r="A12" s="592">
        <v>2</v>
      </c>
      <c r="B12" s="600" t="s">
        <v>3660</v>
      </c>
      <c r="C12" s="518"/>
      <c r="D12" s="601"/>
      <c r="E12" s="602">
        <v>23</v>
      </c>
      <c r="F12" s="603" t="s">
        <v>3661</v>
      </c>
      <c r="G12" s="19"/>
      <c r="H12" s="604"/>
    </row>
    <row r="13" spans="1:8">
      <c r="A13" s="592">
        <v>3</v>
      </c>
      <c r="B13" s="600" t="s">
        <v>3662</v>
      </c>
      <c r="C13" s="518"/>
      <c r="D13" s="605"/>
      <c r="E13" s="595"/>
      <c r="F13" s="600" t="s">
        <v>3663</v>
      </c>
      <c r="G13" s="518"/>
      <c r="H13" s="606"/>
    </row>
    <row r="14" spans="1:8">
      <c r="A14" s="592">
        <v>4</v>
      </c>
      <c r="B14" s="600" t="s">
        <v>3664</v>
      </c>
      <c r="C14" s="518"/>
      <c r="D14" s="605"/>
      <c r="E14" s="602">
        <v>24</v>
      </c>
      <c r="F14" s="603" t="s">
        <v>3665</v>
      </c>
      <c r="G14" s="19"/>
      <c r="H14" s="604"/>
    </row>
    <row r="15" spans="1:8">
      <c r="A15" s="592">
        <v>5</v>
      </c>
      <c r="B15" s="600" t="s">
        <v>3666</v>
      </c>
      <c r="C15" s="518"/>
      <c r="D15" s="605"/>
      <c r="E15" s="595"/>
      <c r="F15" s="600" t="s">
        <v>3667</v>
      </c>
      <c r="G15" s="518"/>
      <c r="H15" s="606"/>
    </row>
    <row r="16" spans="1:8">
      <c r="A16" s="592">
        <v>6</v>
      </c>
      <c r="B16" s="600" t="s">
        <v>3668</v>
      </c>
      <c r="C16" s="518"/>
      <c r="D16" s="605"/>
      <c r="E16" s="602">
        <v>25</v>
      </c>
      <c r="F16" s="603" t="s">
        <v>3669</v>
      </c>
      <c r="G16" s="19"/>
      <c r="H16" s="604"/>
    </row>
    <row r="17" spans="1:8">
      <c r="A17" s="592">
        <v>7</v>
      </c>
      <c r="B17" s="600" t="s">
        <v>2174</v>
      </c>
      <c r="C17" s="518"/>
      <c r="D17" s="605"/>
      <c r="E17" s="595"/>
      <c r="F17" s="600" t="s">
        <v>3667</v>
      </c>
      <c r="G17" s="518"/>
      <c r="H17" s="606"/>
    </row>
    <row r="18" spans="1:8">
      <c r="A18" s="592">
        <v>8</v>
      </c>
      <c r="B18" s="600" t="s">
        <v>3670</v>
      </c>
      <c r="C18" s="518"/>
      <c r="D18" s="605"/>
      <c r="E18" s="595">
        <v>26</v>
      </c>
      <c r="F18" s="600" t="s">
        <v>3671</v>
      </c>
      <c r="G18" s="518"/>
      <c r="H18" s="607"/>
    </row>
    <row r="19" spans="1:8">
      <c r="A19" s="535">
        <v>9</v>
      </c>
      <c r="B19" s="603" t="s">
        <v>3672</v>
      </c>
      <c r="C19" s="19"/>
      <c r="D19" s="608"/>
      <c r="E19" s="602">
        <v>27</v>
      </c>
      <c r="F19" s="2571" t="s">
        <v>3673</v>
      </c>
      <c r="G19" s="609"/>
      <c r="H19" s="610"/>
    </row>
    <row r="20" spans="1:8">
      <c r="A20" s="592"/>
      <c r="B20" s="600" t="s">
        <v>3674</v>
      </c>
      <c r="C20" s="518"/>
      <c r="D20" s="611">
        <f>SUM(D13:D17)-D18</f>
        <v>0</v>
      </c>
      <c r="E20" s="595"/>
      <c r="F20" s="600" t="s">
        <v>3675</v>
      </c>
      <c r="G20" s="518"/>
      <c r="H20" s="606"/>
    </row>
    <row r="21" spans="1:8">
      <c r="A21" s="592">
        <v>10</v>
      </c>
      <c r="B21" s="600" t="s">
        <v>3676</v>
      </c>
      <c r="C21" s="518"/>
      <c r="D21" s="605"/>
      <c r="E21" s="595">
        <v>28</v>
      </c>
      <c r="F21" s="600" t="s">
        <v>3677</v>
      </c>
      <c r="G21" s="518"/>
      <c r="H21" s="607"/>
    </row>
    <row r="22" spans="1:8">
      <c r="A22" s="2786">
        <v>11</v>
      </c>
      <c r="B22" s="2787" t="s">
        <v>4245</v>
      </c>
      <c r="C22" s="2788"/>
      <c r="D22" s="2789"/>
      <c r="E22" s="2790">
        <v>29</v>
      </c>
      <c r="F22" s="2791" t="s">
        <v>4246</v>
      </c>
      <c r="G22" s="2792"/>
      <c r="H22" s="2793"/>
    </row>
    <row r="23" spans="1:8">
      <c r="A23" s="2786">
        <v>12</v>
      </c>
      <c r="B23" s="2787" t="s">
        <v>4200</v>
      </c>
      <c r="C23" s="2788"/>
      <c r="D23" s="612"/>
      <c r="E23" s="602">
        <v>30</v>
      </c>
      <c r="F23" s="613" t="s">
        <v>3678</v>
      </c>
      <c r="G23" s="18"/>
      <c r="H23" s="614"/>
    </row>
    <row r="24" spans="1:8">
      <c r="A24" s="592">
        <v>13</v>
      </c>
      <c r="B24" s="600" t="s">
        <v>1972</v>
      </c>
      <c r="C24" s="518"/>
      <c r="D24" s="605"/>
      <c r="E24" s="595"/>
      <c r="F24" s="593" t="s">
        <v>4244</v>
      </c>
      <c r="G24" s="594"/>
      <c r="H24" s="606">
        <f>SUM(H12:H22)</f>
        <v>0</v>
      </c>
    </row>
    <row r="25" spans="1:8">
      <c r="A25" s="592">
        <v>14</v>
      </c>
      <c r="B25" s="600" t="s">
        <v>3679</v>
      </c>
      <c r="C25" s="518"/>
      <c r="D25" s="605"/>
      <c r="E25" s="598"/>
      <c r="F25" s="615"/>
      <c r="G25" s="615"/>
      <c r="H25" s="616"/>
    </row>
    <row r="26" spans="1:8">
      <c r="A26" s="592">
        <v>15</v>
      </c>
      <c r="B26" s="600" t="s">
        <v>3680</v>
      </c>
      <c r="C26" s="518"/>
      <c r="D26" s="611">
        <f>D24-D25</f>
        <v>0</v>
      </c>
      <c r="E26" s="598"/>
      <c r="F26" s="615"/>
      <c r="G26" s="615"/>
      <c r="H26" s="616"/>
    </row>
    <row r="27" spans="1:8">
      <c r="A27" s="592">
        <v>16</v>
      </c>
      <c r="B27" s="600" t="s">
        <v>3681</v>
      </c>
      <c r="C27" s="518"/>
      <c r="D27" s="612"/>
      <c r="E27" s="615"/>
      <c r="F27" s="615"/>
      <c r="G27" s="615"/>
      <c r="H27" s="616"/>
    </row>
    <row r="28" spans="1:8">
      <c r="A28" s="592">
        <v>17</v>
      </c>
      <c r="B28" s="600" t="s">
        <v>1972</v>
      </c>
      <c r="C28" s="518"/>
      <c r="D28" s="605"/>
      <c r="E28" s="598"/>
      <c r="F28" s="615"/>
      <c r="G28" s="615"/>
      <c r="H28" s="616"/>
    </row>
    <row r="29" spans="1:8">
      <c r="A29" s="592">
        <v>18</v>
      </c>
      <c r="B29" s="600" t="s">
        <v>3679</v>
      </c>
      <c r="C29" s="518"/>
      <c r="D29" s="605"/>
      <c r="E29" s="598"/>
      <c r="F29" s="615"/>
      <c r="G29" s="615"/>
      <c r="H29" s="616"/>
    </row>
    <row r="30" spans="1:8">
      <c r="A30" s="535">
        <v>19</v>
      </c>
      <c r="B30" s="603" t="s">
        <v>3682</v>
      </c>
      <c r="C30" s="19"/>
      <c r="D30" s="617"/>
      <c r="E30" s="598"/>
      <c r="F30" s="615"/>
      <c r="G30" s="615"/>
      <c r="H30" s="616"/>
    </row>
    <row r="31" spans="1:8">
      <c r="A31" s="592"/>
      <c r="B31" s="600" t="s">
        <v>3683</v>
      </c>
      <c r="C31" s="518"/>
      <c r="D31" s="611">
        <f>D28-D29</f>
        <v>0</v>
      </c>
      <c r="E31" s="598"/>
      <c r="F31" s="615"/>
      <c r="G31" s="615"/>
      <c r="H31" s="616"/>
    </row>
    <row r="32" spans="1:8">
      <c r="A32" s="592">
        <v>20</v>
      </c>
      <c r="B32" s="600" t="s">
        <v>3684</v>
      </c>
      <c r="C32" s="518"/>
      <c r="D32" s="605"/>
      <c r="E32" s="598"/>
      <c r="F32" s="615"/>
      <c r="G32" s="615"/>
      <c r="H32" s="616"/>
    </row>
    <row r="33" spans="1:8">
      <c r="A33" s="535">
        <v>21</v>
      </c>
      <c r="B33" s="613" t="s">
        <v>3685</v>
      </c>
      <c r="C33" s="18"/>
      <c r="D33" s="617"/>
      <c r="E33" s="598"/>
      <c r="F33" s="615"/>
      <c r="G33" s="615"/>
      <c r="H33" s="616"/>
    </row>
    <row r="34" spans="1:8">
      <c r="A34" s="535"/>
      <c r="B34" s="613" t="s">
        <v>3686</v>
      </c>
      <c r="C34" s="18"/>
      <c r="D34" s="617">
        <f>D20+D21+D26+D31+D32</f>
        <v>0</v>
      </c>
      <c r="E34" s="598"/>
      <c r="F34" s="615"/>
      <c r="G34" s="615"/>
      <c r="H34" s="616"/>
    </row>
    <row r="35" spans="1:8">
      <c r="A35" s="618" t="s">
        <v>3687</v>
      </c>
      <c r="B35" s="619"/>
      <c r="C35" s="619"/>
      <c r="D35" s="619"/>
      <c r="E35" s="619"/>
      <c r="F35" s="619"/>
      <c r="G35" s="619"/>
      <c r="H35" s="620"/>
    </row>
    <row r="36" spans="1:8">
      <c r="A36" s="22"/>
      <c r="B36" s="19"/>
      <c r="C36" s="19"/>
      <c r="D36" s="19"/>
      <c r="E36" s="19"/>
      <c r="F36" s="19"/>
      <c r="G36" s="19"/>
      <c r="H36" s="23"/>
    </row>
    <row r="37" spans="1:8">
      <c r="A37" s="22" t="s">
        <v>3688</v>
      </c>
      <c r="B37" s="19"/>
      <c r="C37" s="19"/>
      <c r="D37" s="19"/>
      <c r="E37" s="19" t="s">
        <v>3689</v>
      </c>
      <c r="F37" s="19"/>
      <c r="G37" s="19"/>
      <c r="H37" s="23"/>
    </row>
    <row r="38" spans="1:8">
      <c r="A38" s="22" t="s">
        <v>3690</v>
      </c>
      <c r="B38" s="19"/>
      <c r="C38" s="19"/>
      <c r="D38" s="19"/>
      <c r="E38" s="19" t="s">
        <v>3691</v>
      </c>
      <c r="F38" s="19"/>
      <c r="G38" s="19"/>
      <c r="H38" s="23"/>
    </row>
    <row r="39" spans="1:8">
      <c r="A39" s="22" t="s">
        <v>3692</v>
      </c>
      <c r="B39" s="19"/>
      <c r="C39" s="19"/>
      <c r="D39" s="19"/>
      <c r="E39" s="19" t="s">
        <v>3693</v>
      </c>
      <c r="F39" s="19"/>
      <c r="G39" s="19"/>
      <c r="H39" s="23"/>
    </row>
    <row r="40" spans="1:8">
      <c r="A40" s="22" t="s">
        <v>3694</v>
      </c>
      <c r="B40" s="19"/>
      <c r="C40" s="19"/>
      <c r="D40" s="19"/>
      <c r="E40" s="19" t="s">
        <v>3695</v>
      </c>
      <c r="F40" s="19"/>
      <c r="G40" s="19"/>
      <c r="H40" s="23"/>
    </row>
    <row r="41" spans="1:8">
      <c r="A41" s="22" t="s">
        <v>3696</v>
      </c>
      <c r="B41" s="19"/>
      <c r="C41" s="19"/>
      <c r="D41" s="19"/>
      <c r="E41" s="19" t="s">
        <v>3697</v>
      </c>
      <c r="F41" s="19"/>
      <c r="G41" s="19"/>
      <c r="H41" s="23"/>
    </row>
    <row r="42" spans="1:8">
      <c r="A42" s="22" t="s">
        <v>2581</v>
      </c>
      <c r="B42" s="19"/>
      <c r="C42" s="19"/>
      <c r="D42" s="19"/>
      <c r="E42" s="19" t="s">
        <v>2582</v>
      </c>
      <c r="F42" s="19"/>
      <c r="G42" s="19"/>
      <c r="H42" s="23"/>
    </row>
    <row r="43" spans="1:8">
      <c r="A43" s="22" t="s">
        <v>2583</v>
      </c>
      <c r="B43" s="19"/>
      <c r="C43" s="19"/>
      <c r="D43" s="19"/>
      <c r="E43" s="19" t="s">
        <v>2584</v>
      </c>
      <c r="F43" s="19"/>
      <c r="G43" s="19"/>
      <c r="H43" s="23"/>
    </row>
    <row r="44" spans="1:8">
      <c r="A44" s="22" t="s">
        <v>2585</v>
      </c>
      <c r="B44" s="19"/>
      <c r="C44" s="19"/>
      <c r="D44" s="19"/>
      <c r="E44" s="19" t="s">
        <v>2586</v>
      </c>
      <c r="F44" s="19"/>
      <c r="G44" s="19"/>
      <c r="H44" s="23"/>
    </row>
    <row r="45" spans="1:8">
      <c r="A45" s="22"/>
      <c r="B45" s="19"/>
      <c r="C45" s="19"/>
      <c r="D45" s="19"/>
      <c r="E45" s="19"/>
      <c r="F45" s="19"/>
      <c r="G45" s="19"/>
      <c r="H45" s="23"/>
    </row>
    <row r="46" spans="1:8">
      <c r="A46" s="621" t="s">
        <v>2587</v>
      </c>
      <c r="B46" s="622"/>
      <c r="C46" s="622"/>
      <c r="D46" s="622"/>
      <c r="E46" s="622"/>
      <c r="F46" s="622"/>
      <c r="G46" s="622"/>
      <c r="H46" s="623"/>
    </row>
    <row r="47" spans="1:8">
      <c r="A47" s="22"/>
      <c r="B47" s="603"/>
      <c r="C47" s="603"/>
      <c r="D47" s="613" t="s">
        <v>2588</v>
      </c>
      <c r="E47" s="18"/>
      <c r="F47" s="593" t="s">
        <v>2589</v>
      </c>
      <c r="G47" s="594"/>
      <c r="H47" s="624"/>
    </row>
    <row r="48" spans="1:8">
      <c r="A48" s="535" t="s">
        <v>1729</v>
      </c>
      <c r="B48" s="602" t="s">
        <v>2590</v>
      </c>
      <c r="C48" s="602" t="s">
        <v>2591</v>
      </c>
      <c r="D48" s="613" t="s">
        <v>3332</v>
      </c>
      <c r="E48" s="18"/>
      <c r="F48" s="602" t="s">
        <v>2592</v>
      </c>
      <c r="G48" s="602" t="s">
        <v>2593</v>
      </c>
      <c r="H48" s="625" t="s">
        <v>2594</v>
      </c>
    </row>
    <row r="49" spans="1:8">
      <c r="A49" s="535" t="s">
        <v>1732</v>
      </c>
      <c r="B49" s="603"/>
      <c r="C49" s="603"/>
      <c r="D49" s="613" t="s">
        <v>2595</v>
      </c>
      <c r="E49" s="18"/>
      <c r="F49" s="602" t="s">
        <v>2596</v>
      </c>
      <c r="G49" s="602"/>
      <c r="H49" s="625"/>
    </row>
    <row r="50" spans="1:8">
      <c r="A50" s="626"/>
      <c r="B50" s="595" t="s">
        <v>3024</v>
      </c>
      <c r="C50" s="595" t="s">
        <v>3025</v>
      </c>
      <c r="D50" s="593" t="s">
        <v>3026</v>
      </c>
      <c r="E50" s="594"/>
      <c r="F50" s="595" t="s">
        <v>3027</v>
      </c>
      <c r="G50" s="595" t="s">
        <v>2347</v>
      </c>
      <c r="H50" s="597" t="s">
        <v>2348</v>
      </c>
    </row>
    <row r="51" spans="1:8">
      <c r="A51" s="22">
        <v>31</v>
      </c>
      <c r="B51" s="600" t="s">
        <v>2597</v>
      </c>
      <c r="C51" s="605"/>
      <c r="D51" s="605"/>
      <c r="E51" s="627"/>
      <c r="F51" s="605"/>
      <c r="G51" s="628"/>
      <c r="H51" s="629"/>
    </row>
    <row r="52" spans="1:8">
      <c r="A52" s="22">
        <v>32</v>
      </c>
      <c r="B52" s="600" t="s">
        <v>2598</v>
      </c>
      <c r="C52" s="605"/>
      <c r="D52" s="605"/>
      <c r="E52" s="627"/>
      <c r="F52" s="605"/>
      <c r="G52" s="628"/>
      <c r="H52" s="629"/>
    </row>
    <row r="53" spans="1:8">
      <c r="A53" s="22">
        <v>33</v>
      </c>
      <c r="B53" s="600" t="s">
        <v>2599</v>
      </c>
      <c r="C53" s="605"/>
      <c r="D53" s="605"/>
      <c r="E53" s="627"/>
      <c r="F53" s="605"/>
      <c r="G53" s="628"/>
      <c r="H53" s="629"/>
    </row>
    <row r="54" spans="1:8">
      <c r="A54" s="22">
        <v>34</v>
      </c>
      <c r="B54" s="600" t="s">
        <v>2600</v>
      </c>
      <c r="C54" s="605"/>
      <c r="D54" s="605"/>
      <c r="E54" s="627"/>
      <c r="F54" s="605"/>
      <c r="G54" s="628"/>
      <c r="H54" s="629"/>
    </row>
    <row r="55" spans="1:8">
      <c r="A55" s="22">
        <v>35</v>
      </c>
      <c r="B55" s="600" t="s">
        <v>2601</v>
      </c>
      <c r="C55" s="605"/>
      <c r="D55" s="605"/>
      <c r="E55" s="627"/>
      <c r="F55" s="605"/>
      <c r="G55" s="628"/>
      <c r="H55" s="629"/>
    </row>
    <row r="56" spans="1:8">
      <c r="A56" s="22">
        <v>36</v>
      </c>
      <c r="B56" s="600" t="s">
        <v>2602</v>
      </c>
      <c r="C56" s="605"/>
      <c r="D56" s="605"/>
      <c r="E56" s="627"/>
      <c r="F56" s="605"/>
      <c r="G56" s="628"/>
      <c r="H56" s="629"/>
    </row>
    <row r="57" spans="1:8">
      <c r="A57" s="22">
        <v>37</v>
      </c>
      <c r="B57" s="600" t="s">
        <v>2603</v>
      </c>
      <c r="C57" s="605"/>
      <c r="D57" s="605"/>
      <c r="E57" s="627"/>
      <c r="F57" s="605"/>
      <c r="G57" s="628"/>
      <c r="H57" s="629"/>
    </row>
    <row r="58" spans="1:8">
      <c r="A58" s="22">
        <v>38</v>
      </c>
      <c r="B58" s="600" t="s">
        <v>2604</v>
      </c>
      <c r="C58" s="605"/>
      <c r="D58" s="605"/>
      <c r="E58" s="627"/>
      <c r="F58" s="605"/>
      <c r="G58" s="628"/>
      <c r="H58" s="629"/>
    </row>
    <row r="59" spans="1:8">
      <c r="A59" s="22">
        <v>39</v>
      </c>
      <c r="B59" s="600" t="s">
        <v>1198</v>
      </c>
      <c r="C59" s="605"/>
      <c r="D59" s="605"/>
      <c r="E59" s="627"/>
      <c r="F59" s="605"/>
      <c r="G59" s="628"/>
      <c r="H59" s="629"/>
    </row>
    <row r="60" spans="1:8">
      <c r="A60" s="22">
        <v>40</v>
      </c>
      <c r="B60" s="600" t="s">
        <v>1199</v>
      </c>
      <c r="C60" s="605"/>
      <c r="D60" s="605"/>
      <c r="E60" s="627"/>
      <c r="F60" s="605"/>
      <c r="G60" s="628"/>
      <c r="H60" s="629"/>
    </row>
    <row r="61" spans="1:8">
      <c r="A61" s="22">
        <v>41</v>
      </c>
      <c r="B61" s="600" t="s">
        <v>1200</v>
      </c>
      <c r="C61" s="605"/>
      <c r="D61" s="605"/>
      <c r="E61" s="627"/>
      <c r="F61" s="605"/>
      <c r="G61" s="628"/>
      <c r="H61" s="629"/>
    </row>
    <row r="62" spans="1:8">
      <c r="A62" s="22">
        <v>42</v>
      </c>
      <c r="B62" s="600" t="s">
        <v>1201</v>
      </c>
      <c r="C62" s="605"/>
      <c r="D62" s="605"/>
      <c r="E62" s="627"/>
      <c r="F62" s="605"/>
      <c r="G62" s="628"/>
      <c r="H62" s="629"/>
    </row>
    <row r="63" spans="1:8" ht="15.75" thickBot="1">
      <c r="A63" s="26">
        <v>43</v>
      </c>
      <c r="B63" s="630" t="s">
        <v>172</v>
      </c>
      <c r="C63" s="631">
        <f>SUM(C51:C62)</f>
        <v>0</v>
      </c>
      <c r="D63" s="631">
        <f>SUM(D51:D62)</f>
        <v>0</v>
      </c>
      <c r="E63" s="632"/>
      <c r="F63" s="633"/>
      <c r="G63" s="634"/>
      <c r="H63" s="635"/>
    </row>
    <row r="64" spans="1:8">
      <c r="A64" s="1527" t="s">
        <v>4687</v>
      </c>
      <c r="B64" s="2539"/>
      <c r="C64" s="2539"/>
      <c r="D64" s="902"/>
      <c r="E64" s="903"/>
      <c r="F64" s="903"/>
    </row>
    <row r="65" spans="1:8">
      <c r="A65" s="903" t="s">
        <v>1202</v>
      </c>
      <c r="B65" s="903"/>
      <c r="C65" s="903"/>
      <c r="D65" s="903"/>
      <c r="E65" s="903"/>
      <c r="F65" s="903"/>
      <c r="G65" s="903"/>
      <c r="H65" s="903"/>
    </row>
  </sheetData>
  <printOptions horizontalCentered="1" verticalCentered="1"/>
  <pageMargins left="0.5" right="0.5" top="0.5" bottom="0.5" header="0" footer="0"/>
  <pageSetup scale="74"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S133"/>
  <sheetViews>
    <sheetView defaultGridColor="0" view="pageBreakPreview" colorId="22" zoomScale="50" zoomScaleNormal="60" zoomScaleSheetLayoutView="50" workbookViewId="0">
      <selection activeCell="B125" sqref="B125"/>
    </sheetView>
  </sheetViews>
  <sheetFormatPr defaultColWidth="9.6640625" defaultRowHeight="15"/>
  <cols>
    <col min="1" max="1" width="4.6640625" customWidth="1"/>
    <col min="2" max="2" width="49.5546875" bestFit="1" customWidth="1"/>
    <col min="3" max="3" width="12.88671875" customWidth="1"/>
    <col min="4" max="8" width="10.6640625" customWidth="1"/>
    <col min="9" max="17" width="11.6640625" customWidth="1"/>
    <col min="18" max="18" width="4.6640625" customWidth="1"/>
  </cols>
  <sheetData>
    <row r="1" spans="1:18">
      <c r="A1" s="904" t="s">
        <v>1800</v>
      </c>
      <c r="B1" s="905"/>
      <c r="C1" s="1009" t="s">
        <v>1344</v>
      </c>
      <c r="D1" s="1012"/>
      <c r="E1" s="1013" t="s">
        <v>1802</v>
      </c>
      <c r="F1" s="1022"/>
      <c r="G1" s="1013" t="s">
        <v>1803</v>
      </c>
      <c r="H1" s="996"/>
      <c r="I1" s="904" t="s">
        <v>1800</v>
      </c>
      <c r="J1" s="905"/>
      <c r="K1" s="905"/>
      <c r="L1" s="1009" t="s">
        <v>1344</v>
      </c>
      <c r="M1" s="905"/>
      <c r="N1" s="1013" t="s">
        <v>1802</v>
      </c>
      <c r="O1" s="1022"/>
      <c r="P1" s="1013" t="s">
        <v>1803</v>
      </c>
      <c r="Q1" s="1022"/>
      <c r="R1" s="996"/>
    </row>
    <row r="2" spans="1:18">
      <c r="A2" s="72" t="str">
        <f>'Data Sheet'!$C$25</f>
        <v xml:space="preserve">The Brooklyn Union Gas Company d/b/a National Grid New York </v>
      </c>
      <c r="B2" s="902"/>
      <c r="C2" s="964" t="s">
        <v>1137</v>
      </c>
      <c r="D2" s="902"/>
      <c r="E2" s="962" t="s">
        <v>1805</v>
      </c>
      <c r="F2" s="903"/>
      <c r="G2" s="1014"/>
      <c r="H2" s="965"/>
      <c r="I2" s="72" t="str">
        <f>'Data Sheet'!$C$25</f>
        <v xml:space="preserve">The Brooklyn Union Gas Company d/b/a National Grid New York </v>
      </c>
      <c r="J2" s="902"/>
      <c r="K2" s="902"/>
      <c r="L2" s="964" t="s">
        <v>1137</v>
      </c>
      <c r="M2" s="902"/>
      <c r="N2" s="962" t="s">
        <v>1805</v>
      </c>
      <c r="O2" s="903"/>
      <c r="P2" s="1014"/>
      <c r="Q2" s="947"/>
      <c r="R2" s="965"/>
    </row>
    <row r="3" spans="1:18" ht="15" customHeight="1" thickBot="1">
      <c r="A3" s="981"/>
      <c r="B3" s="954"/>
      <c r="C3" s="981" t="s">
        <v>1138</v>
      </c>
      <c r="D3" s="954"/>
      <c r="E3" s="1280" t="str">
        <f>'Data Sheet'!$C$40</f>
        <v xml:space="preserve"> March 29, 2017</v>
      </c>
      <c r="F3" s="1017"/>
      <c r="G3" s="1029" t="str">
        <f>'Data Sheet'!$C$38</f>
        <v xml:space="preserve"> December 31, 2016</v>
      </c>
      <c r="H3" s="1028"/>
      <c r="I3" s="981"/>
      <c r="J3" s="954"/>
      <c r="K3" s="954"/>
      <c r="L3" s="981" t="s">
        <v>1138</v>
      </c>
      <c r="M3" s="954"/>
      <c r="N3" s="1280" t="str">
        <f>'Data Sheet'!$C$40</f>
        <v xml:space="preserve"> March 29, 2017</v>
      </c>
      <c r="O3" s="1017"/>
      <c r="P3" s="1029" t="str">
        <f>'Data Sheet'!$C$38</f>
        <v xml:space="preserve"> December 31, 2016</v>
      </c>
      <c r="Q3" s="903"/>
      <c r="R3" s="1028"/>
    </row>
    <row r="4" spans="1:18" ht="15" customHeight="1" thickBot="1">
      <c r="A4" s="577" t="s">
        <v>1203</v>
      </c>
      <c r="B4" s="578"/>
      <c r="C4" s="578"/>
      <c r="D4" s="1017"/>
      <c r="E4" s="1017"/>
      <c r="F4" s="1017"/>
      <c r="G4" s="1019"/>
      <c r="H4" s="1028"/>
      <c r="I4" s="577" t="s">
        <v>1204</v>
      </c>
      <c r="J4" s="578"/>
      <c r="K4" s="578"/>
      <c r="L4" s="1017"/>
      <c r="M4" s="1017"/>
      <c r="N4" s="1017"/>
      <c r="O4" s="1017"/>
      <c r="P4" s="1017"/>
      <c r="Q4" s="1019"/>
      <c r="R4" s="982"/>
    </row>
    <row r="5" spans="1:18" ht="15.75">
      <c r="A5" s="68"/>
      <c r="B5" s="71"/>
      <c r="C5" s="71"/>
      <c r="D5" s="903"/>
      <c r="E5" s="903"/>
      <c r="F5" s="903"/>
      <c r="G5" s="1022"/>
      <c r="H5" s="965"/>
      <c r="I5" s="68"/>
      <c r="J5" s="71"/>
      <c r="K5" s="71"/>
      <c r="L5" s="903"/>
      <c r="M5" s="903"/>
      <c r="N5" s="903"/>
      <c r="O5" s="903"/>
      <c r="P5" s="903"/>
      <c r="Q5" s="1022"/>
      <c r="R5" s="965"/>
    </row>
    <row r="6" spans="1:18">
      <c r="A6" s="964" t="s">
        <v>1205</v>
      </c>
      <c r="B6" s="902"/>
      <c r="C6" s="902"/>
      <c r="D6" s="902" t="s">
        <v>1206</v>
      </c>
      <c r="E6" s="902"/>
      <c r="F6" s="902"/>
      <c r="G6" s="902"/>
      <c r="H6" s="965"/>
      <c r="I6" s="22" t="s">
        <v>1207</v>
      </c>
      <c r="J6" s="19"/>
      <c r="K6" s="19"/>
      <c r="L6" s="19"/>
      <c r="M6" s="19"/>
      <c r="N6" s="19" t="s">
        <v>1208</v>
      </c>
      <c r="O6" s="19"/>
      <c r="P6" s="19"/>
      <c r="Q6" s="19"/>
      <c r="R6" s="23"/>
    </row>
    <row r="7" spans="1:18">
      <c r="A7" s="964" t="s">
        <v>1209</v>
      </c>
      <c r="B7" s="902"/>
      <c r="C7" s="902"/>
      <c r="D7" s="902" t="s">
        <v>1210</v>
      </c>
      <c r="E7" s="902"/>
      <c r="F7" s="902"/>
      <c r="G7" s="902"/>
      <c r="H7" s="965"/>
      <c r="I7" s="22" t="s">
        <v>1211</v>
      </c>
      <c r="J7" s="19"/>
      <c r="K7" s="19"/>
      <c r="L7" s="19"/>
      <c r="M7" s="19"/>
      <c r="N7" s="19" t="s">
        <v>1212</v>
      </c>
      <c r="O7" s="19"/>
      <c r="P7" s="19"/>
      <c r="Q7" s="19"/>
      <c r="R7" s="23"/>
    </row>
    <row r="8" spans="1:18">
      <c r="A8" s="964" t="s">
        <v>473</v>
      </c>
      <c r="B8" s="902"/>
      <c r="C8" s="902"/>
      <c r="D8" s="902" t="s">
        <v>474</v>
      </c>
      <c r="E8" s="902"/>
      <c r="F8" s="902"/>
      <c r="G8" s="902"/>
      <c r="H8" s="965"/>
      <c r="I8" s="22" t="s">
        <v>475</v>
      </c>
      <c r="J8" s="19"/>
      <c r="K8" s="19"/>
      <c r="L8" s="19"/>
      <c r="M8" s="19"/>
      <c r="N8" s="19" t="s">
        <v>1239</v>
      </c>
      <c r="O8" s="19"/>
      <c r="P8" s="19"/>
      <c r="Q8" s="19"/>
      <c r="R8" s="23"/>
    </row>
    <row r="9" spans="1:18">
      <c r="A9" s="964" t="s">
        <v>1240</v>
      </c>
      <c r="B9" s="902"/>
      <c r="C9" s="902"/>
      <c r="D9" s="902" t="s">
        <v>1241</v>
      </c>
      <c r="E9" s="902"/>
      <c r="F9" s="902"/>
      <c r="G9" s="902"/>
      <c r="H9" s="965"/>
      <c r="I9" s="2794" t="s">
        <v>1242</v>
      </c>
      <c r="J9" s="2795"/>
      <c r="K9" s="2795"/>
      <c r="L9" s="2795"/>
      <c r="M9" s="2795"/>
      <c r="N9" s="19" t="s">
        <v>1243</v>
      </c>
      <c r="O9" s="19"/>
      <c r="P9" s="19"/>
      <c r="Q9" s="19"/>
      <c r="R9" s="23"/>
    </row>
    <row r="10" spans="1:18">
      <c r="A10" s="964" t="s">
        <v>1244</v>
      </c>
      <c r="B10" s="902"/>
      <c r="C10" s="902"/>
      <c r="D10" s="902" t="s">
        <v>1245</v>
      </c>
      <c r="E10" s="902"/>
      <c r="F10" s="902"/>
      <c r="G10" s="902"/>
      <c r="H10" s="965"/>
      <c r="I10" s="2794" t="s">
        <v>4640</v>
      </c>
      <c r="J10" s="2795"/>
      <c r="K10" s="2795"/>
      <c r="L10" s="2795"/>
      <c r="M10" s="2795"/>
      <c r="N10" s="19" t="s">
        <v>1246</v>
      </c>
      <c r="O10" s="19"/>
      <c r="P10" s="19"/>
      <c r="Q10" s="19"/>
      <c r="R10" s="23"/>
    </row>
    <row r="11" spans="1:18">
      <c r="A11" s="964" t="s">
        <v>1247</v>
      </c>
      <c r="B11" s="902"/>
      <c r="C11" s="902"/>
      <c r="D11" s="902" t="s">
        <v>1248</v>
      </c>
      <c r="E11" s="902"/>
      <c r="F11" s="902"/>
      <c r="G11" s="902"/>
      <c r="H11" s="965"/>
      <c r="I11" s="2794" t="s">
        <v>4641</v>
      </c>
      <c r="J11" s="2795"/>
      <c r="K11" s="2795"/>
      <c r="L11" s="2795"/>
      <c r="M11" s="2795"/>
      <c r="N11" s="19" t="s">
        <v>1249</v>
      </c>
      <c r="O11" s="19"/>
      <c r="P11" s="19"/>
      <c r="Q11" s="19"/>
      <c r="R11" s="23"/>
    </row>
    <row r="12" spans="1:18">
      <c r="A12" s="964" t="s">
        <v>1250</v>
      </c>
      <c r="B12" s="902"/>
      <c r="C12" s="902"/>
      <c r="D12" s="902" t="s">
        <v>1251</v>
      </c>
      <c r="E12" s="902"/>
      <c r="F12" s="902"/>
      <c r="G12" s="902"/>
      <c r="H12" s="965"/>
      <c r="I12" s="2794" t="s">
        <v>1252</v>
      </c>
      <c r="J12" s="2795"/>
      <c r="K12" s="2795"/>
      <c r="L12" s="2795"/>
      <c r="M12" s="2795"/>
      <c r="N12" s="19" t="s">
        <v>1253</v>
      </c>
      <c r="O12" s="19"/>
      <c r="P12" s="19"/>
      <c r="Q12" s="19"/>
      <c r="R12" s="23"/>
    </row>
    <row r="13" spans="1:18">
      <c r="A13" s="964" t="s">
        <v>1254</v>
      </c>
      <c r="B13" s="902"/>
      <c r="C13" s="902"/>
      <c r="D13" s="902" t="s">
        <v>1255</v>
      </c>
      <c r="E13" s="902"/>
      <c r="F13" s="902"/>
      <c r="G13" s="902"/>
      <c r="H13" s="965"/>
      <c r="I13" s="22" t="s">
        <v>1256</v>
      </c>
      <c r="J13" s="19"/>
      <c r="K13" s="19"/>
      <c r="L13" s="19"/>
      <c r="M13" s="19"/>
      <c r="N13" s="19" t="s">
        <v>1257</v>
      </c>
      <c r="O13" s="19"/>
      <c r="P13" s="19"/>
      <c r="Q13" s="19"/>
      <c r="R13" s="23"/>
    </row>
    <row r="14" spans="1:18">
      <c r="A14" s="964" t="s">
        <v>1258</v>
      </c>
      <c r="B14" s="902"/>
      <c r="C14" s="902"/>
      <c r="D14" s="902" t="s">
        <v>1259</v>
      </c>
      <c r="E14" s="902"/>
      <c r="F14" s="902"/>
      <c r="G14" s="902"/>
      <c r="H14" s="965"/>
      <c r="I14" s="22" t="s">
        <v>1260</v>
      </c>
      <c r="J14" s="19"/>
      <c r="K14" s="19"/>
      <c r="L14" s="19"/>
      <c r="M14" s="19"/>
      <c r="N14" s="19" t="s">
        <v>1261</v>
      </c>
      <c r="O14" s="19"/>
      <c r="P14" s="19"/>
      <c r="Q14" s="19"/>
      <c r="R14" s="23"/>
    </row>
    <row r="15" spans="1:18" ht="15.75" thickBot="1">
      <c r="A15" s="964"/>
      <c r="B15" s="902"/>
      <c r="C15" s="902"/>
      <c r="D15" s="902"/>
      <c r="E15" s="902"/>
      <c r="F15" s="902"/>
      <c r="G15" s="902"/>
      <c r="H15" s="965"/>
      <c r="I15" s="964"/>
      <c r="J15" s="902"/>
      <c r="K15" s="902"/>
      <c r="L15" s="902"/>
      <c r="M15" s="902"/>
      <c r="N15" s="902"/>
      <c r="O15" s="902"/>
      <c r="P15" s="902"/>
      <c r="Q15" s="902"/>
      <c r="R15" s="965"/>
    </row>
    <row r="16" spans="1:18">
      <c r="A16" s="1023"/>
      <c r="B16" s="996"/>
      <c r="C16" s="1041" t="s">
        <v>1262</v>
      </c>
      <c r="D16" s="1037"/>
      <c r="E16" s="1021"/>
      <c r="F16" s="1041" t="s">
        <v>1262</v>
      </c>
      <c r="G16" s="1037"/>
      <c r="H16" s="1021"/>
      <c r="I16" s="1042" t="s">
        <v>1262</v>
      </c>
      <c r="J16" s="1037"/>
      <c r="K16" s="1021"/>
      <c r="L16" s="1041" t="s">
        <v>1262</v>
      </c>
      <c r="M16" s="1037"/>
      <c r="N16" s="1021"/>
      <c r="O16" s="1041" t="s">
        <v>1262</v>
      </c>
      <c r="P16" s="1037"/>
      <c r="Q16" s="1021"/>
      <c r="R16" s="1043"/>
    </row>
    <row r="17" spans="1:18">
      <c r="A17" s="1024" t="s">
        <v>1729</v>
      </c>
      <c r="B17" s="963" t="s">
        <v>1783</v>
      </c>
      <c r="C17" s="902"/>
      <c r="D17" s="902"/>
      <c r="E17" s="965"/>
      <c r="F17" s="902"/>
      <c r="G17" s="902"/>
      <c r="H17" s="965"/>
      <c r="I17" s="1014"/>
      <c r="J17" s="902"/>
      <c r="K17" s="965"/>
      <c r="L17" s="902"/>
      <c r="M17" s="902"/>
      <c r="N17" s="965"/>
      <c r="O17" s="902"/>
      <c r="P17" s="902"/>
      <c r="Q17" s="902"/>
      <c r="R17" s="1024" t="s">
        <v>1729</v>
      </c>
    </row>
    <row r="18" spans="1:18" ht="15.75" thickBot="1">
      <c r="A18" s="1026" t="s">
        <v>1732</v>
      </c>
      <c r="B18" s="1028" t="s">
        <v>3024</v>
      </c>
      <c r="C18" s="954"/>
      <c r="D18" s="1017" t="s">
        <v>3025</v>
      </c>
      <c r="E18" s="982"/>
      <c r="F18" s="954"/>
      <c r="G18" s="1017" t="s">
        <v>3026</v>
      </c>
      <c r="H18" s="982"/>
      <c r="I18" s="1044"/>
      <c r="J18" s="1017" t="s">
        <v>3027</v>
      </c>
      <c r="K18" s="982"/>
      <c r="L18" s="1017"/>
      <c r="M18" s="1017" t="s">
        <v>2347</v>
      </c>
      <c r="N18" s="982"/>
      <c r="O18" s="954"/>
      <c r="P18" s="993" t="s">
        <v>2348</v>
      </c>
      <c r="Q18" s="1017"/>
      <c r="R18" s="1026" t="s">
        <v>1732</v>
      </c>
    </row>
    <row r="19" spans="1:18">
      <c r="A19" s="1015">
        <v>1</v>
      </c>
      <c r="B19" s="965" t="s">
        <v>1263</v>
      </c>
      <c r="C19" s="902"/>
      <c r="D19" s="902"/>
      <c r="E19" s="963"/>
      <c r="F19" s="903"/>
      <c r="G19" s="903"/>
      <c r="H19" s="965"/>
      <c r="I19" s="964"/>
      <c r="J19" s="902"/>
      <c r="K19" s="965"/>
      <c r="L19" s="902"/>
      <c r="M19" s="903"/>
      <c r="N19" s="963"/>
      <c r="O19" s="903"/>
      <c r="P19" s="903"/>
      <c r="Q19" s="903"/>
      <c r="R19" s="1015">
        <v>1</v>
      </c>
    </row>
    <row r="20" spans="1:18">
      <c r="A20" s="1045"/>
      <c r="B20" s="977" t="s">
        <v>1264</v>
      </c>
      <c r="C20" s="917"/>
      <c r="D20" s="917"/>
      <c r="E20" s="1003"/>
      <c r="F20" s="1038"/>
      <c r="G20" s="1038"/>
      <c r="H20" s="977"/>
      <c r="I20" s="916"/>
      <c r="J20" s="917"/>
      <c r="K20" s="977"/>
      <c r="L20" s="917"/>
      <c r="M20" s="1038"/>
      <c r="N20" s="1003"/>
      <c r="O20" s="1038"/>
      <c r="P20" s="1038"/>
      <c r="Q20" s="1038"/>
      <c r="R20" s="1045"/>
    </row>
    <row r="21" spans="1:18">
      <c r="A21" s="1015">
        <v>2</v>
      </c>
      <c r="B21" s="965" t="s">
        <v>1265</v>
      </c>
      <c r="C21" s="902"/>
      <c r="D21" s="902"/>
      <c r="E21" s="915"/>
      <c r="F21" s="947"/>
      <c r="G21" s="947"/>
      <c r="H21" s="915"/>
      <c r="I21" s="964"/>
      <c r="J21" s="902"/>
      <c r="K21" s="965"/>
      <c r="L21" s="902"/>
      <c r="M21" s="947"/>
      <c r="N21" s="915"/>
      <c r="O21" s="947"/>
      <c r="P21" s="947"/>
      <c r="Q21" s="947"/>
      <c r="R21" s="1015">
        <v>2</v>
      </c>
    </row>
    <row r="22" spans="1:18">
      <c r="A22" s="1045"/>
      <c r="B22" s="977" t="s">
        <v>1266</v>
      </c>
      <c r="C22" s="917"/>
      <c r="D22" s="917"/>
      <c r="E22" s="1003"/>
      <c r="F22" s="1038"/>
      <c r="G22" s="1038"/>
      <c r="H22" s="1003"/>
      <c r="I22" s="916"/>
      <c r="J22" s="917"/>
      <c r="K22" s="977"/>
      <c r="L22" s="917"/>
      <c r="M22" s="1038"/>
      <c r="N22" s="1003"/>
      <c r="O22" s="1038"/>
      <c r="P22" s="1038"/>
      <c r="Q22" s="1038"/>
      <c r="R22" s="1045"/>
    </row>
    <row r="23" spans="1:18">
      <c r="A23" s="1045">
        <v>3</v>
      </c>
      <c r="B23" s="977" t="s">
        <v>1267</v>
      </c>
      <c r="C23" s="1046"/>
      <c r="D23" s="1046"/>
      <c r="E23" s="1047"/>
      <c r="F23" s="1048"/>
      <c r="G23" s="1048"/>
      <c r="H23" s="1049"/>
      <c r="I23" s="1050"/>
      <c r="J23" s="1046"/>
      <c r="K23" s="1049"/>
      <c r="L23" s="1046"/>
      <c r="M23" s="1048"/>
      <c r="N23" s="1047"/>
      <c r="O23" s="1048"/>
      <c r="P23" s="1048"/>
      <c r="Q23" s="1048"/>
      <c r="R23" s="1045">
        <v>3</v>
      </c>
    </row>
    <row r="24" spans="1:18">
      <c r="A24" s="1051">
        <v>4</v>
      </c>
      <c r="B24" s="977" t="s">
        <v>1268</v>
      </c>
      <c r="C24" s="1046"/>
      <c r="D24" s="1046"/>
      <c r="E24" s="1049"/>
      <c r="F24" s="1046"/>
      <c r="G24" s="1046"/>
      <c r="H24" s="1049"/>
      <c r="I24" s="1052"/>
      <c r="J24" s="1046"/>
      <c r="K24" s="1049"/>
      <c r="L24" s="1046"/>
      <c r="M24" s="1046"/>
      <c r="N24" s="1049"/>
      <c r="O24" s="1046"/>
      <c r="P24" s="1046"/>
      <c r="Q24" s="1046"/>
      <c r="R24" s="1045">
        <v>4</v>
      </c>
    </row>
    <row r="25" spans="1:18">
      <c r="A25" s="1030">
        <v>5</v>
      </c>
      <c r="B25" s="965" t="s">
        <v>1269</v>
      </c>
      <c r="C25" s="1053"/>
      <c r="D25" s="1053"/>
      <c r="E25" s="1054"/>
      <c r="F25" s="1053"/>
      <c r="G25" s="1053"/>
      <c r="H25" s="1054"/>
      <c r="I25" s="1055"/>
      <c r="J25" s="1053"/>
      <c r="K25" s="1054"/>
      <c r="L25" s="1053"/>
      <c r="M25" s="1053"/>
      <c r="N25" s="1054"/>
      <c r="O25" s="1053"/>
      <c r="P25" s="1053"/>
      <c r="Q25" s="1053"/>
      <c r="R25" s="1015">
        <v>5</v>
      </c>
    </row>
    <row r="26" spans="1:18">
      <c r="A26" s="1051"/>
      <c r="B26" s="977" t="s">
        <v>1270</v>
      </c>
      <c r="C26" s="1046"/>
      <c r="D26" s="1046"/>
      <c r="E26" s="1049"/>
      <c r="F26" s="1046"/>
      <c r="G26" s="1046"/>
      <c r="H26" s="1049"/>
      <c r="I26" s="1052"/>
      <c r="J26" s="1046"/>
      <c r="K26" s="1049"/>
      <c r="L26" s="1046"/>
      <c r="M26" s="1046"/>
      <c r="N26" s="1049"/>
      <c r="O26" s="1046"/>
      <c r="P26" s="1046"/>
      <c r="Q26" s="1046"/>
      <c r="R26" s="1045"/>
    </row>
    <row r="27" spans="1:18">
      <c r="A27" s="1051">
        <v>6</v>
      </c>
      <c r="B27" s="977" t="s">
        <v>1271</v>
      </c>
      <c r="C27" s="1046"/>
      <c r="D27" s="1046"/>
      <c r="E27" s="1049"/>
      <c r="F27" s="1046"/>
      <c r="G27" s="1046"/>
      <c r="H27" s="1049"/>
      <c r="I27" s="1052"/>
      <c r="J27" s="1046"/>
      <c r="K27" s="1049"/>
      <c r="L27" s="1046"/>
      <c r="M27" s="1046"/>
      <c r="N27" s="1049"/>
      <c r="O27" s="1046"/>
      <c r="P27" s="1046"/>
      <c r="Q27" s="1046"/>
      <c r="R27" s="1045">
        <v>6</v>
      </c>
    </row>
    <row r="28" spans="1:18">
      <c r="A28" s="1051">
        <v>7</v>
      </c>
      <c r="B28" s="977" t="s">
        <v>1272</v>
      </c>
      <c r="C28" s="917"/>
      <c r="D28" s="917"/>
      <c r="E28" s="977"/>
      <c r="F28" s="917"/>
      <c r="G28" s="917"/>
      <c r="H28" s="977"/>
      <c r="I28" s="1056"/>
      <c r="J28" s="917"/>
      <c r="K28" s="977"/>
      <c r="L28" s="917"/>
      <c r="M28" s="917"/>
      <c r="N28" s="977"/>
      <c r="O28" s="917"/>
      <c r="P28" s="917"/>
      <c r="Q28" s="917"/>
      <c r="R28" s="1045">
        <v>7</v>
      </c>
    </row>
    <row r="29" spans="1:18">
      <c r="A29" s="1051">
        <v>8</v>
      </c>
      <c r="B29" s="977" t="s">
        <v>1273</v>
      </c>
      <c r="C29" s="917"/>
      <c r="D29" s="917"/>
      <c r="E29" s="977"/>
      <c r="F29" s="917"/>
      <c r="G29" s="917"/>
      <c r="H29" s="977"/>
      <c r="I29" s="1056"/>
      <c r="J29" s="917"/>
      <c r="K29" s="977"/>
      <c r="L29" s="917"/>
      <c r="M29" s="917"/>
      <c r="N29" s="977"/>
      <c r="O29" s="917"/>
      <c r="P29" s="917"/>
      <c r="Q29" s="917"/>
      <c r="R29" s="1045">
        <v>8</v>
      </c>
    </row>
    <row r="30" spans="1:18">
      <c r="A30" s="1051">
        <v>9</v>
      </c>
      <c r="B30" s="977" t="s">
        <v>1274</v>
      </c>
      <c r="C30" s="917"/>
      <c r="D30" s="917"/>
      <c r="E30" s="977"/>
      <c r="F30" s="917"/>
      <c r="G30" s="917"/>
      <c r="H30" s="977"/>
      <c r="I30" s="1056"/>
      <c r="J30" s="917"/>
      <c r="K30" s="977"/>
      <c r="L30" s="917"/>
      <c r="M30" s="917"/>
      <c r="N30" s="977"/>
      <c r="O30" s="917"/>
      <c r="P30" s="917"/>
      <c r="Q30" s="917"/>
      <c r="R30" s="1045">
        <v>9</v>
      </c>
    </row>
    <row r="31" spans="1:18">
      <c r="A31" s="1051">
        <v>10</v>
      </c>
      <c r="B31" s="977" t="s">
        <v>1275</v>
      </c>
      <c r="C31" s="917"/>
      <c r="D31" s="917"/>
      <c r="E31" s="977"/>
      <c r="F31" s="917"/>
      <c r="G31" s="917"/>
      <c r="H31" s="977"/>
      <c r="I31" s="1056"/>
      <c r="J31" s="917"/>
      <c r="K31" s="977"/>
      <c r="L31" s="917"/>
      <c r="M31" s="917"/>
      <c r="N31" s="977"/>
      <c r="O31" s="917"/>
      <c r="P31" s="917"/>
      <c r="Q31" s="917"/>
      <c r="R31" s="1045">
        <v>10</v>
      </c>
    </row>
    <row r="32" spans="1:18">
      <c r="A32" s="1051">
        <v>11</v>
      </c>
      <c r="B32" s="977" t="s">
        <v>1276</v>
      </c>
      <c r="C32" s="1039"/>
      <c r="D32" s="1039"/>
      <c r="E32" s="1057"/>
      <c r="F32" s="1039"/>
      <c r="G32" s="1039"/>
      <c r="H32" s="1057"/>
      <c r="I32" s="1058"/>
      <c r="J32" s="1039"/>
      <c r="K32" s="1057"/>
      <c r="L32" s="1039"/>
      <c r="M32" s="1039"/>
      <c r="N32" s="1057"/>
      <c r="O32" s="1039"/>
      <c r="P32" s="1039"/>
      <c r="Q32" s="1039"/>
      <c r="R32" s="1045">
        <v>11</v>
      </c>
    </row>
    <row r="33" spans="1:19">
      <c r="A33" s="1051">
        <v>12</v>
      </c>
      <c r="B33" s="977" t="s">
        <v>1277</v>
      </c>
      <c r="C33" s="1039" t="s">
        <v>1789</v>
      </c>
      <c r="D33" s="1039" t="s">
        <v>1789</v>
      </c>
      <c r="E33" s="1057" t="s">
        <v>1789</v>
      </c>
      <c r="F33" s="1039"/>
      <c r="G33" s="1039"/>
      <c r="H33" s="1057"/>
      <c r="I33" s="1058"/>
      <c r="J33" s="1039"/>
      <c r="K33" s="1057"/>
      <c r="L33" s="1039"/>
      <c r="M33" s="1039"/>
      <c r="N33" s="1057"/>
      <c r="O33" s="1039"/>
      <c r="P33" s="1039"/>
      <c r="Q33" s="1039"/>
      <c r="R33" s="1045">
        <v>12</v>
      </c>
    </row>
    <row r="34" spans="1:19">
      <c r="A34" s="1051">
        <v>13</v>
      </c>
      <c r="B34" s="977" t="s">
        <v>1278</v>
      </c>
      <c r="C34" s="1059"/>
      <c r="D34" s="1059"/>
      <c r="E34" s="1060"/>
      <c r="F34" s="1059"/>
      <c r="G34" s="1059"/>
      <c r="H34" s="1060"/>
      <c r="I34" s="1061"/>
      <c r="J34" s="1059"/>
      <c r="K34" s="1060"/>
      <c r="L34" s="1059"/>
      <c r="M34" s="1059"/>
      <c r="N34" s="1060"/>
      <c r="O34" s="1059"/>
      <c r="P34" s="1059"/>
      <c r="Q34" s="1059"/>
      <c r="R34" s="1045">
        <v>13</v>
      </c>
    </row>
    <row r="35" spans="1:19">
      <c r="A35" s="1045">
        <v>14</v>
      </c>
      <c r="B35" s="977" t="s">
        <v>1279</v>
      </c>
      <c r="C35" s="1039"/>
      <c r="D35" s="1039"/>
      <c r="E35" s="1057"/>
      <c r="F35" s="1039"/>
      <c r="G35" s="1039"/>
      <c r="H35" s="1057"/>
      <c r="I35" s="1062"/>
      <c r="J35" s="1039"/>
      <c r="K35" s="1057"/>
      <c r="L35" s="1039"/>
      <c r="M35" s="1039"/>
      <c r="N35" s="1057"/>
      <c r="O35" s="1039"/>
      <c r="P35" s="1039"/>
      <c r="Q35" s="1039"/>
      <c r="R35" s="1045">
        <v>14</v>
      </c>
    </row>
    <row r="36" spans="1:19">
      <c r="A36" s="1045">
        <v>15</v>
      </c>
      <c r="B36" s="977" t="s">
        <v>1280</v>
      </c>
      <c r="C36" s="1039"/>
      <c r="D36" s="1039"/>
      <c r="E36" s="1057"/>
      <c r="F36" s="1039"/>
      <c r="G36" s="1039"/>
      <c r="H36" s="1057"/>
      <c r="I36" s="1062"/>
      <c r="J36" s="1039"/>
      <c r="K36" s="1057"/>
      <c r="L36" s="1039"/>
      <c r="M36" s="1039"/>
      <c r="N36" s="1057"/>
      <c r="O36" s="1039"/>
      <c r="P36" s="1039"/>
      <c r="Q36" s="1039"/>
      <c r="R36" s="1045">
        <v>15</v>
      </c>
    </row>
    <row r="37" spans="1:19">
      <c r="A37" s="2796">
        <v>16</v>
      </c>
      <c r="B37" s="2797" t="s">
        <v>4201</v>
      </c>
      <c r="C37" s="1381"/>
      <c r="D37" s="1381"/>
      <c r="E37" s="2798"/>
      <c r="F37" s="1381"/>
      <c r="G37" s="1381"/>
      <c r="H37" s="2798"/>
      <c r="I37" s="2799"/>
      <c r="J37" s="1381"/>
      <c r="K37" s="2798"/>
      <c r="L37" s="1381"/>
      <c r="M37" s="1381"/>
      <c r="N37" s="2798"/>
      <c r="O37" s="1381"/>
      <c r="P37" s="1381"/>
      <c r="Q37" s="1381"/>
      <c r="R37" s="2796">
        <v>16</v>
      </c>
      <c r="S37" s="9"/>
    </row>
    <row r="38" spans="1:19">
      <c r="A38" s="1045">
        <v>17</v>
      </c>
      <c r="B38" s="977" t="s">
        <v>1281</v>
      </c>
      <c r="C38" s="1059"/>
      <c r="D38" s="1059">
        <f>SUM(D34:D37)</f>
        <v>0</v>
      </c>
      <c r="E38" s="1060"/>
      <c r="F38" s="1059"/>
      <c r="G38" s="1059">
        <f>SUM(G34:G37)</f>
        <v>0</v>
      </c>
      <c r="H38" s="1060"/>
      <c r="I38" s="1063"/>
      <c r="J38" s="1059">
        <f>SUM(J34:J37)</f>
        <v>0</v>
      </c>
      <c r="K38" s="1060"/>
      <c r="L38" s="1059"/>
      <c r="M38" s="1059">
        <f>SUM(M34:M37)</f>
        <v>0</v>
      </c>
      <c r="N38" s="1060"/>
      <c r="O38" s="1059"/>
      <c r="P38" s="1059">
        <f>SUM(P34:P37)</f>
        <v>0</v>
      </c>
      <c r="Q38" s="1059"/>
      <c r="R38" s="1045">
        <v>17</v>
      </c>
    </row>
    <row r="39" spans="1:19">
      <c r="A39" s="1045">
        <v>18</v>
      </c>
      <c r="B39" s="2797" t="s">
        <v>4642</v>
      </c>
      <c r="C39" s="1064"/>
      <c r="D39" s="1064"/>
      <c r="E39" s="1065"/>
      <c r="F39" s="1064"/>
      <c r="G39" s="1064"/>
      <c r="H39" s="1065"/>
      <c r="I39" s="1066"/>
      <c r="J39" s="1064"/>
      <c r="K39" s="1065"/>
      <c r="L39" s="1064"/>
      <c r="M39" s="1064"/>
      <c r="N39" s="1065"/>
      <c r="O39" s="1064"/>
      <c r="P39" s="1064"/>
      <c r="Q39" s="1064"/>
      <c r="R39" s="1045">
        <v>17</v>
      </c>
    </row>
    <row r="40" spans="1:19">
      <c r="A40" s="1045">
        <v>19</v>
      </c>
      <c r="B40" s="977" t="s">
        <v>1282</v>
      </c>
      <c r="C40" s="1059"/>
      <c r="D40" s="1059"/>
      <c r="E40" s="1060"/>
      <c r="F40" s="1059"/>
      <c r="G40" s="1059"/>
      <c r="H40" s="1060"/>
      <c r="I40" s="1063"/>
      <c r="J40" s="1059"/>
      <c r="K40" s="1060"/>
      <c r="L40" s="1059"/>
      <c r="M40" s="1059"/>
      <c r="N40" s="1060"/>
      <c r="O40" s="1059"/>
      <c r="P40" s="1059"/>
      <c r="Q40" s="1059"/>
      <c r="R40" s="1045">
        <v>18</v>
      </c>
    </row>
    <row r="41" spans="1:19">
      <c r="A41" s="1045">
        <v>20</v>
      </c>
      <c r="B41" s="977" t="s">
        <v>2513</v>
      </c>
      <c r="C41" s="1039"/>
      <c r="D41" s="1039"/>
      <c r="E41" s="1057"/>
      <c r="F41" s="1039"/>
      <c r="G41" s="1039"/>
      <c r="H41" s="1057"/>
      <c r="I41" s="1062"/>
      <c r="J41" s="1039"/>
      <c r="K41" s="1057"/>
      <c r="L41" s="1039"/>
      <c r="M41" s="1039"/>
      <c r="N41" s="1057"/>
      <c r="O41" s="1039"/>
      <c r="P41" s="1039"/>
      <c r="Q41" s="1039"/>
      <c r="R41" s="1045">
        <v>19</v>
      </c>
    </row>
    <row r="42" spans="1:19">
      <c r="A42" s="1045">
        <v>21</v>
      </c>
      <c r="B42" s="977" t="s">
        <v>1283</v>
      </c>
      <c r="C42" s="1039"/>
      <c r="D42" s="1039"/>
      <c r="E42" s="1057"/>
      <c r="F42" s="1039"/>
      <c r="G42" s="1039"/>
      <c r="H42" s="1057"/>
      <c r="I42" s="1062"/>
      <c r="J42" s="1039"/>
      <c r="K42" s="1057"/>
      <c r="L42" s="1039"/>
      <c r="M42" s="1039"/>
      <c r="N42" s="1057"/>
      <c r="O42" s="1039"/>
      <c r="P42" s="1039"/>
      <c r="Q42" s="1039"/>
      <c r="R42" s="1045">
        <v>20</v>
      </c>
    </row>
    <row r="43" spans="1:19">
      <c r="A43" s="1045">
        <v>22</v>
      </c>
      <c r="B43" s="977" t="s">
        <v>1284</v>
      </c>
      <c r="C43" s="1039"/>
      <c r="D43" s="1039"/>
      <c r="E43" s="1057"/>
      <c r="F43" s="1039"/>
      <c r="G43" s="1039"/>
      <c r="H43" s="1057"/>
      <c r="I43" s="1062"/>
      <c r="J43" s="1039"/>
      <c r="K43" s="1057"/>
      <c r="L43" s="1039"/>
      <c r="M43" s="1039"/>
      <c r="N43" s="1057"/>
      <c r="O43" s="1039"/>
      <c r="P43" s="1039"/>
      <c r="Q43" s="1039"/>
      <c r="R43" s="1045">
        <v>21</v>
      </c>
    </row>
    <row r="44" spans="1:19">
      <c r="A44" s="1045">
        <v>23</v>
      </c>
      <c r="B44" s="977" t="s">
        <v>1285</v>
      </c>
      <c r="C44" s="1039"/>
      <c r="D44" s="1039"/>
      <c r="E44" s="1057"/>
      <c r="F44" s="1039"/>
      <c r="G44" s="1039"/>
      <c r="H44" s="1057"/>
      <c r="I44" s="1062"/>
      <c r="J44" s="1039"/>
      <c r="K44" s="1057"/>
      <c r="L44" s="1039"/>
      <c r="M44" s="1039"/>
      <c r="N44" s="1057"/>
      <c r="O44" s="1039"/>
      <c r="P44" s="1039"/>
      <c r="Q44" s="1039"/>
      <c r="R44" s="1045">
        <v>22</v>
      </c>
    </row>
    <row r="45" spans="1:19">
      <c r="A45" s="1045">
        <v>24</v>
      </c>
      <c r="B45" s="977" t="s">
        <v>2655</v>
      </c>
      <c r="C45" s="1039"/>
      <c r="D45" s="1039"/>
      <c r="E45" s="1057"/>
      <c r="F45" s="1039"/>
      <c r="G45" s="1039"/>
      <c r="H45" s="1057"/>
      <c r="I45" s="1062"/>
      <c r="J45" s="1039"/>
      <c r="K45" s="1057"/>
      <c r="L45" s="1039"/>
      <c r="M45" s="1039"/>
      <c r="N45" s="1057"/>
      <c r="O45" s="1039"/>
      <c r="P45" s="1039"/>
      <c r="Q45" s="1039"/>
      <c r="R45" s="1045">
        <v>23</v>
      </c>
    </row>
    <row r="46" spans="1:19">
      <c r="A46" s="1045">
        <v>25</v>
      </c>
      <c r="B46" s="977" t="s">
        <v>2656</v>
      </c>
      <c r="C46" s="1039"/>
      <c r="D46" s="1039"/>
      <c r="E46" s="1057"/>
      <c r="F46" s="1039"/>
      <c r="G46" s="1039"/>
      <c r="H46" s="1057"/>
      <c r="I46" s="1062"/>
      <c r="J46" s="1039"/>
      <c r="K46" s="1057"/>
      <c r="L46" s="1039"/>
      <c r="M46" s="1039"/>
      <c r="N46" s="1057"/>
      <c r="O46" s="1039"/>
      <c r="P46" s="1039"/>
      <c r="Q46" s="1039"/>
      <c r="R46" s="1045">
        <v>24</v>
      </c>
    </row>
    <row r="47" spans="1:19">
      <c r="A47" s="1045">
        <v>26</v>
      </c>
      <c r="B47" s="977" t="s">
        <v>2657</v>
      </c>
      <c r="C47" s="1039"/>
      <c r="D47" s="1039"/>
      <c r="E47" s="1057"/>
      <c r="F47" s="1039"/>
      <c r="G47" s="1039"/>
      <c r="H47" s="1057"/>
      <c r="I47" s="1062"/>
      <c r="J47" s="1039"/>
      <c r="K47" s="1057"/>
      <c r="L47" s="1039"/>
      <c r="M47" s="1039"/>
      <c r="N47" s="1057"/>
      <c r="O47" s="1039"/>
      <c r="P47" s="1039"/>
      <c r="Q47" s="1039"/>
      <c r="R47" s="1045">
        <v>25</v>
      </c>
    </row>
    <row r="48" spans="1:19">
      <c r="A48" s="1045">
        <v>27</v>
      </c>
      <c r="B48" s="977" t="s">
        <v>606</v>
      </c>
      <c r="C48" s="1039"/>
      <c r="D48" s="1039"/>
      <c r="E48" s="1057"/>
      <c r="F48" s="1039"/>
      <c r="G48" s="1039"/>
      <c r="H48" s="1057"/>
      <c r="I48" s="1062"/>
      <c r="J48" s="1039"/>
      <c r="K48" s="1057"/>
      <c r="L48" s="1039"/>
      <c r="M48" s="1039"/>
      <c r="N48" s="1057"/>
      <c r="O48" s="1039"/>
      <c r="P48" s="1039"/>
      <c r="Q48" s="1039"/>
      <c r="R48" s="1045">
        <v>26</v>
      </c>
    </row>
    <row r="49" spans="1:18">
      <c r="A49" s="1045">
        <v>28</v>
      </c>
      <c r="B49" s="977" t="s">
        <v>1305</v>
      </c>
      <c r="C49" s="1039"/>
      <c r="D49" s="1039"/>
      <c r="E49" s="1057"/>
      <c r="F49" s="1039"/>
      <c r="G49" s="1039"/>
      <c r="H49" s="1057"/>
      <c r="I49" s="1062"/>
      <c r="J49" s="1039"/>
      <c r="K49" s="1057"/>
      <c r="L49" s="1039"/>
      <c r="M49" s="1039"/>
      <c r="N49" s="1057"/>
      <c r="O49" s="1039"/>
      <c r="P49" s="1039"/>
      <c r="Q49" s="1039"/>
      <c r="R49" s="1045">
        <v>27</v>
      </c>
    </row>
    <row r="50" spans="1:18">
      <c r="A50" s="1045">
        <v>29</v>
      </c>
      <c r="B50" s="977" t="s">
        <v>3632</v>
      </c>
      <c r="C50" s="1039"/>
      <c r="D50" s="1039"/>
      <c r="E50" s="1057"/>
      <c r="F50" s="1039"/>
      <c r="G50" s="1039"/>
      <c r="H50" s="1057"/>
      <c r="I50" s="1062"/>
      <c r="J50" s="1039"/>
      <c r="K50" s="1057"/>
      <c r="L50" s="1039"/>
      <c r="M50" s="1039"/>
      <c r="N50" s="1057"/>
      <c r="O50" s="1039"/>
      <c r="P50" s="1039"/>
      <c r="Q50" s="1039"/>
      <c r="R50" s="1045">
        <v>28</v>
      </c>
    </row>
    <row r="51" spans="1:18">
      <c r="A51" s="1045">
        <v>30</v>
      </c>
      <c r="B51" s="977" t="s">
        <v>3637</v>
      </c>
      <c r="C51" s="1039"/>
      <c r="D51" s="1039"/>
      <c r="E51" s="1057"/>
      <c r="F51" s="1039"/>
      <c r="G51" s="1039"/>
      <c r="H51" s="1057"/>
      <c r="I51" s="1062"/>
      <c r="J51" s="1039"/>
      <c r="K51" s="1057"/>
      <c r="L51" s="1039"/>
      <c r="M51" s="1039"/>
      <c r="N51" s="1057"/>
      <c r="O51" s="1039"/>
      <c r="P51" s="1039"/>
      <c r="Q51" s="1039"/>
      <c r="R51" s="1045">
        <v>29</v>
      </c>
    </row>
    <row r="52" spans="1:18">
      <c r="A52" s="1045">
        <v>31</v>
      </c>
      <c r="B52" s="977" t="s">
        <v>2658</v>
      </c>
      <c r="C52" s="1039"/>
      <c r="D52" s="1039"/>
      <c r="E52" s="1057"/>
      <c r="F52" s="1039"/>
      <c r="G52" s="1039"/>
      <c r="H52" s="1057"/>
      <c r="I52" s="1062"/>
      <c r="J52" s="1039"/>
      <c r="K52" s="1057"/>
      <c r="L52" s="1039"/>
      <c r="M52" s="1039"/>
      <c r="N52" s="1057"/>
      <c r="O52" s="1039"/>
      <c r="P52" s="1039"/>
      <c r="Q52" s="1039"/>
      <c r="R52" s="1045">
        <v>30</v>
      </c>
    </row>
    <row r="53" spans="1:18">
      <c r="A53" s="1045">
        <v>32</v>
      </c>
      <c r="B53" s="977" t="s">
        <v>1100</v>
      </c>
      <c r="C53" s="1039"/>
      <c r="D53" s="1039"/>
      <c r="E53" s="1057"/>
      <c r="F53" s="1039"/>
      <c r="G53" s="1039"/>
      <c r="H53" s="1057"/>
      <c r="I53" s="1062"/>
      <c r="J53" s="1039"/>
      <c r="K53" s="1057"/>
      <c r="L53" s="1039"/>
      <c r="M53" s="1039"/>
      <c r="N53" s="1057"/>
      <c r="O53" s="1039"/>
      <c r="P53" s="1039"/>
      <c r="Q53" s="1039"/>
      <c r="R53" s="1045">
        <v>31</v>
      </c>
    </row>
    <row r="54" spans="1:18">
      <c r="A54" s="1045">
        <v>33</v>
      </c>
      <c r="B54" s="977" t="s">
        <v>2659</v>
      </c>
      <c r="C54" s="1039"/>
      <c r="D54" s="1039"/>
      <c r="E54" s="1057"/>
      <c r="F54" s="1039"/>
      <c r="G54" s="1039"/>
      <c r="H54" s="1057"/>
      <c r="I54" s="1062"/>
      <c r="J54" s="1039"/>
      <c r="K54" s="1057"/>
      <c r="L54" s="1039"/>
      <c r="M54" s="1039"/>
      <c r="N54" s="1057"/>
      <c r="O54" s="1039"/>
      <c r="P54" s="1039"/>
      <c r="Q54" s="1039"/>
      <c r="R54" s="1045">
        <v>32</v>
      </c>
    </row>
    <row r="55" spans="1:18">
      <c r="A55" s="1045">
        <v>34</v>
      </c>
      <c r="B55" s="977" t="s">
        <v>2660</v>
      </c>
      <c r="C55" s="1059"/>
      <c r="D55" s="1059">
        <f>SUM(D39:D54)</f>
        <v>0</v>
      </c>
      <c r="E55" s="1060"/>
      <c r="F55" s="1059"/>
      <c r="G55" s="1059">
        <f>SUM(G39:G54)</f>
        <v>0</v>
      </c>
      <c r="H55" s="1060"/>
      <c r="I55" s="1063"/>
      <c r="J55" s="1059">
        <f>SUM(J39:J54)</f>
        <v>0</v>
      </c>
      <c r="K55" s="1060"/>
      <c r="L55" s="1059"/>
      <c r="M55" s="1059">
        <f>SUM(M39:M54)</f>
        <v>0</v>
      </c>
      <c r="N55" s="1060"/>
      <c r="O55" s="1059"/>
      <c r="P55" s="1059">
        <f>SUM(P39:P54)</f>
        <v>0</v>
      </c>
      <c r="Q55" s="1059"/>
      <c r="R55" s="1045">
        <v>33</v>
      </c>
    </row>
    <row r="56" spans="1:18" ht="15.75" thickBot="1">
      <c r="A56" s="1045">
        <v>35</v>
      </c>
      <c r="B56" s="977" t="s">
        <v>2661</v>
      </c>
      <c r="C56" s="1067"/>
      <c r="D56" s="1067"/>
      <c r="E56" s="1068"/>
      <c r="F56" s="1067"/>
      <c r="G56" s="1067"/>
      <c r="H56" s="1068"/>
      <c r="I56" s="1069"/>
      <c r="J56" s="1067"/>
      <c r="K56" s="1068"/>
      <c r="L56" s="1067"/>
      <c r="M56" s="1067"/>
      <c r="N56" s="1068"/>
      <c r="O56" s="1067"/>
      <c r="P56" s="1067"/>
      <c r="Q56" s="1067"/>
      <c r="R56" s="1045">
        <v>34</v>
      </c>
    </row>
    <row r="57" spans="1:18" ht="15.75" thickBot="1">
      <c r="A57" s="1045">
        <v>36</v>
      </c>
      <c r="B57" s="977" t="s">
        <v>2662</v>
      </c>
      <c r="C57" s="1020"/>
      <c r="D57" s="1020"/>
      <c r="E57" s="1020"/>
      <c r="F57" s="1020"/>
      <c r="G57" s="1020"/>
      <c r="H57" s="1020"/>
      <c r="I57" s="1070"/>
      <c r="J57" s="1071"/>
      <c r="K57" s="1020"/>
      <c r="L57" s="1071"/>
      <c r="M57" s="1071"/>
      <c r="N57" s="1020"/>
      <c r="O57" s="1071"/>
      <c r="P57" s="1071"/>
      <c r="Q57" s="1071"/>
      <c r="R57" s="1045">
        <v>35</v>
      </c>
    </row>
    <row r="58" spans="1:18">
      <c r="A58" s="1015">
        <v>37</v>
      </c>
      <c r="B58" s="965" t="s">
        <v>2663</v>
      </c>
      <c r="C58" s="965"/>
      <c r="D58" s="965"/>
      <c r="E58" s="965"/>
      <c r="F58" s="965"/>
      <c r="G58" s="965"/>
      <c r="H58" s="965"/>
      <c r="I58" s="1015"/>
      <c r="J58" s="965"/>
      <c r="K58" s="965"/>
      <c r="L58" s="965"/>
      <c r="M58" s="965"/>
      <c r="N58" s="965"/>
      <c r="O58" s="965"/>
      <c r="P58" s="965"/>
      <c r="Q58" s="902"/>
      <c r="R58" s="1015">
        <v>36</v>
      </c>
    </row>
    <row r="59" spans="1:18">
      <c r="A59" s="1045"/>
      <c r="B59" s="977" t="s">
        <v>2664</v>
      </c>
      <c r="C59" s="977"/>
      <c r="D59" s="977"/>
      <c r="E59" s="977"/>
      <c r="F59" s="977"/>
      <c r="G59" s="977"/>
      <c r="H59" s="977"/>
      <c r="I59" s="1045"/>
      <c r="J59" s="977"/>
      <c r="K59" s="977"/>
      <c r="L59" s="977"/>
      <c r="M59" s="977"/>
      <c r="N59" s="977"/>
      <c r="O59" s="977"/>
      <c r="P59" s="977"/>
      <c r="Q59" s="917"/>
      <c r="R59" s="1045"/>
    </row>
    <row r="60" spans="1:18">
      <c r="A60" s="1045">
        <v>38</v>
      </c>
      <c r="B60" s="977" t="s">
        <v>2665</v>
      </c>
      <c r="C60" s="1057"/>
      <c r="D60" s="1057"/>
      <c r="E60" s="1057"/>
      <c r="F60" s="1057"/>
      <c r="G60" s="1057"/>
      <c r="H60" s="1057"/>
      <c r="I60" s="1072"/>
      <c r="J60" s="1057"/>
      <c r="K60" s="1057"/>
      <c r="L60" s="1057"/>
      <c r="M60" s="1057"/>
      <c r="N60" s="1057"/>
      <c r="O60" s="1057"/>
      <c r="P60" s="1057"/>
      <c r="Q60" s="1039"/>
      <c r="R60" s="1045">
        <v>37</v>
      </c>
    </row>
    <row r="61" spans="1:18">
      <c r="A61" s="1015">
        <v>39</v>
      </c>
      <c r="B61" s="965" t="s">
        <v>408</v>
      </c>
      <c r="C61" s="1033"/>
      <c r="D61" s="1033"/>
      <c r="E61" s="1033"/>
      <c r="F61" s="1033"/>
      <c r="G61" s="1033"/>
      <c r="H61" s="1033"/>
      <c r="I61" s="1073"/>
      <c r="J61" s="1033"/>
      <c r="K61" s="1033"/>
      <c r="L61" s="1033"/>
      <c r="M61" s="1033"/>
      <c r="N61" s="1033"/>
      <c r="O61" s="1033"/>
      <c r="P61" s="1033"/>
      <c r="Q61" s="976"/>
      <c r="R61" s="1015">
        <v>38</v>
      </c>
    </row>
    <row r="62" spans="1:18">
      <c r="A62" s="1045"/>
      <c r="B62" s="977" t="s">
        <v>409</v>
      </c>
      <c r="C62" s="1057"/>
      <c r="D62" s="1057"/>
      <c r="E62" s="1057"/>
      <c r="F62" s="1057"/>
      <c r="G62" s="1057"/>
      <c r="H62" s="1057"/>
      <c r="I62" s="1072"/>
      <c r="J62" s="1057"/>
      <c r="K62" s="1057"/>
      <c r="L62" s="1057"/>
      <c r="M62" s="1057"/>
      <c r="N62" s="1057"/>
      <c r="O62" s="1057"/>
      <c r="P62" s="1057"/>
      <c r="Q62" s="1039"/>
      <c r="R62" s="1045"/>
    </row>
    <row r="63" spans="1:18">
      <c r="A63" s="1015">
        <v>40</v>
      </c>
      <c r="B63" s="965" t="s">
        <v>87</v>
      </c>
      <c r="C63" s="1074"/>
      <c r="D63" s="1074"/>
      <c r="E63" s="1074"/>
      <c r="F63" s="1074"/>
      <c r="G63" s="1074"/>
      <c r="H63" s="1074"/>
      <c r="I63" s="1075"/>
      <c r="J63" s="1074"/>
      <c r="K63" s="1074"/>
      <c r="L63" s="1074"/>
      <c r="M63" s="1074"/>
      <c r="N63" s="1074"/>
      <c r="O63" s="1074"/>
      <c r="P63" s="1074"/>
      <c r="Q63" s="1076"/>
      <c r="R63" s="1015">
        <v>39</v>
      </c>
    </row>
    <row r="64" spans="1:18">
      <c r="A64" s="1045"/>
      <c r="B64" s="977" t="s">
        <v>88</v>
      </c>
      <c r="C64" s="1077"/>
      <c r="D64" s="1077"/>
      <c r="E64" s="1077"/>
      <c r="F64" s="1077"/>
      <c r="G64" s="1077"/>
      <c r="H64" s="1077"/>
      <c r="I64" s="1078"/>
      <c r="J64" s="1077"/>
      <c r="K64" s="1077"/>
      <c r="L64" s="1077"/>
      <c r="M64" s="1077"/>
      <c r="N64" s="1077"/>
      <c r="O64" s="1077"/>
      <c r="P64" s="1077"/>
      <c r="Q64" s="1079"/>
      <c r="R64" s="1045"/>
    </row>
    <row r="65" spans="1:18">
      <c r="A65" s="1045">
        <v>41</v>
      </c>
      <c r="B65" s="977" t="s">
        <v>89</v>
      </c>
      <c r="C65" s="1077"/>
      <c r="D65" s="1077"/>
      <c r="E65" s="1077"/>
      <c r="F65" s="1077"/>
      <c r="G65" s="1077"/>
      <c r="H65" s="1077"/>
      <c r="I65" s="1078"/>
      <c r="J65" s="1077"/>
      <c r="K65" s="1077"/>
      <c r="L65" s="1077"/>
      <c r="M65" s="1077"/>
      <c r="N65" s="1077"/>
      <c r="O65" s="1077"/>
      <c r="P65" s="1077"/>
      <c r="Q65" s="1079"/>
      <c r="R65" s="1045">
        <v>40</v>
      </c>
    </row>
    <row r="66" spans="1:18">
      <c r="A66" s="1045">
        <v>42</v>
      </c>
      <c r="B66" s="977" t="s">
        <v>90</v>
      </c>
      <c r="C66" s="1077"/>
      <c r="D66" s="1077"/>
      <c r="E66" s="1077"/>
      <c r="F66" s="1077"/>
      <c r="G66" s="1077"/>
      <c r="H66" s="1077"/>
      <c r="I66" s="1078"/>
      <c r="J66" s="1077"/>
      <c r="K66" s="1077"/>
      <c r="L66" s="1077"/>
      <c r="M66" s="1077"/>
      <c r="N66" s="1077"/>
      <c r="O66" s="1077"/>
      <c r="P66" s="1077"/>
      <c r="Q66" s="1079"/>
      <c r="R66" s="1045">
        <v>41</v>
      </c>
    </row>
    <row r="67" spans="1:18">
      <c r="A67" s="1045">
        <v>43</v>
      </c>
      <c r="B67" s="977" t="s">
        <v>91</v>
      </c>
      <c r="C67" s="1077"/>
      <c r="D67" s="1077"/>
      <c r="E67" s="1077"/>
      <c r="F67" s="1077"/>
      <c r="G67" s="1077"/>
      <c r="H67" s="1077"/>
      <c r="I67" s="1078"/>
      <c r="J67" s="1077"/>
      <c r="K67" s="1077"/>
      <c r="L67" s="1077"/>
      <c r="M67" s="1077"/>
      <c r="N67" s="1077"/>
      <c r="O67" s="1077"/>
      <c r="P67" s="1077"/>
      <c r="Q67" s="1079"/>
      <c r="R67" s="1045">
        <v>42</v>
      </c>
    </row>
    <row r="68" spans="1:18" ht="15.75" thickBot="1">
      <c r="A68" s="1034">
        <v>44</v>
      </c>
      <c r="B68" s="982" t="s">
        <v>92</v>
      </c>
      <c r="C68" s="1080"/>
      <c r="D68" s="1080"/>
      <c r="E68" s="1080"/>
      <c r="F68" s="1080"/>
      <c r="G68" s="1080"/>
      <c r="H68" s="1080"/>
      <c r="I68" s="1081"/>
      <c r="J68" s="1080"/>
      <c r="K68" s="1080"/>
      <c r="L68" s="1080"/>
      <c r="M68" s="1080"/>
      <c r="N68" s="1080"/>
      <c r="O68" s="1080"/>
      <c r="P68" s="1080"/>
      <c r="Q68" s="1082"/>
      <c r="R68" s="1034">
        <v>43</v>
      </c>
    </row>
    <row r="69" spans="1:18">
      <c r="A69" s="1527" t="s">
        <v>4688</v>
      </c>
      <c r="B69" s="2539"/>
      <c r="C69" s="902"/>
      <c r="D69" s="902"/>
      <c r="E69" s="902"/>
      <c r="F69" s="902"/>
      <c r="G69" s="902"/>
      <c r="H69" s="902"/>
      <c r="I69" s="1527" t="s">
        <v>4688</v>
      </c>
      <c r="J69" s="2539"/>
      <c r="K69" s="2539"/>
      <c r="L69" s="902"/>
      <c r="M69" s="902"/>
      <c r="N69" s="902"/>
      <c r="O69" s="902"/>
      <c r="P69" s="902"/>
      <c r="Q69" s="903" t="s">
        <v>93</v>
      </c>
      <c r="R69" s="903"/>
    </row>
    <row r="70" spans="1:18">
      <c r="A70" s="903" t="s">
        <v>94</v>
      </c>
      <c r="B70" s="903"/>
      <c r="C70" s="903"/>
      <c r="D70" s="903"/>
      <c r="E70" s="903"/>
      <c r="F70" s="903"/>
      <c r="G70" s="903"/>
      <c r="H70" s="903"/>
      <c r="I70" s="903" t="s">
        <v>95</v>
      </c>
      <c r="J70" s="903"/>
      <c r="K70" s="903"/>
      <c r="L70" s="903"/>
      <c r="M70" s="903"/>
      <c r="N70" s="903"/>
      <c r="O70" s="903"/>
      <c r="P70" s="903"/>
      <c r="Q70" s="903"/>
      <c r="R70" s="903"/>
    </row>
    <row r="71" spans="1:18">
      <c r="A71" s="903"/>
      <c r="B71" s="903"/>
      <c r="C71" s="903"/>
      <c r="D71" s="903"/>
      <c r="E71" s="903"/>
      <c r="F71" s="903"/>
      <c r="G71" s="903"/>
      <c r="H71" s="903"/>
      <c r="I71" s="903"/>
      <c r="J71" s="903"/>
      <c r="K71" s="903"/>
      <c r="L71" s="903"/>
      <c r="M71" s="903"/>
      <c r="N71" s="903"/>
      <c r="O71" s="903"/>
      <c r="P71" s="903"/>
      <c r="Q71" s="903"/>
      <c r="R71" s="903"/>
    </row>
    <row r="73" spans="1:18" ht="15.75">
      <c r="A73" s="71" t="s">
        <v>418</v>
      </c>
      <c r="B73" s="903"/>
      <c r="C73" s="903"/>
      <c r="D73" s="903"/>
      <c r="E73" s="903"/>
      <c r="F73" s="903"/>
      <c r="G73" s="903"/>
      <c r="H73" s="903"/>
    </row>
    <row r="75" spans="1:18" ht="16.5" thickBot="1">
      <c r="A75" s="971" t="str">
        <f>'Data Sheet'!$C$25</f>
        <v xml:space="preserve">The Brooklyn Union Gas Company d/b/a National Grid New York </v>
      </c>
      <c r="B75" s="902"/>
      <c r="C75" s="902"/>
      <c r="D75" s="902"/>
      <c r="E75" s="960" t="str">
        <f>'Data Sheet'!$C$40</f>
        <v xml:space="preserve"> March 29, 2017</v>
      </c>
      <c r="F75" s="902"/>
      <c r="G75" s="902" t="str">
        <f>'Data Sheet'!$C$38</f>
        <v xml:space="preserve"> December 31, 2016</v>
      </c>
      <c r="H75" s="902"/>
      <c r="I75" s="971" t="str">
        <f>'Data Sheet'!$C$25</f>
        <v xml:space="preserve">The Brooklyn Union Gas Company d/b/a National Grid New York </v>
      </c>
      <c r="J75" s="902"/>
      <c r="K75" s="902"/>
      <c r="L75" s="902"/>
      <c r="M75" s="902"/>
      <c r="N75" s="960" t="str">
        <f>'Data Sheet'!$C$40</f>
        <v xml:space="preserve"> March 29, 2017</v>
      </c>
      <c r="P75" t="str">
        <f>'Data Sheet'!$C$38</f>
        <v xml:space="preserve"> December 31, 2016</v>
      </c>
    </row>
    <row r="76" spans="1:18">
      <c r="A76" s="904"/>
      <c r="B76" s="905"/>
      <c r="C76" s="905"/>
      <c r="D76" s="905"/>
      <c r="E76" s="905"/>
      <c r="F76" s="905"/>
      <c r="G76" s="905"/>
      <c r="H76" s="961"/>
      <c r="I76" s="904"/>
      <c r="J76" s="905"/>
      <c r="K76" s="905"/>
      <c r="L76" s="905"/>
      <c r="M76" s="905"/>
      <c r="N76" s="905"/>
      <c r="O76" s="905"/>
      <c r="P76" s="905"/>
      <c r="Q76" s="905"/>
      <c r="R76" s="961"/>
    </row>
    <row r="77" spans="1:18" ht="15.75">
      <c r="A77" s="3189" t="s">
        <v>1203</v>
      </c>
      <c r="B77" s="3453"/>
      <c r="C77" s="3453"/>
      <c r="D77" s="3453"/>
      <c r="E77" s="3453"/>
      <c r="F77" s="3453"/>
      <c r="G77" s="3453"/>
      <c r="H77" s="3191"/>
      <c r="I77" s="962"/>
      <c r="J77" s="71" t="s">
        <v>1204</v>
      </c>
      <c r="K77" s="71"/>
      <c r="L77" s="71"/>
      <c r="M77" s="903"/>
      <c r="N77" s="903"/>
      <c r="O77" s="903"/>
      <c r="P77" s="903"/>
      <c r="Q77" s="903"/>
      <c r="R77" s="963"/>
    </row>
    <row r="78" spans="1:18" ht="15.75" thickBot="1">
      <c r="A78" s="964"/>
      <c r="B78" s="902"/>
      <c r="C78" s="902"/>
      <c r="D78" s="902"/>
      <c r="E78" s="902"/>
      <c r="F78" s="902"/>
      <c r="G78" s="902"/>
      <c r="H78" s="965"/>
      <c r="I78" s="964"/>
      <c r="J78" s="902"/>
      <c r="K78" s="902"/>
      <c r="L78" s="902"/>
      <c r="M78" s="902"/>
      <c r="N78" s="902"/>
      <c r="O78" s="902"/>
      <c r="P78" s="902"/>
      <c r="Q78" s="902"/>
      <c r="R78" s="965"/>
    </row>
    <row r="79" spans="1:18">
      <c r="A79" s="1023"/>
      <c r="B79" s="996"/>
      <c r="C79" s="1041" t="s">
        <v>1262</v>
      </c>
      <c r="D79" s="1037"/>
      <c r="E79" s="1021"/>
      <c r="F79" s="1041" t="s">
        <v>1262</v>
      </c>
      <c r="G79" s="1037"/>
      <c r="H79" s="1021"/>
      <c r="I79" s="1042" t="s">
        <v>1262</v>
      </c>
      <c r="J79" s="1037"/>
      <c r="K79" s="1021"/>
      <c r="L79" s="1041" t="s">
        <v>1262</v>
      </c>
      <c r="M79" s="1037"/>
      <c r="N79" s="1021"/>
      <c r="O79" s="1041" t="s">
        <v>1262</v>
      </c>
      <c r="P79" s="1037"/>
      <c r="Q79" s="1021"/>
      <c r="R79" s="1043"/>
    </row>
    <row r="80" spans="1:18">
      <c r="A80" s="1024" t="s">
        <v>1729</v>
      </c>
      <c r="B80" s="963" t="s">
        <v>1783</v>
      </c>
      <c r="C80" s="902"/>
      <c r="D80" s="902"/>
      <c r="E80" s="965"/>
      <c r="F80" s="902"/>
      <c r="G80" s="902"/>
      <c r="H80" s="965"/>
      <c r="I80" s="1014"/>
      <c r="J80" s="902"/>
      <c r="K80" s="965"/>
      <c r="L80" s="902"/>
      <c r="M80" s="902"/>
      <c r="N80" s="965"/>
      <c r="O80" s="902"/>
      <c r="P80" s="902"/>
      <c r="Q80" s="902"/>
      <c r="R80" s="1024" t="s">
        <v>1729</v>
      </c>
    </row>
    <row r="81" spans="1:18" ht="15.75" thickBot="1">
      <c r="A81" s="1026" t="s">
        <v>1732</v>
      </c>
      <c r="B81" s="1028" t="s">
        <v>3024</v>
      </c>
      <c r="C81" s="954"/>
      <c r="D81" s="1017" t="s">
        <v>3025</v>
      </c>
      <c r="E81" s="982"/>
      <c r="F81" s="954"/>
      <c r="G81" s="1017" t="s">
        <v>3026</v>
      </c>
      <c r="H81" s="982"/>
      <c r="I81" s="1044"/>
      <c r="J81" s="1017" t="s">
        <v>3027</v>
      </c>
      <c r="K81" s="982"/>
      <c r="L81" s="1017"/>
      <c r="M81" s="1017" t="s">
        <v>2347</v>
      </c>
      <c r="N81" s="982"/>
      <c r="O81" s="954"/>
      <c r="P81" s="993" t="s">
        <v>2348</v>
      </c>
      <c r="Q81" s="1017"/>
      <c r="R81" s="1026" t="s">
        <v>1732</v>
      </c>
    </row>
    <row r="82" spans="1:18">
      <c r="A82" s="1015">
        <v>1</v>
      </c>
      <c r="B82" s="965" t="s">
        <v>1263</v>
      </c>
      <c r="C82" s="902"/>
      <c r="D82" s="902"/>
      <c r="E82" s="963"/>
      <c r="F82" s="903"/>
      <c r="G82" s="903"/>
      <c r="H82" s="965"/>
      <c r="I82" s="964"/>
      <c r="J82" s="902"/>
      <c r="K82" s="965"/>
      <c r="L82" s="902"/>
      <c r="M82" s="903"/>
      <c r="N82" s="963"/>
      <c r="O82" s="903"/>
      <c r="P82" s="903"/>
      <c r="Q82" s="903"/>
      <c r="R82" s="1015">
        <v>1</v>
      </c>
    </row>
    <row r="83" spans="1:18">
      <c r="A83" s="1045"/>
      <c r="B83" s="977" t="s">
        <v>1264</v>
      </c>
      <c r="C83" s="917"/>
      <c r="D83" s="917"/>
      <c r="E83" s="1003"/>
      <c r="F83" s="1038"/>
      <c r="G83" s="1038"/>
      <c r="H83" s="977"/>
      <c r="I83" s="916"/>
      <c r="J83" s="917"/>
      <c r="K83" s="977"/>
      <c r="L83" s="917"/>
      <c r="M83" s="1038"/>
      <c r="N83" s="1003"/>
      <c r="O83" s="1038"/>
      <c r="P83" s="1038"/>
      <c r="Q83" s="1038"/>
      <c r="R83" s="1045"/>
    </row>
    <row r="84" spans="1:18">
      <c r="A84" s="1015">
        <v>2</v>
      </c>
      <c r="B84" s="965" t="s">
        <v>1265</v>
      </c>
      <c r="C84" s="902"/>
      <c r="D84" s="902"/>
      <c r="E84" s="915"/>
      <c r="F84" s="947"/>
      <c r="G84" s="947"/>
      <c r="H84" s="915"/>
      <c r="I84" s="964"/>
      <c r="J84" s="902"/>
      <c r="K84" s="965"/>
      <c r="L84" s="902"/>
      <c r="M84" s="947"/>
      <c r="N84" s="915"/>
      <c r="O84" s="947"/>
      <c r="P84" s="947"/>
      <c r="Q84" s="947"/>
      <c r="R84" s="1015">
        <v>2</v>
      </c>
    </row>
    <row r="85" spans="1:18">
      <c r="A85" s="1045"/>
      <c r="B85" s="977" t="s">
        <v>1266</v>
      </c>
      <c r="C85" s="917"/>
      <c r="D85" s="917"/>
      <c r="E85" s="1003"/>
      <c r="F85" s="1038"/>
      <c r="G85" s="1038"/>
      <c r="H85" s="1003"/>
      <c r="I85" s="916"/>
      <c r="J85" s="917"/>
      <c r="K85" s="977"/>
      <c r="L85" s="917"/>
      <c r="M85" s="1038"/>
      <c r="N85" s="1003"/>
      <c r="O85" s="1038"/>
      <c r="P85" s="1038"/>
      <c r="Q85" s="1038"/>
      <c r="R85" s="1045"/>
    </row>
    <row r="86" spans="1:18">
      <c r="A86" s="1045">
        <v>3</v>
      </c>
      <c r="B86" s="977" t="s">
        <v>1267</v>
      </c>
      <c r="C86" s="1046"/>
      <c r="D86" s="1046"/>
      <c r="E86" s="1047"/>
      <c r="F86" s="1048"/>
      <c r="G86" s="1048"/>
      <c r="H86" s="1049"/>
      <c r="I86" s="1050"/>
      <c r="J86" s="1046"/>
      <c r="K86" s="1049"/>
      <c r="L86" s="1046"/>
      <c r="M86" s="1048"/>
      <c r="N86" s="1047"/>
      <c r="O86" s="1048"/>
      <c r="P86" s="1048"/>
      <c r="Q86" s="1048"/>
      <c r="R86" s="1045">
        <v>3</v>
      </c>
    </row>
    <row r="87" spans="1:18">
      <c r="A87" s="1051">
        <v>4</v>
      </c>
      <c r="B87" s="977" t="s">
        <v>1268</v>
      </c>
      <c r="C87" s="1046"/>
      <c r="D87" s="1046"/>
      <c r="E87" s="1049"/>
      <c r="F87" s="1046"/>
      <c r="G87" s="1046"/>
      <c r="H87" s="1049"/>
      <c r="I87" s="1052"/>
      <c r="J87" s="1046"/>
      <c r="K87" s="1049"/>
      <c r="L87" s="1046"/>
      <c r="M87" s="1046"/>
      <c r="N87" s="1049"/>
      <c r="O87" s="1046"/>
      <c r="P87" s="1046"/>
      <c r="Q87" s="1046"/>
      <c r="R87" s="1045">
        <v>4</v>
      </c>
    </row>
    <row r="88" spans="1:18">
      <c r="A88" s="1030">
        <v>5</v>
      </c>
      <c r="B88" s="965" t="s">
        <v>1269</v>
      </c>
      <c r="C88" s="1053"/>
      <c r="D88" s="1053"/>
      <c r="E88" s="1054"/>
      <c r="F88" s="1053"/>
      <c r="G88" s="1053"/>
      <c r="H88" s="1054"/>
      <c r="I88" s="1055"/>
      <c r="J88" s="1053"/>
      <c r="K88" s="1054"/>
      <c r="L88" s="1053"/>
      <c r="M88" s="1053"/>
      <c r="N88" s="1054"/>
      <c r="O88" s="1053"/>
      <c r="P88" s="1053"/>
      <c r="Q88" s="1053"/>
      <c r="R88" s="1015">
        <v>5</v>
      </c>
    </row>
    <row r="89" spans="1:18">
      <c r="A89" s="1051"/>
      <c r="B89" s="977" t="s">
        <v>1270</v>
      </c>
      <c r="C89" s="1046"/>
      <c r="D89" s="1046"/>
      <c r="E89" s="1049"/>
      <c r="F89" s="1046"/>
      <c r="G89" s="1046"/>
      <c r="H89" s="1049"/>
      <c r="I89" s="1052"/>
      <c r="J89" s="1046"/>
      <c r="K89" s="1049"/>
      <c r="L89" s="1046"/>
      <c r="M89" s="1046"/>
      <c r="N89" s="1049"/>
      <c r="O89" s="1046"/>
      <c r="P89" s="1046"/>
      <c r="Q89" s="1046"/>
      <c r="R89" s="1045"/>
    </row>
    <row r="90" spans="1:18">
      <c r="A90" s="1051">
        <v>6</v>
      </c>
      <c r="B90" s="977" t="s">
        <v>1271</v>
      </c>
      <c r="C90" s="1046"/>
      <c r="D90" s="1046"/>
      <c r="E90" s="1049"/>
      <c r="F90" s="1046"/>
      <c r="G90" s="1046"/>
      <c r="H90" s="1049"/>
      <c r="I90" s="1052"/>
      <c r="J90" s="1046"/>
      <c r="K90" s="1049"/>
      <c r="L90" s="1046"/>
      <c r="M90" s="1046"/>
      <c r="N90" s="1049"/>
      <c r="O90" s="1046"/>
      <c r="P90" s="1046"/>
      <c r="Q90" s="1046"/>
      <c r="R90" s="1045">
        <v>6</v>
      </c>
    </row>
    <row r="91" spans="1:18">
      <c r="A91" s="1051">
        <v>7</v>
      </c>
      <c r="B91" s="977" t="s">
        <v>1272</v>
      </c>
      <c r="C91" s="917"/>
      <c r="D91" s="917"/>
      <c r="E91" s="977"/>
      <c r="F91" s="917"/>
      <c r="G91" s="917"/>
      <c r="H91" s="977"/>
      <c r="I91" s="1056"/>
      <c r="J91" s="917"/>
      <c r="K91" s="977"/>
      <c r="L91" s="917"/>
      <c r="M91" s="917"/>
      <c r="N91" s="977"/>
      <c r="O91" s="917"/>
      <c r="P91" s="917"/>
      <c r="Q91" s="917"/>
      <c r="R91" s="1045">
        <v>7</v>
      </c>
    </row>
    <row r="92" spans="1:18">
      <c r="A92" s="1051">
        <v>8</v>
      </c>
      <c r="B92" s="977" t="s">
        <v>1273</v>
      </c>
      <c r="C92" s="917"/>
      <c r="D92" s="917"/>
      <c r="E92" s="977"/>
      <c r="F92" s="917"/>
      <c r="G92" s="917"/>
      <c r="H92" s="977"/>
      <c r="I92" s="1056"/>
      <c r="J92" s="917"/>
      <c r="K92" s="977"/>
      <c r="L92" s="917"/>
      <c r="M92" s="917"/>
      <c r="N92" s="977"/>
      <c r="O92" s="917"/>
      <c r="P92" s="917"/>
      <c r="Q92" s="917"/>
      <c r="R92" s="1045">
        <v>8</v>
      </c>
    </row>
    <row r="93" spans="1:18">
      <c r="A93" s="1051">
        <v>9</v>
      </c>
      <c r="B93" s="977" t="s">
        <v>1274</v>
      </c>
      <c r="C93" s="917"/>
      <c r="D93" s="917"/>
      <c r="E93" s="977"/>
      <c r="F93" s="917"/>
      <c r="G93" s="917"/>
      <c r="H93" s="977"/>
      <c r="I93" s="1056"/>
      <c r="J93" s="917"/>
      <c r="K93" s="977"/>
      <c r="L93" s="917"/>
      <c r="M93" s="917"/>
      <c r="N93" s="977"/>
      <c r="O93" s="917"/>
      <c r="P93" s="917"/>
      <c r="Q93" s="917"/>
      <c r="R93" s="1045">
        <v>9</v>
      </c>
    </row>
    <row r="94" spans="1:18">
      <c r="A94" s="1051">
        <v>10</v>
      </c>
      <c r="B94" s="977" t="s">
        <v>1275</v>
      </c>
      <c r="C94" s="917"/>
      <c r="D94" s="917"/>
      <c r="E94" s="977"/>
      <c r="F94" s="917"/>
      <c r="G94" s="917"/>
      <c r="H94" s="977"/>
      <c r="I94" s="1056"/>
      <c r="J94" s="917"/>
      <c r="K94" s="977"/>
      <c r="L94" s="917"/>
      <c r="M94" s="917"/>
      <c r="N94" s="977"/>
      <c r="O94" s="917"/>
      <c r="P94" s="917"/>
      <c r="Q94" s="917"/>
      <c r="R94" s="1045">
        <v>10</v>
      </c>
    </row>
    <row r="95" spans="1:18">
      <c r="A95" s="1051">
        <v>11</v>
      </c>
      <c r="B95" s="977" t="s">
        <v>1276</v>
      </c>
      <c r="C95" s="1039"/>
      <c r="D95" s="1039"/>
      <c r="E95" s="1057"/>
      <c r="F95" s="1039"/>
      <c r="G95" s="1039"/>
      <c r="H95" s="1057"/>
      <c r="I95" s="1058"/>
      <c r="J95" s="1039"/>
      <c r="K95" s="1057"/>
      <c r="L95" s="1039"/>
      <c r="M95" s="1039"/>
      <c r="N95" s="1057"/>
      <c r="O95" s="1039"/>
      <c r="P95" s="1039"/>
      <c r="Q95" s="1039"/>
      <c r="R95" s="1045">
        <v>11</v>
      </c>
    </row>
    <row r="96" spans="1:18">
      <c r="A96" s="1051">
        <v>12</v>
      </c>
      <c r="B96" s="977" t="s">
        <v>1277</v>
      </c>
      <c r="C96" s="1039"/>
      <c r="D96" s="1039"/>
      <c r="E96" s="1057"/>
      <c r="F96" s="1039"/>
      <c r="G96" s="1039"/>
      <c r="H96" s="1057"/>
      <c r="I96" s="1058"/>
      <c r="J96" s="1039"/>
      <c r="K96" s="1057"/>
      <c r="L96" s="1039"/>
      <c r="M96" s="1039"/>
      <c r="N96" s="1057"/>
      <c r="O96" s="1039"/>
      <c r="P96" s="1039"/>
      <c r="Q96" s="1039"/>
      <c r="R96" s="1045">
        <v>12</v>
      </c>
    </row>
    <row r="97" spans="1:18">
      <c r="A97" s="1051">
        <v>13</v>
      </c>
      <c r="B97" s="977" t="s">
        <v>1278</v>
      </c>
      <c r="C97" s="1059"/>
      <c r="D97" s="1059"/>
      <c r="E97" s="1060"/>
      <c r="F97" s="1059"/>
      <c r="G97" s="1059"/>
      <c r="H97" s="1060"/>
      <c r="I97" s="1061"/>
      <c r="J97" s="1059"/>
      <c r="K97" s="1060"/>
      <c r="L97" s="1059"/>
      <c r="M97" s="1059"/>
      <c r="N97" s="1060"/>
      <c r="O97" s="1059"/>
      <c r="P97" s="1059"/>
      <c r="Q97" s="1059"/>
      <c r="R97" s="1045">
        <v>13</v>
      </c>
    </row>
    <row r="98" spans="1:18">
      <c r="A98" s="1045">
        <v>14</v>
      </c>
      <c r="B98" s="977" t="s">
        <v>1279</v>
      </c>
      <c r="C98" s="1039"/>
      <c r="D98" s="1039"/>
      <c r="E98" s="1057"/>
      <c r="F98" s="1039"/>
      <c r="G98" s="1039"/>
      <c r="H98" s="1057"/>
      <c r="I98" s="1062"/>
      <c r="J98" s="1039"/>
      <c r="K98" s="1057"/>
      <c r="L98" s="1039"/>
      <c r="M98" s="1039"/>
      <c r="N98" s="1057"/>
      <c r="O98" s="1039"/>
      <c r="P98" s="1039"/>
      <c r="Q98" s="1039"/>
      <c r="R98" s="1045">
        <v>14</v>
      </c>
    </row>
    <row r="99" spans="1:18">
      <c r="A99" s="1045">
        <v>15</v>
      </c>
      <c r="B99" s="977" t="s">
        <v>1280</v>
      </c>
      <c r="C99" s="1039"/>
      <c r="D99" s="1039"/>
      <c r="E99" s="1057"/>
      <c r="F99" s="1039"/>
      <c r="G99" s="1039"/>
      <c r="H99" s="1057"/>
      <c r="I99" s="1062"/>
      <c r="J99" s="1039"/>
      <c r="K99" s="1057"/>
      <c r="L99" s="1039"/>
      <c r="M99" s="1039"/>
      <c r="N99" s="1057"/>
      <c r="O99" s="1039"/>
      <c r="P99" s="1039"/>
      <c r="Q99" s="1039"/>
      <c r="R99" s="1045">
        <v>15</v>
      </c>
    </row>
    <row r="100" spans="1:18" s="1444" customFormat="1">
      <c r="A100" s="2796">
        <v>16</v>
      </c>
      <c r="B100" s="2797" t="s">
        <v>4201</v>
      </c>
      <c r="C100" s="1381"/>
      <c r="D100" s="1381"/>
      <c r="E100" s="2798"/>
      <c r="F100" s="1381"/>
      <c r="G100" s="1381"/>
      <c r="H100" s="2798"/>
      <c r="I100" s="2799"/>
      <c r="J100" s="1381"/>
      <c r="K100" s="2798"/>
      <c r="L100" s="1381"/>
      <c r="M100" s="1381"/>
      <c r="N100" s="2798"/>
      <c r="O100" s="1381"/>
      <c r="P100" s="1381"/>
      <c r="Q100" s="1381"/>
      <c r="R100" s="2796">
        <v>16</v>
      </c>
    </row>
    <row r="101" spans="1:18">
      <c r="A101" s="1045">
        <v>17</v>
      </c>
      <c r="B101" s="977" t="s">
        <v>1281</v>
      </c>
      <c r="C101" s="1059"/>
      <c r="D101" s="1059">
        <f>SUM(D97:D100)</f>
        <v>0</v>
      </c>
      <c r="E101" s="1060"/>
      <c r="F101" s="1059"/>
      <c r="G101" s="1059">
        <f>SUM(G97:G100)</f>
        <v>0</v>
      </c>
      <c r="H101" s="1060"/>
      <c r="I101" s="1063"/>
      <c r="J101" s="1059">
        <f>SUM(J97:J100)</f>
        <v>0</v>
      </c>
      <c r="K101" s="1060"/>
      <c r="L101" s="1059"/>
      <c r="M101" s="1059">
        <f>SUM(M97:M100)</f>
        <v>0</v>
      </c>
      <c r="N101" s="1060"/>
      <c r="O101" s="1059"/>
      <c r="P101" s="1059">
        <f>SUM(P97:P100)</f>
        <v>0</v>
      </c>
      <c r="Q101" s="1059"/>
      <c r="R101" s="1045">
        <v>16</v>
      </c>
    </row>
    <row r="102" spans="1:18">
      <c r="A102" s="1045">
        <v>18</v>
      </c>
      <c r="B102" s="2797" t="s">
        <v>4642</v>
      </c>
      <c r="C102" s="1064"/>
      <c r="D102" s="1064"/>
      <c r="E102" s="1065"/>
      <c r="F102" s="1064"/>
      <c r="G102" s="1064"/>
      <c r="H102" s="1065"/>
      <c r="I102" s="1066"/>
      <c r="J102" s="1064"/>
      <c r="K102" s="1065"/>
      <c r="L102" s="1064"/>
      <c r="M102" s="1064"/>
      <c r="N102" s="1065"/>
      <c r="O102" s="1064"/>
      <c r="P102" s="1064"/>
      <c r="Q102" s="1064"/>
      <c r="R102" s="1045">
        <v>17</v>
      </c>
    </row>
    <row r="103" spans="1:18">
      <c r="A103" s="1045">
        <v>19</v>
      </c>
      <c r="B103" s="977" t="s">
        <v>1282</v>
      </c>
      <c r="C103" s="1059"/>
      <c r="D103" s="1059"/>
      <c r="E103" s="1060"/>
      <c r="F103" s="1059"/>
      <c r="G103" s="1059"/>
      <c r="H103" s="1060"/>
      <c r="I103" s="1063"/>
      <c r="J103" s="1059"/>
      <c r="K103" s="1060"/>
      <c r="L103" s="1059"/>
      <c r="M103" s="1059"/>
      <c r="N103" s="1060"/>
      <c r="O103" s="1059"/>
      <c r="P103" s="1059"/>
      <c r="Q103" s="1059"/>
      <c r="R103" s="1045">
        <v>18</v>
      </c>
    </row>
    <row r="104" spans="1:18">
      <c r="A104" s="1045">
        <v>20</v>
      </c>
      <c r="B104" s="977" t="s">
        <v>2513</v>
      </c>
      <c r="C104" s="1039"/>
      <c r="D104" s="1039"/>
      <c r="E104" s="1057"/>
      <c r="F104" s="1039"/>
      <c r="G104" s="1039"/>
      <c r="H104" s="1057"/>
      <c r="I104" s="1062"/>
      <c r="J104" s="1039"/>
      <c r="K104" s="1057"/>
      <c r="L104" s="1039"/>
      <c r="M104" s="1039"/>
      <c r="N104" s="1057"/>
      <c r="O104" s="1039"/>
      <c r="P104" s="1039"/>
      <c r="Q104" s="1039"/>
      <c r="R104" s="1045">
        <v>19</v>
      </c>
    </row>
    <row r="105" spans="1:18">
      <c r="A105" s="1045">
        <v>21</v>
      </c>
      <c r="B105" s="977" t="s">
        <v>1283</v>
      </c>
      <c r="C105" s="1039"/>
      <c r="D105" s="1039"/>
      <c r="E105" s="1057"/>
      <c r="F105" s="1039"/>
      <c r="G105" s="1039"/>
      <c r="H105" s="1057"/>
      <c r="I105" s="1062"/>
      <c r="J105" s="1039"/>
      <c r="K105" s="1057"/>
      <c r="L105" s="1039"/>
      <c r="M105" s="1039"/>
      <c r="N105" s="1057"/>
      <c r="O105" s="1039"/>
      <c r="P105" s="1039"/>
      <c r="Q105" s="1039"/>
      <c r="R105" s="1045">
        <v>20</v>
      </c>
    </row>
    <row r="106" spans="1:18">
      <c r="A106" s="1045">
        <v>22</v>
      </c>
      <c r="B106" s="977" t="s">
        <v>1284</v>
      </c>
      <c r="C106" s="1039"/>
      <c r="D106" s="1039"/>
      <c r="E106" s="1057"/>
      <c r="F106" s="1039"/>
      <c r="G106" s="1039"/>
      <c r="H106" s="1057"/>
      <c r="I106" s="1062"/>
      <c r="J106" s="1039"/>
      <c r="K106" s="1057"/>
      <c r="L106" s="1039"/>
      <c r="M106" s="1039"/>
      <c r="N106" s="1057"/>
      <c r="O106" s="1039"/>
      <c r="P106" s="1039"/>
      <c r="Q106" s="1039"/>
      <c r="R106" s="1045">
        <v>21</v>
      </c>
    </row>
    <row r="107" spans="1:18">
      <c r="A107" s="1045">
        <v>23</v>
      </c>
      <c r="B107" s="977" t="s">
        <v>1285</v>
      </c>
      <c r="C107" s="1039"/>
      <c r="D107" s="1039"/>
      <c r="E107" s="1057"/>
      <c r="F107" s="1039"/>
      <c r="G107" s="1039"/>
      <c r="H107" s="1057"/>
      <c r="I107" s="1062"/>
      <c r="J107" s="1039"/>
      <c r="K107" s="1057"/>
      <c r="L107" s="1039"/>
      <c r="M107" s="1039"/>
      <c r="N107" s="1057"/>
      <c r="O107" s="1039"/>
      <c r="P107" s="1039"/>
      <c r="Q107" s="1039"/>
      <c r="R107" s="1045">
        <v>22</v>
      </c>
    </row>
    <row r="108" spans="1:18">
      <c r="A108" s="1045">
        <v>24</v>
      </c>
      <c r="B108" s="977" t="s">
        <v>2655</v>
      </c>
      <c r="C108" s="1039"/>
      <c r="D108" s="1039"/>
      <c r="E108" s="1057"/>
      <c r="F108" s="1039"/>
      <c r="G108" s="1039"/>
      <c r="H108" s="1057"/>
      <c r="I108" s="1062"/>
      <c r="J108" s="1039"/>
      <c r="K108" s="1057"/>
      <c r="L108" s="1039"/>
      <c r="M108" s="1039"/>
      <c r="N108" s="1057"/>
      <c r="O108" s="1039"/>
      <c r="P108" s="1039"/>
      <c r="Q108" s="1039"/>
      <c r="R108" s="1045">
        <v>23</v>
      </c>
    </row>
    <row r="109" spans="1:18">
      <c r="A109" s="1045">
        <v>25</v>
      </c>
      <c r="B109" s="977" t="s">
        <v>2656</v>
      </c>
      <c r="C109" s="1039"/>
      <c r="D109" s="1039"/>
      <c r="E109" s="1057"/>
      <c r="F109" s="1039"/>
      <c r="G109" s="1039"/>
      <c r="H109" s="1057"/>
      <c r="I109" s="1062"/>
      <c r="J109" s="1039"/>
      <c r="K109" s="1057"/>
      <c r="L109" s="1039"/>
      <c r="M109" s="1039"/>
      <c r="N109" s="1057"/>
      <c r="O109" s="1039"/>
      <c r="P109" s="1039"/>
      <c r="Q109" s="1039"/>
      <c r="R109" s="1045">
        <v>24</v>
      </c>
    </row>
    <row r="110" spans="1:18">
      <c r="A110" s="1045">
        <v>26</v>
      </c>
      <c r="B110" s="977" t="s">
        <v>2657</v>
      </c>
      <c r="C110" s="1039"/>
      <c r="D110" s="1039"/>
      <c r="E110" s="1057"/>
      <c r="F110" s="1039"/>
      <c r="G110" s="1039"/>
      <c r="H110" s="1057"/>
      <c r="I110" s="1062"/>
      <c r="J110" s="1039"/>
      <c r="K110" s="1057"/>
      <c r="L110" s="1039"/>
      <c r="M110" s="1039"/>
      <c r="N110" s="1057"/>
      <c r="O110" s="1039"/>
      <c r="P110" s="1039"/>
      <c r="Q110" s="1039"/>
      <c r="R110" s="1045">
        <v>25</v>
      </c>
    </row>
    <row r="111" spans="1:18">
      <c r="A111" s="1045">
        <v>27</v>
      </c>
      <c r="B111" s="977" t="s">
        <v>606</v>
      </c>
      <c r="C111" s="1039"/>
      <c r="D111" s="1039"/>
      <c r="E111" s="1057"/>
      <c r="F111" s="1039"/>
      <c r="G111" s="1039"/>
      <c r="H111" s="1057"/>
      <c r="I111" s="1062"/>
      <c r="J111" s="1039"/>
      <c r="K111" s="1057"/>
      <c r="L111" s="1039"/>
      <c r="M111" s="1039"/>
      <c r="N111" s="1057"/>
      <c r="O111" s="1039"/>
      <c r="P111" s="1039"/>
      <c r="Q111" s="1039"/>
      <c r="R111" s="1045">
        <v>26</v>
      </c>
    </row>
    <row r="112" spans="1:18">
      <c r="A112" s="1045">
        <v>28</v>
      </c>
      <c r="B112" s="977" t="s">
        <v>1305</v>
      </c>
      <c r="C112" s="1039"/>
      <c r="D112" s="1039"/>
      <c r="E112" s="1057"/>
      <c r="F112" s="1039"/>
      <c r="G112" s="1039"/>
      <c r="H112" s="1057"/>
      <c r="I112" s="1062"/>
      <c r="J112" s="1039"/>
      <c r="K112" s="1057"/>
      <c r="L112" s="1039"/>
      <c r="M112" s="1039"/>
      <c r="N112" s="1057"/>
      <c r="O112" s="1039"/>
      <c r="P112" s="1039"/>
      <c r="Q112" s="1039"/>
      <c r="R112" s="1045">
        <v>27</v>
      </c>
    </row>
    <row r="113" spans="1:18">
      <c r="A113" s="1045">
        <v>29</v>
      </c>
      <c r="B113" s="977" t="s">
        <v>3632</v>
      </c>
      <c r="C113" s="1039"/>
      <c r="D113" s="1039"/>
      <c r="E113" s="1057"/>
      <c r="F113" s="1039"/>
      <c r="G113" s="1039"/>
      <c r="H113" s="1057"/>
      <c r="I113" s="1062"/>
      <c r="J113" s="1039"/>
      <c r="K113" s="1057"/>
      <c r="L113" s="1039"/>
      <c r="M113" s="1039"/>
      <c r="N113" s="1057"/>
      <c r="O113" s="1039"/>
      <c r="P113" s="1039"/>
      <c r="Q113" s="1039"/>
      <c r="R113" s="1045">
        <v>28</v>
      </c>
    </row>
    <row r="114" spans="1:18">
      <c r="A114" s="1045">
        <v>30</v>
      </c>
      <c r="B114" s="977" t="s">
        <v>3637</v>
      </c>
      <c r="C114" s="1039"/>
      <c r="D114" s="1039"/>
      <c r="E114" s="1057"/>
      <c r="F114" s="1039"/>
      <c r="G114" s="1039"/>
      <c r="H114" s="1057"/>
      <c r="I114" s="1062"/>
      <c r="J114" s="1039"/>
      <c r="K114" s="1057"/>
      <c r="L114" s="1039"/>
      <c r="M114" s="1039"/>
      <c r="N114" s="1057"/>
      <c r="O114" s="1039"/>
      <c r="P114" s="1039"/>
      <c r="Q114" s="1039"/>
      <c r="R114" s="1045">
        <v>29</v>
      </c>
    </row>
    <row r="115" spans="1:18">
      <c r="A115" s="1045">
        <v>31</v>
      </c>
      <c r="B115" s="977" t="s">
        <v>2658</v>
      </c>
      <c r="C115" s="1039"/>
      <c r="D115" s="1039"/>
      <c r="E115" s="1057"/>
      <c r="F115" s="1039"/>
      <c r="G115" s="1039"/>
      <c r="H115" s="1057"/>
      <c r="I115" s="1062"/>
      <c r="J115" s="1039"/>
      <c r="K115" s="1057"/>
      <c r="L115" s="1039"/>
      <c r="M115" s="1039"/>
      <c r="N115" s="1057"/>
      <c r="O115" s="1039"/>
      <c r="P115" s="1039"/>
      <c r="Q115" s="1039"/>
      <c r="R115" s="1045">
        <v>30</v>
      </c>
    </row>
    <row r="116" spans="1:18">
      <c r="A116" s="1045">
        <v>32</v>
      </c>
      <c r="B116" s="977" t="s">
        <v>1100</v>
      </c>
      <c r="C116" s="1039"/>
      <c r="D116" s="1039"/>
      <c r="E116" s="1057"/>
      <c r="F116" s="1039"/>
      <c r="G116" s="1039"/>
      <c r="H116" s="1057"/>
      <c r="I116" s="1062"/>
      <c r="J116" s="1039"/>
      <c r="K116" s="1057"/>
      <c r="L116" s="1039"/>
      <c r="M116" s="1039"/>
      <c r="N116" s="1057"/>
      <c r="O116" s="1039"/>
      <c r="P116" s="1039"/>
      <c r="Q116" s="1039"/>
      <c r="R116" s="1045">
        <v>31</v>
      </c>
    </row>
    <row r="117" spans="1:18">
      <c r="A117" s="1045">
        <v>33</v>
      </c>
      <c r="B117" s="977" t="s">
        <v>2659</v>
      </c>
      <c r="C117" s="1039"/>
      <c r="D117" s="1039"/>
      <c r="E117" s="1057"/>
      <c r="F117" s="1039"/>
      <c r="G117" s="1039"/>
      <c r="H117" s="1057"/>
      <c r="I117" s="1062"/>
      <c r="J117" s="1039"/>
      <c r="K117" s="1057"/>
      <c r="L117" s="1039"/>
      <c r="M117" s="1039"/>
      <c r="N117" s="1057"/>
      <c r="O117" s="1039"/>
      <c r="P117" s="1039"/>
      <c r="Q117" s="1039"/>
      <c r="R117" s="1045">
        <v>32</v>
      </c>
    </row>
    <row r="118" spans="1:18">
      <c r="A118" s="1045">
        <v>34</v>
      </c>
      <c r="B118" s="977" t="s">
        <v>2660</v>
      </c>
      <c r="C118" s="1059"/>
      <c r="D118" s="1059">
        <f>SUM(D102:D117)</f>
        <v>0</v>
      </c>
      <c r="E118" s="1060"/>
      <c r="F118" s="1059"/>
      <c r="G118" s="1059">
        <f>SUM(G102:G117)</f>
        <v>0</v>
      </c>
      <c r="H118" s="1060"/>
      <c r="I118" s="1063"/>
      <c r="J118" s="1059">
        <f>SUM(J102:J117)</f>
        <v>0</v>
      </c>
      <c r="K118" s="1060"/>
      <c r="L118" s="1059"/>
      <c r="M118" s="1059">
        <f>SUM(M102:M117)</f>
        <v>0</v>
      </c>
      <c r="N118" s="1060"/>
      <c r="O118" s="1059"/>
      <c r="P118" s="1059">
        <f>SUM(P102:P117)</f>
        <v>0</v>
      </c>
      <c r="Q118" s="1059"/>
      <c r="R118" s="1045">
        <v>33</v>
      </c>
    </row>
    <row r="119" spans="1:18" ht="15.75" thickBot="1">
      <c r="A119" s="1045">
        <v>35</v>
      </c>
      <c r="B119" s="977" t="s">
        <v>2661</v>
      </c>
      <c r="C119" s="1067"/>
      <c r="D119" s="1067"/>
      <c r="E119" s="1068"/>
      <c r="F119" s="1067"/>
      <c r="G119" s="1067"/>
      <c r="H119" s="1068"/>
      <c r="I119" s="1069"/>
      <c r="J119" s="1067"/>
      <c r="K119" s="1068"/>
      <c r="L119" s="1067"/>
      <c r="M119" s="1067"/>
      <c r="N119" s="1068"/>
      <c r="O119" s="1067"/>
      <c r="P119" s="1067"/>
      <c r="Q119" s="1067"/>
      <c r="R119" s="1045">
        <v>34</v>
      </c>
    </row>
    <row r="120" spans="1:18" ht="15.75" thickBot="1">
      <c r="A120" s="1045">
        <v>36</v>
      </c>
      <c r="B120" s="977" t="s">
        <v>2662</v>
      </c>
      <c r="C120" s="1020"/>
      <c r="D120" s="1020"/>
      <c r="E120" s="1020"/>
      <c r="F120" s="1020"/>
      <c r="G120" s="1020"/>
      <c r="H120" s="1020"/>
      <c r="I120" s="1070"/>
      <c r="J120" s="1071"/>
      <c r="K120" s="1020"/>
      <c r="L120" s="1071"/>
      <c r="M120" s="1071"/>
      <c r="N120" s="1020"/>
      <c r="O120" s="1071"/>
      <c r="P120" s="1071"/>
      <c r="Q120" s="1071"/>
      <c r="R120" s="1045">
        <v>35</v>
      </c>
    </row>
    <row r="121" spans="1:18">
      <c r="A121" s="1015">
        <v>37</v>
      </c>
      <c r="B121" s="965" t="s">
        <v>2663</v>
      </c>
      <c r="C121" s="965"/>
      <c r="D121" s="965"/>
      <c r="E121" s="965"/>
      <c r="F121" s="965"/>
      <c r="G121" s="965"/>
      <c r="H121" s="965"/>
      <c r="I121" s="1015"/>
      <c r="J121" s="965"/>
      <c r="K121" s="965"/>
      <c r="L121" s="965"/>
      <c r="M121" s="965"/>
      <c r="N121" s="965"/>
      <c r="O121" s="965"/>
      <c r="P121" s="965"/>
      <c r="Q121" s="902"/>
      <c r="R121" s="1015">
        <v>36</v>
      </c>
    </row>
    <row r="122" spans="1:18">
      <c r="A122" s="1045"/>
      <c r="B122" s="977" t="s">
        <v>2664</v>
      </c>
      <c r="C122" s="977"/>
      <c r="D122" s="977"/>
      <c r="E122" s="977"/>
      <c r="F122" s="977"/>
      <c r="G122" s="977"/>
      <c r="H122" s="977"/>
      <c r="I122" s="1045"/>
      <c r="J122" s="977"/>
      <c r="K122" s="977"/>
      <c r="L122" s="977"/>
      <c r="M122" s="977"/>
      <c r="N122" s="977"/>
      <c r="O122" s="977"/>
      <c r="P122" s="977"/>
      <c r="Q122" s="917"/>
      <c r="R122" s="1045"/>
    </row>
    <row r="123" spans="1:18">
      <c r="A123" s="1045">
        <v>38</v>
      </c>
      <c r="B123" s="977" t="s">
        <v>2665</v>
      </c>
      <c r="C123" s="1057"/>
      <c r="D123" s="1057"/>
      <c r="E123" s="1057"/>
      <c r="F123" s="1057"/>
      <c r="G123" s="1057"/>
      <c r="H123" s="1057"/>
      <c r="I123" s="1072"/>
      <c r="J123" s="1057"/>
      <c r="K123" s="1057"/>
      <c r="L123" s="1057"/>
      <c r="M123" s="1057"/>
      <c r="N123" s="1057"/>
      <c r="O123" s="1057"/>
      <c r="P123" s="1057"/>
      <c r="Q123" s="1039"/>
      <c r="R123" s="1045">
        <v>37</v>
      </c>
    </row>
    <row r="124" spans="1:18">
      <c r="A124" s="1015">
        <v>39</v>
      </c>
      <c r="B124" s="965" t="s">
        <v>408</v>
      </c>
      <c r="C124" s="1033"/>
      <c r="D124" s="1033"/>
      <c r="E124" s="1033"/>
      <c r="F124" s="1033"/>
      <c r="G124" s="1033"/>
      <c r="H124" s="1033"/>
      <c r="I124" s="1073"/>
      <c r="J124" s="1033"/>
      <c r="K124" s="1033"/>
      <c r="L124" s="1033"/>
      <c r="M124" s="1033"/>
      <c r="N124" s="1033"/>
      <c r="O124" s="1033"/>
      <c r="P124" s="1033"/>
      <c r="Q124" s="976"/>
      <c r="R124" s="1015">
        <v>38</v>
      </c>
    </row>
    <row r="125" spans="1:18">
      <c r="A125" s="1045"/>
      <c r="B125" s="977" t="s">
        <v>409</v>
      </c>
      <c r="C125" s="1057"/>
      <c r="D125" s="1057"/>
      <c r="E125" s="1057"/>
      <c r="F125" s="1057"/>
      <c r="G125" s="1057"/>
      <c r="H125" s="1057"/>
      <c r="I125" s="1072"/>
      <c r="J125" s="1057"/>
      <c r="K125" s="1057"/>
      <c r="L125" s="1057"/>
      <c r="M125" s="1057"/>
      <c r="N125" s="1057"/>
      <c r="O125" s="1057"/>
      <c r="P125" s="1057"/>
      <c r="Q125" s="1039"/>
      <c r="R125" s="1045"/>
    </row>
    <row r="126" spans="1:18">
      <c r="A126" s="1015">
        <v>40</v>
      </c>
      <c r="B126" s="965" t="s">
        <v>87</v>
      </c>
      <c r="C126" s="1074"/>
      <c r="D126" s="1074"/>
      <c r="E126" s="1074"/>
      <c r="F126" s="1074"/>
      <c r="G126" s="1074"/>
      <c r="H126" s="1074"/>
      <c r="I126" s="1075"/>
      <c r="J126" s="1074"/>
      <c r="K126" s="1074"/>
      <c r="L126" s="1074"/>
      <c r="M126" s="1074"/>
      <c r="N126" s="1074"/>
      <c r="O126" s="1074"/>
      <c r="P126" s="1074"/>
      <c r="Q126" s="1076"/>
      <c r="R126" s="1015">
        <v>39</v>
      </c>
    </row>
    <row r="127" spans="1:18">
      <c r="A127" s="1045"/>
      <c r="B127" s="977" t="s">
        <v>88</v>
      </c>
      <c r="C127" s="1077"/>
      <c r="D127" s="1077"/>
      <c r="E127" s="1077"/>
      <c r="F127" s="1077"/>
      <c r="G127" s="1077"/>
      <c r="H127" s="1077"/>
      <c r="I127" s="1078"/>
      <c r="J127" s="1077"/>
      <c r="K127" s="1077"/>
      <c r="L127" s="1077"/>
      <c r="M127" s="1077"/>
      <c r="N127" s="1077"/>
      <c r="O127" s="1077"/>
      <c r="P127" s="1077"/>
      <c r="Q127" s="1079"/>
      <c r="R127" s="1045"/>
    </row>
    <row r="128" spans="1:18">
      <c r="A128" s="1045">
        <v>41</v>
      </c>
      <c r="B128" s="977" t="s">
        <v>89</v>
      </c>
      <c r="C128" s="1077"/>
      <c r="D128" s="1077"/>
      <c r="E128" s="1077"/>
      <c r="F128" s="1077"/>
      <c r="G128" s="1077"/>
      <c r="H128" s="1077"/>
      <c r="I128" s="1078"/>
      <c r="J128" s="1077"/>
      <c r="K128" s="1077"/>
      <c r="L128" s="1077"/>
      <c r="M128" s="1077"/>
      <c r="N128" s="1077"/>
      <c r="O128" s="1077"/>
      <c r="P128" s="1077"/>
      <c r="Q128" s="1079"/>
      <c r="R128" s="1045">
        <v>40</v>
      </c>
    </row>
    <row r="129" spans="1:18">
      <c r="A129" s="1045">
        <v>42</v>
      </c>
      <c r="B129" s="977" t="s">
        <v>90</v>
      </c>
      <c r="C129" s="1077"/>
      <c r="D129" s="1077"/>
      <c r="E129" s="1077"/>
      <c r="F129" s="1077"/>
      <c r="G129" s="1077"/>
      <c r="H129" s="1077"/>
      <c r="I129" s="1078"/>
      <c r="J129" s="1077"/>
      <c r="K129" s="1077"/>
      <c r="L129" s="1077"/>
      <c r="M129" s="1077"/>
      <c r="N129" s="1077"/>
      <c r="O129" s="1077"/>
      <c r="P129" s="1077"/>
      <c r="Q129" s="1079"/>
      <c r="R129" s="1045">
        <v>41</v>
      </c>
    </row>
    <row r="130" spans="1:18">
      <c r="A130" s="1045">
        <v>43</v>
      </c>
      <c r="B130" s="977" t="s">
        <v>91</v>
      </c>
      <c r="C130" s="1077"/>
      <c r="D130" s="1077"/>
      <c r="E130" s="1077"/>
      <c r="F130" s="1077"/>
      <c r="G130" s="1077"/>
      <c r="H130" s="1077"/>
      <c r="I130" s="1078"/>
      <c r="J130" s="1077"/>
      <c r="K130" s="1077"/>
      <c r="L130" s="1077"/>
      <c r="M130" s="1077"/>
      <c r="N130" s="1077"/>
      <c r="O130" s="1077"/>
      <c r="P130" s="1077"/>
      <c r="Q130" s="1079"/>
      <c r="R130" s="1045">
        <v>42</v>
      </c>
    </row>
    <row r="131" spans="1:18" ht="15.75" thickBot="1">
      <c r="A131" s="1034">
        <v>44</v>
      </c>
      <c r="B131" s="982" t="s">
        <v>92</v>
      </c>
      <c r="C131" s="1080"/>
      <c r="D131" s="1080"/>
      <c r="E131" s="1080"/>
      <c r="F131" s="1080"/>
      <c r="G131" s="1080"/>
      <c r="H131" s="1080"/>
      <c r="I131" s="1081"/>
      <c r="J131" s="1080"/>
      <c r="K131" s="1080"/>
      <c r="L131" s="1080"/>
      <c r="M131" s="1080"/>
      <c r="N131" s="1080"/>
      <c r="O131" s="1080"/>
      <c r="P131" s="1080"/>
      <c r="Q131" s="1082"/>
      <c r="R131" s="1034">
        <v>43</v>
      </c>
    </row>
    <row r="132" spans="1:18">
      <c r="A132" s="1527" t="s">
        <v>4688</v>
      </c>
      <c r="B132" s="2539"/>
      <c r="C132" s="2539"/>
      <c r="D132" s="902"/>
      <c r="E132" s="902"/>
      <c r="F132" s="902"/>
      <c r="G132" s="902"/>
      <c r="H132" s="902"/>
      <c r="I132" s="1527" t="s">
        <v>4688</v>
      </c>
      <c r="J132" s="2539"/>
      <c r="K132" s="2539"/>
      <c r="L132" s="902"/>
      <c r="M132" s="902"/>
      <c r="N132" s="902"/>
      <c r="O132" s="902"/>
      <c r="P132" s="902"/>
      <c r="Q132" s="903" t="s">
        <v>93</v>
      </c>
      <c r="R132" s="903"/>
    </row>
    <row r="133" spans="1:18">
      <c r="A133" s="903" t="s">
        <v>96</v>
      </c>
      <c r="B133" s="903"/>
      <c r="C133" s="903"/>
      <c r="D133" s="903"/>
      <c r="E133" s="903"/>
      <c r="F133" s="903"/>
      <c r="G133" s="903"/>
      <c r="H133" s="903"/>
      <c r="I133" s="903" t="s">
        <v>97</v>
      </c>
      <c r="J133" s="903"/>
      <c r="K133" s="903"/>
      <c r="L133" s="903"/>
      <c r="M133" s="903"/>
      <c r="N133" s="903"/>
      <c r="O133" s="903"/>
      <c r="P133" s="903"/>
      <c r="Q133" s="903"/>
      <c r="R133" s="903"/>
    </row>
  </sheetData>
  <mergeCells count="1">
    <mergeCell ref="A77:H77"/>
  </mergeCells>
  <printOptions horizontalCentered="1" verticalCentered="1"/>
  <pageMargins left="0.25" right="0.25" top="0.25" bottom="0.25" header="0" footer="0"/>
  <pageSetup scale="68" fitToWidth="2" fitToHeight="2" pageOrder="overThenDown" orientation="portrait" r:id="rId1"/>
  <headerFooter alignWithMargins="0"/>
  <rowBreaks count="1" manualBreakCount="1">
    <brk id="7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pageSetUpPr fitToPage="1"/>
  </sheetPr>
  <dimension ref="A1:N139"/>
  <sheetViews>
    <sheetView defaultGridColor="0" view="pageBreakPreview" topLeftCell="A88" colorId="22" zoomScale="50" zoomScaleNormal="60" zoomScaleSheetLayoutView="50" workbookViewId="0">
      <selection activeCell="B99" sqref="B99"/>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904" t="s">
        <v>1800</v>
      </c>
      <c r="B1" s="905"/>
      <c r="C1" s="1009" t="s">
        <v>1344</v>
      </c>
      <c r="D1" s="1012"/>
      <c r="E1" s="1011" t="s">
        <v>1802</v>
      </c>
      <c r="F1" s="1011" t="s">
        <v>1803</v>
      </c>
      <c r="G1" s="902"/>
      <c r="H1" s="904" t="s">
        <v>1800</v>
      </c>
      <c r="I1" s="961"/>
      <c r="J1" s="1009" t="s">
        <v>1344</v>
      </c>
      <c r="K1" s="1012"/>
      <c r="L1" s="1011" t="s">
        <v>1802</v>
      </c>
      <c r="M1" s="1013" t="s">
        <v>1803</v>
      </c>
      <c r="N1" s="996"/>
    </row>
    <row r="2" spans="1:14">
      <c r="A2" s="72" t="str">
        <f>'Data Sheet'!$C$25</f>
        <v xml:space="preserve">The Brooklyn Union Gas Company d/b/a National Grid New York </v>
      </c>
      <c r="B2" s="902"/>
      <c r="C2" s="964" t="s">
        <v>1137</v>
      </c>
      <c r="D2" s="902"/>
      <c r="E2" s="1014" t="s">
        <v>1805</v>
      </c>
      <c r="F2" s="1024"/>
      <c r="G2" s="902"/>
      <c r="H2" s="72" t="str">
        <f>'Data Sheet'!$C$25</f>
        <v xml:space="preserve">The Brooklyn Union Gas Company d/b/a National Grid New York </v>
      </c>
      <c r="I2" s="965"/>
      <c r="J2" s="964" t="s">
        <v>1137</v>
      </c>
      <c r="K2" s="902"/>
      <c r="L2" s="1014" t="s">
        <v>1805</v>
      </c>
      <c r="M2" s="962"/>
      <c r="N2" s="963"/>
    </row>
    <row r="3" spans="1:14" ht="15" customHeight="1" thickBot="1">
      <c r="A3" s="981"/>
      <c r="B3" s="954"/>
      <c r="C3" s="981" t="s">
        <v>1138</v>
      </c>
      <c r="D3" s="982"/>
      <c r="E3" s="1083" t="str">
        <f>'Data Sheet'!$C$40</f>
        <v xml:space="preserve"> March 29, 2017</v>
      </c>
      <c r="F3" s="1034" t="str">
        <f>'Data Sheet'!$C$38</f>
        <v xml:space="preserve"> December 31, 2016</v>
      </c>
      <c r="G3" s="902"/>
      <c r="H3" s="981"/>
      <c r="I3" s="982"/>
      <c r="J3" s="981" t="s">
        <v>1138</v>
      </c>
      <c r="K3" s="982"/>
      <c r="L3" s="1083" t="str">
        <f>'Data Sheet'!$C$40</f>
        <v xml:space="preserve"> March 29, 2017</v>
      </c>
      <c r="M3" s="1029" t="str">
        <f>'Data Sheet'!$C$38</f>
        <v xml:space="preserve"> December 31, 2016</v>
      </c>
      <c r="N3" s="1028"/>
    </row>
    <row r="4" spans="1:14" ht="15" customHeight="1" thickBot="1">
      <c r="A4" s="577" t="s">
        <v>98</v>
      </c>
      <c r="B4" s="578"/>
      <c r="C4" s="578"/>
      <c r="D4" s="1017"/>
      <c r="E4" s="1017"/>
      <c r="F4" s="1018"/>
      <c r="G4" s="902"/>
      <c r="H4" s="577" t="s">
        <v>830</v>
      </c>
      <c r="I4" s="578"/>
      <c r="J4" s="578"/>
      <c r="K4" s="578"/>
      <c r="L4" s="1017"/>
      <c r="M4" s="1019"/>
      <c r="N4" s="982"/>
    </row>
    <row r="5" spans="1:14" ht="15.75">
      <c r="A5" s="68"/>
      <c r="B5" s="71"/>
      <c r="C5" s="71"/>
      <c r="D5" s="903"/>
      <c r="E5" s="903"/>
      <c r="F5" s="996"/>
      <c r="G5" s="902"/>
      <c r="H5" s="68"/>
      <c r="I5" s="71"/>
      <c r="J5" s="71"/>
      <c r="K5" s="71"/>
      <c r="L5" s="903"/>
      <c r="M5" s="1022"/>
      <c r="N5" s="965"/>
    </row>
    <row r="6" spans="1:14">
      <c r="A6" s="964" t="s">
        <v>831</v>
      </c>
      <c r="B6" s="902"/>
      <c r="C6" s="902" t="s">
        <v>832</v>
      </c>
      <c r="D6" s="902"/>
      <c r="E6" s="902"/>
      <c r="F6" s="965"/>
      <c r="G6" s="902"/>
      <c r="H6" s="964" t="s">
        <v>833</v>
      </c>
      <c r="I6" s="902"/>
      <c r="J6" s="902"/>
      <c r="K6" s="902" t="s">
        <v>834</v>
      </c>
      <c r="L6" s="902"/>
      <c r="M6" s="902"/>
      <c r="N6" s="965"/>
    </row>
    <row r="7" spans="1:14">
      <c r="A7" s="964" t="s">
        <v>835</v>
      </c>
      <c r="B7" s="902"/>
      <c r="C7" s="902" t="s">
        <v>836</v>
      </c>
      <c r="D7" s="902"/>
      <c r="E7" s="902"/>
      <c r="F7" s="965"/>
      <c r="G7" s="902"/>
      <c r="H7" s="964" t="s">
        <v>837</v>
      </c>
      <c r="I7" s="902"/>
      <c r="J7" s="902"/>
      <c r="K7" s="902" t="s">
        <v>838</v>
      </c>
      <c r="L7" s="902"/>
      <c r="M7" s="902"/>
      <c r="N7" s="965"/>
    </row>
    <row r="8" spans="1:14">
      <c r="A8" s="964" t="s">
        <v>839</v>
      </c>
      <c r="B8" s="902"/>
      <c r="C8" s="902" t="s">
        <v>840</v>
      </c>
      <c r="D8" s="902"/>
      <c r="E8" s="902"/>
      <c r="F8" s="965"/>
      <c r="G8" s="902"/>
      <c r="H8" s="964" t="s">
        <v>841</v>
      </c>
      <c r="I8" s="902"/>
      <c r="J8" s="902"/>
      <c r="K8" s="902" t="s">
        <v>842</v>
      </c>
      <c r="L8" s="902"/>
      <c r="M8" s="902"/>
      <c r="N8" s="965"/>
    </row>
    <row r="9" spans="1:14">
      <c r="A9" s="964" t="s">
        <v>843</v>
      </c>
      <c r="B9" s="902"/>
      <c r="C9" s="902" t="s">
        <v>844</v>
      </c>
      <c r="D9" s="902"/>
      <c r="E9" s="902"/>
      <c r="F9" s="965"/>
      <c r="G9" s="902"/>
      <c r="H9" s="964" t="s">
        <v>845</v>
      </c>
      <c r="I9" s="902"/>
      <c r="J9" s="902"/>
      <c r="K9" s="902"/>
      <c r="L9" s="902"/>
      <c r="M9" s="902"/>
      <c r="N9" s="965"/>
    </row>
    <row r="10" spans="1:14">
      <c r="A10" s="964" t="s">
        <v>846</v>
      </c>
      <c r="B10" s="902"/>
      <c r="C10" s="902" t="s">
        <v>847</v>
      </c>
      <c r="D10" s="902"/>
      <c r="E10" s="902"/>
      <c r="F10" s="965"/>
      <c r="G10" s="902"/>
      <c r="H10" s="964" t="s">
        <v>848</v>
      </c>
      <c r="I10" s="902"/>
      <c r="J10" s="902"/>
      <c r="K10" s="902"/>
      <c r="L10" s="902"/>
      <c r="M10" s="902"/>
      <c r="N10" s="965"/>
    </row>
    <row r="11" spans="1:14">
      <c r="A11" s="964" t="s">
        <v>849</v>
      </c>
      <c r="B11" s="902"/>
      <c r="C11" s="902"/>
      <c r="D11" s="902"/>
      <c r="E11" s="902"/>
      <c r="F11" s="965"/>
      <c r="G11" s="902"/>
      <c r="H11" s="964"/>
      <c r="I11" s="902"/>
      <c r="J11" s="902"/>
      <c r="K11" s="902"/>
      <c r="L11" s="902"/>
      <c r="M11" s="902"/>
      <c r="N11" s="965"/>
    </row>
    <row r="12" spans="1:14" ht="15.75" thickBot="1">
      <c r="A12" s="981"/>
      <c r="B12" s="954"/>
      <c r="C12" s="954"/>
      <c r="D12" s="954"/>
      <c r="E12" s="954"/>
      <c r="F12" s="982"/>
      <c r="G12" s="902"/>
      <c r="H12" s="981"/>
      <c r="I12" s="954"/>
      <c r="J12" s="954"/>
      <c r="K12" s="954"/>
      <c r="L12" s="954"/>
      <c r="M12" s="954"/>
      <c r="N12" s="982"/>
    </row>
    <row r="13" spans="1:14">
      <c r="A13" s="1015"/>
      <c r="B13" s="965"/>
      <c r="C13" s="902"/>
      <c r="D13" s="965"/>
      <c r="E13" s="902"/>
      <c r="F13" s="1562"/>
      <c r="G13" s="902"/>
      <c r="H13" s="964"/>
      <c r="I13" s="965"/>
      <c r="J13" s="902"/>
      <c r="K13" s="965"/>
      <c r="L13" s="902"/>
      <c r="M13" s="965"/>
      <c r="N13" s="965"/>
    </row>
    <row r="14" spans="1:14">
      <c r="A14" s="1025"/>
      <c r="B14" s="965"/>
      <c r="C14" s="902" t="s">
        <v>850</v>
      </c>
      <c r="D14" s="915"/>
      <c r="E14" s="902" t="s">
        <v>850</v>
      </c>
      <c r="F14" s="963"/>
      <c r="G14" s="902"/>
      <c r="H14" s="72" t="s">
        <v>851</v>
      </c>
      <c r="I14" s="963"/>
      <c r="J14" s="964" t="s">
        <v>851</v>
      </c>
      <c r="K14" s="965"/>
      <c r="L14" s="964" t="s">
        <v>851</v>
      </c>
      <c r="M14" s="965"/>
      <c r="N14" s="965"/>
    </row>
    <row r="15" spans="1:14">
      <c r="A15" s="1024" t="s">
        <v>1729</v>
      </c>
      <c r="B15" s="963" t="s">
        <v>1783</v>
      </c>
      <c r="C15" s="902" t="s">
        <v>852</v>
      </c>
      <c r="D15" s="965"/>
      <c r="E15" s="902" t="s">
        <v>852</v>
      </c>
      <c r="F15" s="915"/>
      <c r="G15" s="902"/>
      <c r="H15" s="964" t="s">
        <v>853</v>
      </c>
      <c r="I15" s="915"/>
      <c r="J15" s="964" t="s">
        <v>853</v>
      </c>
      <c r="K15" s="965"/>
      <c r="L15" s="964" t="s">
        <v>853</v>
      </c>
      <c r="M15" s="965"/>
      <c r="N15" s="1024" t="s">
        <v>1729</v>
      </c>
    </row>
    <row r="16" spans="1:14">
      <c r="A16" s="1024" t="s">
        <v>1732</v>
      </c>
      <c r="B16" s="963"/>
      <c r="C16" s="902"/>
      <c r="D16" s="965"/>
      <c r="E16" s="902"/>
      <c r="F16" s="965"/>
      <c r="G16" s="902"/>
      <c r="H16" s="1014"/>
      <c r="I16" s="915"/>
      <c r="J16" s="902"/>
      <c r="K16" s="965"/>
      <c r="L16" s="902"/>
      <c r="M16" s="965"/>
      <c r="N16" s="1024" t="s">
        <v>1732</v>
      </c>
    </row>
    <row r="17" spans="1:14" ht="15.75" thickBot="1">
      <c r="A17" s="1026"/>
      <c r="B17" s="1028" t="s">
        <v>3024</v>
      </c>
      <c r="C17" s="1017" t="s">
        <v>3025</v>
      </c>
      <c r="D17" s="1028"/>
      <c r="E17" s="1017" t="s">
        <v>3026</v>
      </c>
      <c r="F17" s="1028"/>
      <c r="G17" s="902"/>
      <c r="H17" s="1029" t="s">
        <v>3027</v>
      </c>
      <c r="I17" s="1028"/>
      <c r="J17" s="1017" t="s">
        <v>2347</v>
      </c>
      <c r="K17" s="1028"/>
      <c r="L17" s="1017" t="s">
        <v>2348</v>
      </c>
      <c r="M17" s="1028"/>
      <c r="N17" s="1026"/>
    </row>
    <row r="18" spans="1:14">
      <c r="A18" s="1045">
        <v>1</v>
      </c>
      <c r="B18" s="977" t="s">
        <v>854</v>
      </c>
      <c r="C18" s="917"/>
      <c r="D18" s="977"/>
      <c r="E18" s="980"/>
      <c r="F18" s="975"/>
      <c r="G18" s="902"/>
      <c r="H18" s="916"/>
      <c r="I18" s="977"/>
      <c r="J18" s="917"/>
      <c r="K18" s="977"/>
      <c r="L18" s="980"/>
      <c r="M18" s="975"/>
      <c r="N18" s="1045">
        <v>1</v>
      </c>
    </row>
    <row r="19" spans="1:14">
      <c r="A19" s="1045">
        <v>2</v>
      </c>
      <c r="B19" s="977" t="s">
        <v>855</v>
      </c>
      <c r="C19" s="917"/>
      <c r="D19" s="977"/>
      <c r="E19" s="1038"/>
      <c r="F19" s="1003"/>
      <c r="G19" s="902"/>
      <c r="H19" s="916"/>
      <c r="I19" s="977"/>
      <c r="J19" s="917"/>
      <c r="K19" s="977"/>
      <c r="L19" s="1038"/>
      <c r="M19" s="1003"/>
      <c r="N19" s="1045">
        <v>2</v>
      </c>
    </row>
    <row r="20" spans="1:14">
      <c r="A20" s="1045">
        <v>3</v>
      </c>
      <c r="B20" s="977" t="s">
        <v>1267</v>
      </c>
      <c r="C20" s="917"/>
      <c r="D20" s="977"/>
      <c r="E20" s="1038"/>
      <c r="F20" s="1003"/>
      <c r="G20" s="902"/>
      <c r="H20" s="916"/>
      <c r="I20" s="977"/>
      <c r="J20" s="917"/>
      <c r="K20" s="977"/>
      <c r="L20" s="1038"/>
      <c r="M20" s="1003"/>
      <c r="N20" s="1045">
        <v>3</v>
      </c>
    </row>
    <row r="21" spans="1:14">
      <c r="A21" s="1051">
        <v>4</v>
      </c>
      <c r="B21" s="977" t="s">
        <v>1268</v>
      </c>
      <c r="C21" s="917"/>
      <c r="D21" s="977"/>
      <c r="E21" s="917"/>
      <c r="F21" s="977"/>
      <c r="G21" s="902"/>
      <c r="H21" s="1056"/>
      <c r="I21" s="1084"/>
      <c r="J21" s="917"/>
      <c r="K21" s="977"/>
      <c r="L21" s="917"/>
      <c r="M21" s="977"/>
      <c r="N21" s="1051">
        <v>4</v>
      </c>
    </row>
    <row r="22" spans="1:14">
      <c r="A22" s="1030">
        <v>5</v>
      </c>
      <c r="B22" s="965" t="s">
        <v>856</v>
      </c>
      <c r="C22" s="902"/>
      <c r="D22" s="965"/>
      <c r="E22" s="902"/>
      <c r="F22" s="965"/>
      <c r="G22" s="902"/>
      <c r="H22" s="1031"/>
      <c r="I22" s="1085"/>
      <c r="J22" s="902"/>
      <c r="K22" s="965"/>
      <c r="L22" s="902"/>
      <c r="M22" s="965"/>
      <c r="N22" s="1030">
        <v>5</v>
      </c>
    </row>
    <row r="23" spans="1:14">
      <c r="A23" s="1051"/>
      <c r="B23" s="977" t="s">
        <v>857</v>
      </c>
      <c r="C23" s="917"/>
      <c r="D23" s="977"/>
      <c r="E23" s="917"/>
      <c r="F23" s="977"/>
      <c r="G23" s="902"/>
      <c r="H23" s="1056"/>
      <c r="I23" s="1084"/>
      <c r="J23" s="917"/>
      <c r="K23" s="977"/>
      <c r="L23" s="917"/>
      <c r="M23" s="977"/>
      <c r="N23" s="1051"/>
    </row>
    <row r="24" spans="1:14">
      <c r="A24" s="1051">
        <v>6</v>
      </c>
      <c r="B24" s="977" t="s">
        <v>858</v>
      </c>
      <c r="C24" s="917"/>
      <c r="D24" s="977"/>
      <c r="E24" s="917"/>
      <c r="F24" s="977"/>
      <c r="G24" s="902"/>
      <c r="H24" s="1056"/>
      <c r="I24" s="1084"/>
      <c r="J24" s="917"/>
      <c r="K24" s="977"/>
      <c r="L24" s="917"/>
      <c r="M24" s="977"/>
      <c r="N24" s="1051">
        <v>6</v>
      </c>
    </row>
    <row r="25" spans="1:14">
      <c r="A25" s="1051">
        <v>7</v>
      </c>
      <c r="B25" s="977" t="s">
        <v>1272</v>
      </c>
      <c r="C25" s="917"/>
      <c r="D25" s="977"/>
      <c r="E25" s="917"/>
      <c r="F25" s="977"/>
      <c r="G25" s="902"/>
      <c r="H25" s="1056"/>
      <c r="I25" s="1084"/>
      <c r="J25" s="917"/>
      <c r="K25" s="977"/>
      <c r="L25" s="917"/>
      <c r="M25" s="977"/>
      <c r="N25" s="1051">
        <v>7</v>
      </c>
    </row>
    <row r="26" spans="1:14">
      <c r="A26" s="1051">
        <v>8</v>
      </c>
      <c r="B26" s="977" t="s">
        <v>859</v>
      </c>
      <c r="C26" s="917"/>
      <c r="D26" s="977"/>
      <c r="E26" s="917"/>
      <c r="F26" s="977"/>
      <c r="G26" s="902"/>
      <c r="H26" s="1056"/>
      <c r="I26" s="1084"/>
      <c r="J26" s="917"/>
      <c r="K26" s="977"/>
      <c r="L26" s="917"/>
      <c r="M26" s="977"/>
      <c r="N26" s="1051">
        <v>8</v>
      </c>
    </row>
    <row r="27" spans="1:14">
      <c r="A27" s="1051">
        <v>9</v>
      </c>
      <c r="B27" s="977" t="s">
        <v>860</v>
      </c>
      <c r="C27" s="917"/>
      <c r="D27" s="977"/>
      <c r="E27" s="917"/>
      <c r="F27" s="977"/>
      <c r="G27" s="902"/>
      <c r="H27" s="1056"/>
      <c r="I27" s="1084"/>
      <c r="J27" s="917"/>
      <c r="K27" s="977"/>
      <c r="L27" s="917"/>
      <c r="M27" s="977"/>
      <c r="N27" s="1051">
        <v>9</v>
      </c>
    </row>
    <row r="28" spans="1:14">
      <c r="A28" s="1051">
        <v>10</v>
      </c>
      <c r="B28" s="977" t="s">
        <v>861</v>
      </c>
      <c r="C28" s="917"/>
      <c r="D28" s="977"/>
      <c r="E28" s="917"/>
      <c r="F28" s="977"/>
      <c r="G28" s="902"/>
      <c r="H28" s="1056"/>
      <c r="I28" s="1084"/>
      <c r="J28" s="917"/>
      <c r="K28" s="977"/>
      <c r="L28" s="917"/>
      <c r="M28" s="977"/>
      <c r="N28" s="1051">
        <v>10</v>
      </c>
    </row>
    <row r="29" spans="1:14">
      <c r="A29" s="1051">
        <v>11</v>
      </c>
      <c r="B29" s="977" t="s">
        <v>1276</v>
      </c>
      <c r="C29" s="1039"/>
      <c r="D29" s="1057"/>
      <c r="E29" s="1039"/>
      <c r="F29" s="1057"/>
      <c r="G29" s="976"/>
      <c r="H29" s="1058"/>
      <c r="I29" s="1086"/>
      <c r="J29" s="1039"/>
      <c r="K29" s="1057"/>
      <c r="L29" s="1039"/>
      <c r="M29" s="1057"/>
      <c r="N29" s="1051">
        <v>11</v>
      </c>
    </row>
    <row r="30" spans="1:14">
      <c r="A30" s="1051">
        <v>12</v>
      </c>
      <c r="B30" s="977" t="s">
        <v>1277</v>
      </c>
      <c r="C30" s="1039"/>
      <c r="D30" s="1057"/>
      <c r="E30" s="1039"/>
      <c r="F30" s="1057"/>
      <c r="G30" s="976"/>
      <c r="H30" s="1058"/>
      <c r="I30" s="1086"/>
      <c r="J30" s="1039"/>
      <c r="K30" s="1057"/>
      <c r="L30" s="1039"/>
      <c r="M30" s="1057"/>
      <c r="N30" s="1051">
        <v>12</v>
      </c>
    </row>
    <row r="31" spans="1:14">
      <c r="A31" s="1051">
        <v>13</v>
      </c>
      <c r="B31" s="977" t="s">
        <v>862</v>
      </c>
      <c r="C31" s="917"/>
      <c r="D31" s="977"/>
      <c r="E31" s="917"/>
      <c r="F31" s="977"/>
      <c r="G31" s="902"/>
      <c r="H31" s="1056"/>
      <c r="I31" s="1084"/>
      <c r="J31" s="917"/>
      <c r="K31" s="977"/>
      <c r="L31" s="917"/>
      <c r="M31" s="977"/>
      <c r="N31" s="1051">
        <v>13</v>
      </c>
    </row>
    <row r="32" spans="1:14">
      <c r="A32" s="1045">
        <v>14</v>
      </c>
      <c r="B32" s="977" t="s">
        <v>863</v>
      </c>
      <c r="C32" s="1059"/>
      <c r="D32" s="1060"/>
      <c r="E32" s="1059"/>
      <c r="F32" s="1060"/>
      <c r="G32" s="1087"/>
      <c r="H32" s="1063"/>
      <c r="I32" s="1060"/>
      <c r="J32" s="1059"/>
      <c r="K32" s="1060"/>
      <c r="L32" s="1059"/>
      <c r="M32" s="1060"/>
      <c r="N32" s="1045">
        <v>14</v>
      </c>
    </row>
    <row r="33" spans="1:14">
      <c r="A33" s="1045">
        <v>15</v>
      </c>
      <c r="B33" s="977" t="s">
        <v>864</v>
      </c>
      <c r="C33" s="1039"/>
      <c r="D33" s="1057"/>
      <c r="E33" s="1039"/>
      <c r="F33" s="1057"/>
      <c r="G33" s="976"/>
      <c r="H33" s="1062"/>
      <c r="I33" s="1057"/>
      <c r="J33" s="1039"/>
      <c r="K33" s="1057"/>
      <c r="L33" s="1039"/>
      <c r="M33" s="1057"/>
      <c r="N33" s="1045">
        <v>15</v>
      </c>
    </row>
    <row r="34" spans="1:14">
      <c r="A34" s="1045">
        <v>16</v>
      </c>
      <c r="B34" s="977" t="s">
        <v>218</v>
      </c>
      <c r="C34" s="1039"/>
      <c r="D34" s="1057"/>
      <c r="E34" s="1039"/>
      <c r="F34" s="1057"/>
      <c r="G34" s="976"/>
      <c r="H34" s="1062"/>
      <c r="I34" s="1057"/>
      <c r="J34" s="1039"/>
      <c r="K34" s="1057"/>
      <c r="L34" s="1039"/>
      <c r="M34" s="1057"/>
      <c r="N34" s="1045">
        <v>16</v>
      </c>
    </row>
    <row r="35" spans="1:14">
      <c r="A35" s="1045">
        <v>17</v>
      </c>
      <c r="B35" s="977" t="s">
        <v>219</v>
      </c>
      <c r="C35" s="1039"/>
      <c r="D35" s="1057"/>
      <c r="E35" s="1039"/>
      <c r="F35" s="1057"/>
      <c r="G35" s="976"/>
      <c r="H35" s="1062"/>
      <c r="I35" s="1057"/>
      <c r="J35" s="1039"/>
      <c r="K35" s="1057"/>
      <c r="L35" s="1039"/>
      <c r="M35" s="1057"/>
      <c r="N35" s="1045">
        <v>17</v>
      </c>
    </row>
    <row r="36" spans="1:14">
      <c r="A36" s="1045">
        <v>18</v>
      </c>
      <c r="B36" s="76" t="s">
        <v>220</v>
      </c>
      <c r="C36" s="1039"/>
      <c r="D36" s="1057"/>
      <c r="E36" s="1039"/>
      <c r="F36" s="1057"/>
      <c r="G36" s="976"/>
      <c r="H36" s="1062"/>
      <c r="I36" s="1057"/>
      <c r="J36" s="1039"/>
      <c r="K36" s="1057"/>
      <c r="L36" s="1039"/>
      <c r="M36" s="1057"/>
      <c r="N36" s="1045">
        <v>18</v>
      </c>
    </row>
    <row r="37" spans="1:14" s="1444" customFormat="1">
      <c r="A37" s="2796">
        <v>19</v>
      </c>
      <c r="B37" s="2797" t="s">
        <v>4426</v>
      </c>
      <c r="C37" s="1381"/>
      <c r="D37" s="2798"/>
      <c r="E37" s="1381"/>
      <c r="F37" s="2798"/>
      <c r="G37" s="2579"/>
      <c r="H37" s="2799"/>
      <c r="I37" s="2798"/>
      <c r="J37" s="1381"/>
      <c r="K37" s="2798"/>
      <c r="L37" s="1381"/>
      <c r="M37" s="2798"/>
      <c r="N37" s="2796">
        <v>19</v>
      </c>
    </row>
    <row r="38" spans="1:14">
      <c r="A38" s="1045">
        <v>20</v>
      </c>
      <c r="B38" s="76" t="s">
        <v>4202</v>
      </c>
      <c r="C38" s="1059">
        <f>SUM(C32:C37)</f>
        <v>0</v>
      </c>
      <c r="D38" s="1060"/>
      <c r="E38" s="1059">
        <f>SUM(E32:E37)</f>
        <v>0</v>
      </c>
      <c r="F38" s="1060"/>
      <c r="G38" s="1087"/>
      <c r="H38" s="1063">
        <f>SUM(H32:H37)</f>
        <v>0</v>
      </c>
      <c r="I38" s="1060"/>
      <c r="J38" s="1059">
        <f>SUM(J32:J37)</f>
        <v>0</v>
      </c>
      <c r="K38" s="1060"/>
      <c r="L38" s="1059">
        <f>SUM(L32:L37)</f>
        <v>0</v>
      </c>
      <c r="M38" s="1060"/>
      <c r="N38" s="1045">
        <v>20</v>
      </c>
    </row>
    <row r="39" spans="1:14">
      <c r="A39" s="1045">
        <v>21</v>
      </c>
      <c r="B39" s="977" t="s">
        <v>222</v>
      </c>
      <c r="C39" s="1088"/>
      <c r="D39" s="1089"/>
      <c r="E39" s="1088"/>
      <c r="F39" s="1089"/>
      <c r="G39" s="1090"/>
      <c r="H39" s="1091"/>
      <c r="I39" s="1089"/>
      <c r="J39" s="1088"/>
      <c r="K39" s="1089"/>
      <c r="L39" s="1088"/>
      <c r="M39" s="1089"/>
      <c r="N39" s="1045">
        <v>21</v>
      </c>
    </row>
    <row r="40" spans="1:14">
      <c r="A40" s="1045">
        <v>22</v>
      </c>
      <c r="B40" s="977" t="s">
        <v>223</v>
      </c>
      <c r="C40" s="917"/>
      <c r="D40" s="977"/>
      <c r="E40" s="917"/>
      <c r="F40" s="977"/>
      <c r="G40" s="902"/>
      <c r="H40" s="916"/>
      <c r="I40" s="977"/>
      <c r="J40" s="917"/>
      <c r="K40" s="977"/>
      <c r="L40" s="917"/>
      <c r="M40" s="977"/>
      <c r="N40" s="1045">
        <v>22</v>
      </c>
    </row>
    <row r="41" spans="1:14">
      <c r="A41" s="1045">
        <v>23</v>
      </c>
      <c r="B41" s="977" t="s">
        <v>224</v>
      </c>
      <c r="C41" s="1059"/>
      <c r="D41" s="1060"/>
      <c r="E41" s="1059"/>
      <c r="F41" s="1060"/>
      <c r="G41" s="1087"/>
      <c r="H41" s="1063"/>
      <c r="I41" s="1060"/>
      <c r="J41" s="1059"/>
      <c r="K41" s="1060"/>
      <c r="L41" s="1059"/>
      <c r="M41" s="1060"/>
      <c r="N41" s="1045">
        <v>23</v>
      </c>
    </row>
    <row r="42" spans="1:14">
      <c r="A42" s="1045">
        <v>24</v>
      </c>
      <c r="B42" s="977" t="s">
        <v>225</v>
      </c>
      <c r="C42" s="1039"/>
      <c r="D42" s="1057"/>
      <c r="E42" s="1039"/>
      <c r="F42" s="1057"/>
      <c r="G42" s="976"/>
      <c r="H42" s="1062"/>
      <c r="I42" s="1057"/>
      <c r="J42" s="1039"/>
      <c r="K42" s="1057"/>
      <c r="L42" s="1039"/>
      <c r="M42" s="1057"/>
      <c r="N42" s="1045">
        <v>24</v>
      </c>
    </row>
    <row r="43" spans="1:14">
      <c r="A43" s="1045">
        <v>25</v>
      </c>
      <c r="B43" s="977" t="s">
        <v>226</v>
      </c>
      <c r="C43" s="1039"/>
      <c r="D43" s="1057"/>
      <c r="E43" s="1039"/>
      <c r="F43" s="1057"/>
      <c r="G43" s="976"/>
      <c r="H43" s="1062"/>
      <c r="I43" s="1057"/>
      <c r="J43" s="1039"/>
      <c r="K43" s="1057"/>
      <c r="L43" s="1039"/>
      <c r="M43" s="1057"/>
      <c r="N43" s="1045">
        <v>25</v>
      </c>
    </row>
    <row r="44" spans="1:14">
      <c r="A44" s="1045">
        <v>26</v>
      </c>
      <c r="B44" s="977" t="s">
        <v>227</v>
      </c>
      <c r="C44" s="1039"/>
      <c r="D44" s="1057"/>
      <c r="E44" s="1039"/>
      <c r="F44" s="1057"/>
      <c r="G44" s="976"/>
      <c r="H44" s="1062"/>
      <c r="I44" s="1057"/>
      <c r="J44" s="1039"/>
      <c r="K44" s="1057"/>
      <c r="L44" s="1039"/>
      <c r="M44" s="1057"/>
      <c r="N44" s="1045">
        <v>26</v>
      </c>
    </row>
    <row r="45" spans="1:14">
      <c r="A45" s="1045">
        <v>27</v>
      </c>
      <c r="B45" s="977" t="s">
        <v>228</v>
      </c>
      <c r="C45" s="1039"/>
      <c r="D45" s="1057"/>
      <c r="E45" s="1039"/>
      <c r="F45" s="1057"/>
      <c r="G45" s="976"/>
      <c r="H45" s="1062"/>
      <c r="I45" s="1057"/>
      <c r="J45" s="1039"/>
      <c r="K45" s="1057"/>
      <c r="L45" s="1039"/>
      <c r="M45" s="1057"/>
      <c r="N45" s="1045">
        <v>27</v>
      </c>
    </row>
    <row r="46" spans="1:14">
      <c r="A46" s="1045">
        <v>28</v>
      </c>
      <c r="B46" s="977" t="s">
        <v>229</v>
      </c>
      <c r="C46" s="1039"/>
      <c r="D46" s="1057"/>
      <c r="E46" s="1039"/>
      <c r="F46" s="1057"/>
      <c r="G46" s="976"/>
      <c r="H46" s="1062"/>
      <c r="I46" s="1057"/>
      <c r="J46" s="1039"/>
      <c r="K46" s="1057"/>
      <c r="L46" s="1039"/>
      <c r="M46" s="1057"/>
      <c r="N46" s="1045">
        <v>28</v>
      </c>
    </row>
    <row r="47" spans="1:14">
      <c r="A47" s="1045">
        <v>29</v>
      </c>
      <c r="B47" s="977" t="s">
        <v>230</v>
      </c>
      <c r="C47" s="1039"/>
      <c r="D47" s="1057"/>
      <c r="E47" s="1039"/>
      <c r="F47" s="1057"/>
      <c r="G47" s="976"/>
      <c r="H47" s="1062"/>
      <c r="I47" s="1057"/>
      <c r="J47" s="1039"/>
      <c r="K47" s="1057"/>
      <c r="L47" s="1039"/>
      <c r="M47" s="1057"/>
      <c r="N47" s="1045">
        <v>29</v>
      </c>
    </row>
    <row r="48" spans="1:14">
      <c r="A48" s="1045">
        <v>30</v>
      </c>
      <c r="B48" s="977" t="s">
        <v>231</v>
      </c>
      <c r="C48" s="1039"/>
      <c r="D48" s="1057"/>
      <c r="E48" s="1039"/>
      <c r="F48" s="1057"/>
      <c r="G48" s="976"/>
      <c r="H48" s="1062"/>
      <c r="I48" s="1057"/>
      <c r="J48" s="1039"/>
      <c r="K48" s="1057"/>
      <c r="L48" s="1039"/>
      <c r="M48" s="1057"/>
      <c r="N48" s="1045">
        <v>30</v>
      </c>
    </row>
    <row r="49" spans="1:14">
      <c r="A49" s="1045">
        <v>31</v>
      </c>
      <c r="B49" s="977" t="s">
        <v>232</v>
      </c>
      <c r="C49" s="1039"/>
      <c r="D49" s="1057"/>
      <c r="E49" s="1039"/>
      <c r="F49" s="1057"/>
      <c r="G49" s="976"/>
      <c r="H49" s="1062"/>
      <c r="I49" s="1057"/>
      <c r="J49" s="1039"/>
      <c r="K49" s="1057"/>
      <c r="L49" s="1039"/>
      <c r="M49" s="1057"/>
      <c r="N49" s="1045">
        <v>31</v>
      </c>
    </row>
    <row r="50" spans="1:14">
      <c r="A50" s="1045">
        <v>32</v>
      </c>
      <c r="B50" s="977" t="s">
        <v>233</v>
      </c>
      <c r="C50" s="1039"/>
      <c r="D50" s="1057"/>
      <c r="E50" s="1039"/>
      <c r="F50" s="1057"/>
      <c r="G50" s="976"/>
      <c r="H50" s="1062"/>
      <c r="I50" s="1057"/>
      <c r="K50" s="1057"/>
      <c r="L50" s="1039"/>
      <c r="M50" s="1057"/>
      <c r="N50" s="1045">
        <v>32</v>
      </c>
    </row>
    <row r="51" spans="1:14">
      <c r="A51" s="1045">
        <v>33</v>
      </c>
      <c r="B51" s="977" t="s">
        <v>234</v>
      </c>
      <c r="C51" s="1039"/>
      <c r="D51" s="1057"/>
      <c r="E51" s="1039"/>
      <c r="F51" s="1057"/>
      <c r="G51" s="976"/>
      <c r="H51" s="1062"/>
      <c r="I51" s="1057"/>
      <c r="J51" s="1039"/>
      <c r="K51" s="1057"/>
      <c r="L51" s="1039"/>
      <c r="M51" s="1057"/>
      <c r="N51" s="1045">
        <v>33</v>
      </c>
    </row>
    <row r="52" spans="1:14">
      <c r="A52" s="1045">
        <v>34</v>
      </c>
      <c r="B52" s="977" t="s">
        <v>235</v>
      </c>
      <c r="C52" s="1059">
        <f>SUM(C41:C51)</f>
        <v>0</v>
      </c>
      <c r="D52" s="1060"/>
      <c r="E52" s="1059">
        <f>SUM(E41:E51)</f>
        <v>0</v>
      </c>
      <c r="F52" s="1060"/>
      <c r="G52" s="1087"/>
      <c r="H52" s="1063">
        <f>SUM(H41:H51)</f>
        <v>0</v>
      </c>
      <c r="I52" s="1039"/>
      <c r="J52" s="1059">
        <f>SUM(J41:J51)</f>
        <v>0</v>
      </c>
      <c r="K52" s="1060"/>
      <c r="L52" s="1059">
        <f>SUM(L41:L51)</f>
        <v>0</v>
      </c>
      <c r="M52" s="1060"/>
      <c r="N52" s="1045">
        <v>34</v>
      </c>
    </row>
    <row r="53" spans="1:14">
      <c r="A53" s="1045">
        <v>35</v>
      </c>
      <c r="B53" s="977" t="s">
        <v>141</v>
      </c>
      <c r="C53" s="1088"/>
      <c r="D53" s="1089"/>
      <c r="E53" s="1088"/>
      <c r="F53" s="1089"/>
      <c r="G53" s="1090"/>
      <c r="H53" s="1091"/>
      <c r="I53" s="1089"/>
      <c r="J53" s="1088"/>
      <c r="K53" s="1089"/>
      <c r="L53" s="1088"/>
      <c r="M53" s="1089"/>
      <c r="N53" s="1045">
        <v>35</v>
      </c>
    </row>
    <row r="54" spans="1:14">
      <c r="A54" s="1015"/>
      <c r="B54" s="965"/>
      <c r="C54" s="902"/>
      <c r="D54" s="965"/>
      <c r="E54" s="902"/>
      <c r="F54" s="965"/>
      <c r="G54" s="902"/>
      <c r="H54" s="964"/>
      <c r="I54" s="902"/>
      <c r="J54" s="902"/>
      <c r="K54" s="902"/>
      <c r="L54" s="902"/>
      <c r="M54" s="902"/>
      <c r="N54" s="1015"/>
    </row>
    <row r="55" spans="1:14">
      <c r="A55" s="1015"/>
      <c r="B55" s="965"/>
      <c r="C55" s="902"/>
      <c r="D55" s="965"/>
      <c r="E55" s="902"/>
      <c r="F55" s="965"/>
      <c r="G55" s="902"/>
      <c r="H55" s="964"/>
      <c r="I55" s="902"/>
      <c r="J55" s="902"/>
      <c r="K55" s="902"/>
      <c r="L55" s="902"/>
      <c r="M55" s="902"/>
      <c r="N55" s="1015"/>
    </row>
    <row r="56" spans="1:14">
      <c r="A56" s="1015"/>
      <c r="B56" s="965"/>
      <c r="C56" s="902"/>
      <c r="D56" s="965"/>
      <c r="E56" s="902"/>
      <c r="F56" s="965"/>
      <c r="G56" s="902"/>
      <c r="H56" s="964"/>
      <c r="I56" s="902"/>
      <c r="J56" s="902"/>
      <c r="K56" s="902"/>
      <c r="L56" s="902"/>
      <c r="M56" s="902"/>
      <c r="N56" s="1015"/>
    </row>
    <row r="57" spans="1:14">
      <c r="A57" s="1015"/>
      <c r="B57" s="965"/>
      <c r="C57" s="902"/>
      <c r="D57" s="965"/>
      <c r="E57" s="902"/>
      <c r="F57" s="965"/>
      <c r="G57" s="902"/>
      <c r="H57" s="964"/>
      <c r="I57" s="902"/>
      <c r="J57" s="902"/>
      <c r="K57" s="902"/>
      <c r="L57" s="902"/>
      <c r="M57" s="902"/>
      <c r="N57" s="1015"/>
    </row>
    <row r="58" spans="1:14">
      <c r="A58" s="1015"/>
      <c r="B58" s="965"/>
      <c r="C58" s="902"/>
      <c r="D58" s="965"/>
      <c r="E58" s="902"/>
      <c r="F58" s="965"/>
      <c r="G58" s="902"/>
      <c r="H58" s="964"/>
      <c r="I58" s="902"/>
      <c r="J58" s="902"/>
      <c r="K58" s="902"/>
      <c r="L58" s="902"/>
      <c r="M58" s="902"/>
      <c r="N58" s="1015"/>
    </row>
    <row r="59" spans="1:14">
      <c r="A59" s="1015"/>
      <c r="B59" s="965"/>
      <c r="C59" s="902"/>
      <c r="D59" s="965"/>
      <c r="E59" s="902"/>
      <c r="F59" s="965"/>
      <c r="G59" s="902"/>
      <c r="H59" s="964"/>
      <c r="I59" s="902"/>
      <c r="J59" s="902"/>
      <c r="K59" s="902"/>
      <c r="L59" s="902"/>
      <c r="M59" s="902"/>
      <c r="N59" s="1015"/>
    </row>
    <row r="60" spans="1:14">
      <c r="A60" s="1015"/>
      <c r="B60" s="965"/>
      <c r="C60" s="902"/>
      <c r="D60" s="965"/>
      <c r="E60" s="902"/>
      <c r="F60" s="965"/>
      <c r="G60" s="902"/>
      <c r="H60" s="964"/>
      <c r="I60" s="902"/>
      <c r="J60" s="902"/>
      <c r="K60" s="902"/>
      <c r="L60" s="902"/>
      <c r="M60" s="902"/>
      <c r="N60" s="1015"/>
    </row>
    <row r="61" spans="1:14">
      <c r="A61" s="1015"/>
      <c r="B61" s="965"/>
      <c r="C61" s="902"/>
      <c r="D61" s="965"/>
      <c r="E61" s="902"/>
      <c r="F61" s="965"/>
      <c r="G61" s="902"/>
      <c r="H61" s="964"/>
      <c r="I61" s="902"/>
      <c r="J61" s="902"/>
      <c r="K61" s="902"/>
      <c r="L61" s="902"/>
      <c r="M61" s="902"/>
      <c r="N61" s="1015"/>
    </row>
    <row r="62" spans="1:14">
      <c r="A62" s="1015"/>
      <c r="B62" s="965"/>
      <c r="C62" s="902"/>
      <c r="D62" s="965"/>
      <c r="E62" s="902"/>
      <c r="F62" s="965"/>
      <c r="G62" s="902"/>
      <c r="H62" s="964"/>
      <c r="I62" s="902"/>
      <c r="J62" s="902"/>
      <c r="K62" s="902"/>
      <c r="L62" s="902"/>
      <c r="M62" s="902"/>
      <c r="N62" s="1015"/>
    </row>
    <row r="63" spans="1:14">
      <c r="A63" s="1015"/>
      <c r="B63" s="965"/>
      <c r="C63" s="902"/>
      <c r="D63" s="965"/>
      <c r="E63" s="902"/>
      <c r="F63" s="965"/>
      <c r="G63" s="902"/>
      <c r="H63" s="964"/>
      <c r="I63" s="902"/>
      <c r="J63" s="902"/>
      <c r="K63" s="902"/>
      <c r="L63" s="902"/>
      <c r="M63" s="902"/>
      <c r="N63" s="1015"/>
    </row>
    <row r="64" spans="1:14">
      <c r="A64" s="1015"/>
      <c r="B64" s="965"/>
      <c r="C64" s="902"/>
      <c r="D64" s="965"/>
      <c r="E64" s="902"/>
      <c r="F64" s="965"/>
      <c r="G64" s="902"/>
      <c r="H64" s="964"/>
      <c r="I64" s="902"/>
      <c r="J64" s="902"/>
      <c r="K64" s="902"/>
      <c r="L64" s="902"/>
      <c r="M64" s="902"/>
      <c r="N64" s="1015"/>
    </row>
    <row r="65" spans="1:14" ht="15.75" thickBot="1">
      <c r="A65" s="1034"/>
      <c r="B65" s="982"/>
      <c r="C65" s="954"/>
      <c r="D65" s="982"/>
      <c r="E65" s="954"/>
      <c r="F65" s="982"/>
      <c r="G65" s="902"/>
      <c r="H65" s="981"/>
      <c r="I65" s="954"/>
      <c r="J65" s="954"/>
      <c r="K65" s="954"/>
      <c r="L65" s="954"/>
      <c r="M65" s="954"/>
      <c r="N65" s="1034"/>
    </row>
    <row r="66" spans="1:14">
      <c r="A66" s="1092"/>
      <c r="B66" s="1092"/>
      <c r="C66" s="1092"/>
      <c r="D66" s="1092"/>
      <c r="E66" s="1092"/>
      <c r="F66" s="1092"/>
      <c r="G66" s="902"/>
      <c r="H66" s="1092"/>
      <c r="I66" s="1092"/>
      <c r="J66" s="1092"/>
      <c r="K66" s="1092"/>
      <c r="L66" s="1092"/>
      <c r="M66" s="1092"/>
      <c r="N66" s="1092"/>
    </row>
    <row r="67" spans="1:14">
      <c r="A67" s="1527" t="s">
        <v>4681</v>
      </c>
      <c r="B67" s="1527"/>
      <c r="C67" s="902"/>
      <c r="D67" s="902"/>
      <c r="E67" s="902"/>
      <c r="F67" s="902"/>
      <c r="G67" s="902"/>
      <c r="H67" s="1527" t="s">
        <v>4681</v>
      </c>
      <c r="I67" s="1527"/>
      <c r="J67" s="902"/>
      <c r="K67" s="903"/>
    </row>
    <row r="68" spans="1:14">
      <c r="A68" s="903" t="s">
        <v>142</v>
      </c>
      <c r="B68" s="903"/>
      <c r="C68" s="903"/>
      <c r="D68" s="903"/>
      <c r="E68" s="903"/>
      <c r="F68" s="903"/>
      <c r="G68" s="902"/>
      <c r="H68" s="903" t="s">
        <v>143</v>
      </c>
      <c r="I68" s="903"/>
      <c r="J68" s="903"/>
      <c r="K68" s="903"/>
      <c r="L68" s="903"/>
      <c r="M68" s="903"/>
      <c r="N68" s="903"/>
    </row>
    <row r="71" spans="1:14" ht="15.75">
      <c r="A71" s="71" t="s">
        <v>418</v>
      </c>
      <c r="B71" s="903"/>
      <c r="C71" s="903"/>
      <c r="D71" s="903"/>
      <c r="E71" s="903"/>
      <c r="F71" s="903"/>
    </row>
    <row r="73" spans="1:14" ht="16.5" thickBot="1">
      <c r="A73" s="971" t="str">
        <f>'Data Sheet'!$C$25</f>
        <v xml:space="preserve">The Brooklyn Union Gas Company d/b/a National Grid New York </v>
      </c>
      <c r="B73" s="902"/>
      <c r="C73" s="1093"/>
      <c r="D73" s="1093"/>
      <c r="E73" s="1035" t="str">
        <f>'Data Sheet'!$C$40</f>
        <v xml:space="preserve"> March 29, 2017</v>
      </c>
      <c r="F73" s="902" t="str">
        <f>'Data Sheet'!$C$38</f>
        <v xml:space="preserve"> December 31, 2016</v>
      </c>
      <c r="G73" s="902"/>
      <c r="H73" s="971" t="str">
        <f>'Data Sheet'!$C$25</f>
        <v xml:space="preserve">The Brooklyn Union Gas Company d/b/a National Grid New York </v>
      </c>
      <c r="I73" s="902"/>
      <c r="J73" s="1093"/>
      <c r="K73" s="1093"/>
      <c r="L73" s="1035" t="str">
        <f>'Data Sheet'!$C$40</f>
        <v xml:space="preserve"> March 29, 2017</v>
      </c>
      <c r="M73" s="902" t="str">
        <f>'Data Sheet'!$C$38</f>
        <v xml:space="preserve"> December 31, 2016</v>
      </c>
      <c r="N73" s="903"/>
    </row>
    <row r="74" spans="1:14">
      <c r="A74" s="904"/>
      <c r="B74" s="905"/>
      <c r="C74" s="905"/>
      <c r="D74" s="905"/>
      <c r="E74" s="905"/>
      <c r="F74" s="961"/>
      <c r="G74" s="902"/>
      <c r="H74" s="904"/>
      <c r="I74" s="905"/>
      <c r="J74" s="905"/>
      <c r="K74" s="905"/>
      <c r="L74" s="905"/>
      <c r="M74" s="905"/>
      <c r="N74" s="996"/>
    </row>
    <row r="75" spans="1:14" ht="15.75">
      <c r="A75" s="68" t="s">
        <v>98</v>
      </c>
      <c r="B75" s="71"/>
      <c r="C75" s="71"/>
      <c r="D75" s="903"/>
      <c r="E75" s="903"/>
      <c r="F75" s="963"/>
      <c r="G75" s="902"/>
      <c r="H75" s="68" t="s">
        <v>98</v>
      </c>
      <c r="I75" s="71"/>
      <c r="J75" s="71"/>
      <c r="K75" s="903"/>
      <c r="L75" s="903"/>
      <c r="M75" s="903"/>
      <c r="N75" s="965"/>
    </row>
    <row r="76" spans="1:14" ht="16.5" thickBot="1">
      <c r="A76" s="577"/>
      <c r="B76" s="578"/>
      <c r="C76" s="578"/>
      <c r="D76" s="1017"/>
      <c r="E76" s="1017"/>
      <c r="F76" s="1028"/>
      <c r="G76" s="902"/>
      <c r="H76" s="577"/>
      <c r="I76" s="578"/>
      <c r="J76" s="578"/>
      <c r="K76" s="578"/>
      <c r="L76" s="1017"/>
      <c r="M76" s="1017"/>
      <c r="N76" s="982"/>
    </row>
    <row r="77" spans="1:14">
      <c r="A77" s="904" t="s">
        <v>831</v>
      </c>
      <c r="B77" s="905"/>
      <c r="C77" s="905" t="s">
        <v>832</v>
      </c>
      <c r="D77" s="905"/>
      <c r="E77" s="905"/>
      <c r="F77" s="961"/>
      <c r="G77" s="902"/>
      <c r="H77" s="964" t="s">
        <v>833</v>
      </c>
      <c r="I77" s="902"/>
      <c r="J77" s="902"/>
      <c r="K77" s="902" t="s">
        <v>834</v>
      </c>
      <c r="L77" s="902"/>
      <c r="M77" s="902"/>
      <c r="N77" s="965"/>
    </row>
    <row r="78" spans="1:14">
      <c r="A78" s="964" t="s">
        <v>835</v>
      </c>
      <c r="B78" s="902"/>
      <c r="C78" s="902" t="s">
        <v>836</v>
      </c>
      <c r="D78" s="902"/>
      <c r="E78" s="902"/>
      <c r="F78" s="965"/>
      <c r="G78" s="902"/>
      <c r="H78" s="964" t="s">
        <v>837</v>
      </c>
      <c r="I78" s="902"/>
      <c r="J78" s="902"/>
      <c r="K78" s="902" t="s">
        <v>838</v>
      </c>
      <c r="L78" s="902"/>
      <c r="M78" s="902"/>
      <c r="N78" s="965"/>
    </row>
    <row r="79" spans="1:14">
      <c r="A79" s="964" t="s">
        <v>839</v>
      </c>
      <c r="B79" s="902"/>
      <c r="C79" s="902" t="s">
        <v>840</v>
      </c>
      <c r="D79" s="902"/>
      <c r="E79" s="902"/>
      <c r="F79" s="965"/>
      <c r="G79" s="902"/>
      <c r="H79" s="964" t="s">
        <v>841</v>
      </c>
      <c r="I79" s="902"/>
      <c r="J79" s="902"/>
      <c r="K79" s="902" t="s">
        <v>842</v>
      </c>
      <c r="L79" s="902"/>
      <c r="M79" s="902"/>
      <c r="N79" s="965"/>
    </row>
    <row r="80" spans="1:14">
      <c r="A80" s="964" t="s">
        <v>843</v>
      </c>
      <c r="B80" s="902"/>
      <c r="C80" s="902" t="s">
        <v>844</v>
      </c>
      <c r="D80" s="902"/>
      <c r="E80" s="902"/>
      <c r="F80" s="965"/>
      <c r="G80" s="902"/>
      <c r="H80" s="964" t="s">
        <v>845</v>
      </c>
      <c r="I80" s="902"/>
      <c r="J80" s="902"/>
      <c r="K80" s="902"/>
      <c r="L80" s="902"/>
      <c r="M80" s="902"/>
      <c r="N80" s="965"/>
    </row>
    <row r="81" spans="1:14">
      <c r="A81" s="964" t="s">
        <v>846</v>
      </c>
      <c r="B81" s="902"/>
      <c r="C81" s="902" t="s">
        <v>847</v>
      </c>
      <c r="D81" s="902"/>
      <c r="E81" s="902"/>
      <c r="F81" s="965"/>
      <c r="G81" s="902"/>
      <c r="H81" s="964" t="s">
        <v>848</v>
      </c>
      <c r="I81" s="902"/>
      <c r="J81" s="902"/>
      <c r="K81" s="902"/>
      <c r="L81" s="902"/>
      <c r="M81" s="902"/>
      <c r="N81" s="965"/>
    </row>
    <row r="82" spans="1:14">
      <c r="A82" s="964" t="s">
        <v>849</v>
      </c>
      <c r="B82" s="902"/>
      <c r="C82" s="902"/>
      <c r="D82" s="902"/>
      <c r="E82" s="902"/>
      <c r="F82" s="965"/>
      <c r="G82" s="902"/>
      <c r="H82" s="964"/>
      <c r="I82" s="902"/>
      <c r="J82" s="902"/>
      <c r="K82" s="902"/>
      <c r="L82" s="902"/>
      <c r="M82" s="902"/>
      <c r="N82" s="965"/>
    </row>
    <row r="83" spans="1:14" ht="15.75" thickBot="1">
      <c r="A83" s="981"/>
      <c r="B83" s="954"/>
      <c r="C83" s="954"/>
      <c r="D83" s="954"/>
      <c r="E83" s="954"/>
      <c r="F83" s="982"/>
      <c r="G83" s="902"/>
      <c r="H83" s="981"/>
      <c r="I83" s="954"/>
      <c r="J83" s="954"/>
      <c r="K83" s="954"/>
      <c r="L83" s="954"/>
      <c r="M83" s="954"/>
      <c r="N83" s="982"/>
    </row>
    <row r="84" spans="1:14">
      <c r="A84" s="1015"/>
      <c r="B84" s="965"/>
      <c r="C84" s="902"/>
      <c r="D84" s="965"/>
      <c r="E84" s="902"/>
      <c r="F84" s="965"/>
      <c r="G84" s="902"/>
      <c r="H84" s="964"/>
      <c r="I84" s="965"/>
      <c r="J84" s="902"/>
      <c r="K84" s="965"/>
      <c r="L84" s="902"/>
      <c r="M84" s="965"/>
      <c r="N84" s="965"/>
    </row>
    <row r="85" spans="1:14">
      <c r="A85" s="1025"/>
      <c r="B85" s="965"/>
      <c r="C85" s="902" t="s">
        <v>850</v>
      </c>
      <c r="D85" s="915"/>
      <c r="E85" s="902" t="s">
        <v>850</v>
      </c>
      <c r="F85" s="965"/>
      <c r="G85" s="902"/>
      <c r="H85" s="964" t="s">
        <v>851</v>
      </c>
      <c r="I85" s="963"/>
      <c r="J85" s="964" t="s">
        <v>851</v>
      </c>
      <c r="K85" s="965"/>
      <c r="L85" s="964" t="s">
        <v>851</v>
      </c>
      <c r="M85" s="965"/>
      <c r="N85" s="965"/>
    </row>
    <row r="86" spans="1:14">
      <c r="A86" s="1024" t="s">
        <v>1729</v>
      </c>
      <c r="B86" s="963" t="s">
        <v>1783</v>
      </c>
      <c r="C86" s="902" t="s">
        <v>852</v>
      </c>
      <c r="D86" s="965"/>
      <c r="E86" s="902" t="s">
        <v>852</v>
      </c>
      <c r="F86" s="965"/>
      <c r="G86" s="902"/>
      <c r="H86" s="964" t="s">
        <v>853</v>
      </c>
      <c r="I86" s="915"/>
      <c r="J86" s="964" t="s">
        <v>853</v>
      </c>
      <c r="K86" s="965"/>
      <c r="L86" s="964" t="s">
        <v>853</v>
      </c>
      <c r="M86" s="965"/>
      <c r="N86" s="1024" t="s">
        <v>1729</v>
      </c>
    </row>
    <row r="87" spans="1:14">
      <c r="A87" s="1024" t="s">
        <v>1732</v>
      </c>
      <c r="B87" s="963"/>
      <c r="C87" s="902"/>
      <c r="D87" s="965"/>
      <c r="E87" s="902"/>
      <c r="F87" s="965"/>
      <c r="G87" s="902"/>
      <c r="H87" s="1014"/>
      <c r="I87" s="915"/>
      <c r="J87" s="902"/>
      <c r="K87" s="965"/>
      <c r="L87" s="902"/>
      <c r="M87" s="965"/>
      <c r="N87" s="1024" t="s">
        <v>1732</v>
      </c>
    </row>
    <row r="88" spans="1:14" ht="15.75" thickBot="1">
      <c r="A88" s="1026"/>
      <c r="B88" s="1028" t="s">
        <v>3024</v>
      </c>
      <c r="C88" s="1017" t="s">
        <v>3025</v>
      </c>
      <c r="D88" s="1028"/>
      <c r="E88" s="1017" t="s">
        <v>3026</v>
      </c>
      <c r="F88" s="1028"/>
      <c r="G88" s="902"/>
      <c r="H88" s="1029" t="s">
        <v>3027</v>
      </c>
      <c r="I88" s="1028"/>
      <c r="J88" s="1017" t="s">
        <v>2347</v>
      </c>
      <c r="K88" s="1028"/>
      <c r="L88" s="1017" t="s">
        <v>2348</v>
      </c>
      <c r="M88" s="1028"/>
      <c r="N88" s="1026"/>
    </row>
    <row r="89" spans="1:14">
      <c r="A89" s="1045">
        <v>1</v>
      </c>
      <c r="B89" s="977" t="s">
        <v>854</v>
      </c>
      <c r="C89" s="917"/>
      <c r="D89" s="977"/>
      <c r="E89" s="980"/>
      <c r="F89" s="975"/>
      <c r="G89" s="902"/>
      <c r="H89" s="916"/>
      <c r="I89" s="977"/>
      <c r="J89" s="917"/>
      <c r="K89" s="977"/>
      <c r="L89" s="980"/>
      <c r="M89" s="975"/>
      <c r="N89" s="1045">
        <v>1</v>
      </c>
    </row>
    <row r="90" spans="1:14">
      <c r="A90" s="1045">
        <v>2</v>
      </c>
      <c r="B90" s="977" t="s">
        <v>855</v>
      </c>
      <c r="C90" s="917"/>
      <c r="D90" s="977"/>
      <c r="E90" s="1038"/>
      <c r="F90" s="1003"/>
      <c r="G90" s="902"/>
      <c r="H90" s="916"/>
      <c r="I90" s="977"/>
      <c r="J90" s="917"/>
      <c r="K90" s="977"/>
      <c r="L90" s="1038"/>
      <c r="M90" s="1003"/>
      <c r="N90" s="1045">
        <v>2</v>
      </c>
    </row>
    <row r="91" spans="1:14">
      <c r="A91" s="1045">
        <v>3</v>
      </c>
      <c r="B91" s="977" t="s">
        <v>1267</v>
      </c>
      <c r="C91" s="917"/>
      <c r="D91" s="977"/>
      <c r="E91" s="1038"/>
      <c r="F91" s="1003"/>
      <c r="G91" s="902"/>
      <c r="H91" s="916"/>
      <c r="I91" s="977"/>
      <c r="J91" s="917"/>
      <c r="K91" s="977"/>
      <c r="L91" s="1038"/>
      <c r="M91" s="1003"/>
      <c r="N91" s="1045">
        <v>3</v>
      </c>
    </row>
    <row r="92" spans="1:14">
      <c r="A92" s="1051">
        <v>4</v>
      </c>
      <c r="B92" s="977" t="s">
        <v>1268</v>
      </c>
      <c r="C92" s="917"/>
      <c r="D92" s="977"/>
      <c r="E92" s="917"/>
      <c r="F92" s="977"/>
      <c r="G92" s="902"/>
      <c r="H92" s="1056"/>
      <c r="I92" s="1084"/>
      <c r="J92" s="917"/>
      <c r="K92" s="977"/>
      <c r="L92" s="917"/>
      <c r="M92" s="977"/>
      <c r="N92" s="1051">
        <v>4</v>
      </c>
    </row>
    <row r="93" spans="1:14">
      <c r="A93" s="1030">
        <v>5</v>
      </c>
      <c r="B93" s="965" t="s">
        <v>856</v>
      </c>
      <c r="C93" s="902"/>
      <c r="D93" s="965"/>
      <c r="E93" s="902"/>
      <c r="F93" s="965"/>
      <c r="G93" s="902"/>
      <c r="H93" s="1031"/>
      <c r="I93" s="1085"/>
      <c r="J93" s="902"/>
      <c r="K93" s="965"/>
      <c r="L93" s="902"/>
      <c r="M93" s="965"/>
      <c r="N93" s="1030">
        <v>5</v>
      </c>
    </row>
    <row r="94" spans="1:14">
      <c r="A94" s="1051"/>
      <c r="B94" s="977" t="s">
        <v>857</v>
      </c>
      <c r="C94" s="917"/>
      <c r="D94" s="977"/>
      <c r="E94" s="917"/>
      <c r="F94" s="977"/>
      <c r="G94" s="902"/>
      <c r="H94" s="1056"/>
      <c r="I94" s="1084"/>
      <c r="J94" s="917"/>
      <c r="K94" s="977"/>
      <c r="L94" s="917"/>
      <c r="M94" s="977"/>
      <c r="N94" s="1051"/>
    </row>
    <row r="95" spans="1:14">
      <c r="A95" s="1051">
        <v>6</v>
      </c>
      <c r="B95" s="977" t="s">
        <v>858</v>
      </c>
      <c r="C95" s="917"/>
      <c r="D95" s="977"/>
      <c r="E95" s="917"/>
      <c r="F95" s="977"/>
      <c r="G95" s="902"/>
      <c r="H95" s="1056"/>
      <c r="I95" s="1084"/>
      <c r="J95" s="917"/>
      <c r="K95" s="977"/>
      <c r="L95" s="917"/>
      <c r="M95" s="977"/>
      <c r="N95" s="1051">
        <v>6</v>
      </c>
    </row>
    <row r="96" spans="1:14">
      <c r="A96" s="1051">
        <v>7</v>
      </c>
      <c r="B96" s="977" t="s">
        <v>1272</v>
      </c>
      <c r="C96" s="917"/>
      <c r="D96" s="977"/>
      <c r="E96" s="917"/>
      <c r="F96" s="977"/>
      <c r="G96" s="902"/>
      <c r="H96" s="1056"/>
      <c r="I96" s="1084"/>
      <c r="J96" s="917"/>
      <c r="K96" s="977"/>
      <c r="L96" s="917"/>
      <c r="M96" s="977"/>
      <c r="N96" s="1051">
        <v>7</v>
      </c>
    </row>
    <row r="97" spans="1:14">
      <c r="A97" s="1051">
        <v>8</v>
      </c>
      <c r="B97" s="977" t="s">
        <v>859</v>
      </c>
      <c r="C97" s="917"/>
      <c r="D97" s="977"/>
      <c r="E97" s="917"/>
      <c r="F97" s="977"/>
      <c r="G97" s="902"/>
      <c r="H97" s="1056"/>
      <c r="I97" s="1084"/>
      <c r="J97" s="917"/>
      <c r="K97" s="977"/>
      <c r="L97" s="917"/>
      <c r="M97" s="977"/>
      <c r="N97" s="1051">
        <v>8</v>
      </c>
    </row>
    <row r="98" spans="1:14">
      <c r="A98" s="1051">
        <v>9</v>
      </c>
      <c r="B98" s="977" t="s">
        <v>860</v>
      </c>
      <c r="C98" s="917"/>
      <c r="D98" s="977"/>
      <c r="E98" s="917"/>
      <c r="F98" s="977"/>
      <c r="G98" s="902"/>
      <c r="H98" s="1056"/>
      <c r="I98" s="1084"/>
      <c r="J98" s="917"/>
      <c r="K98" s="977"/>
      <c r="L98" s="917"/>
      <c r="M98" s="977"/>
      <c r="N98" s="1051">
        <v>9</v>
      </c>
    </row>
    <row r="99" spans="1:14">
      <c r="A99" s="1051">
        <v>10</v>
      </c>
      <c r="B99" s="977" t="s">
        <v>861</v>
      </c>
      <c r="C99" s="917"/>
      <c r="D99" s="977"/>
      <c r="E99" s="917"/>
      <c r="F99" s="977"/>
      <c r="G99" s="902"/>
      <c r="H99" s="1056"/>
      <c r="I99" s="1084"/>
      <c r="J99" s="917"/>
      <c r="K99" s="977"/>
      <c r="L99" s="917"/>
      <c r="M99" s="977"/>
      <c r="N99" s="1051">
        <v>10</v>
      </c>
    </row>
    <row r="100" spans="1:14">
      <c r="A100" s="1051">
        <v>11</v>
      </c>
      <c r="B100" s="977" t="s">
        <v>1276</v>
      </c>
      <c r="C100" s="1039"/>
      <c r="D100" s="1057"/>
      <c r="E100" s="1039"/>
      <c r="F100" s="1057"/>
      <c r="G100" s="976"/>
      <c r="H100" s="1058"/>
      <c r="I100" s="1086"/>
      <c r="J100" s="1039"/>
      <c r="K100" s="1057"/>
      <c r="L100" s="1039"/>
      <c r="M100" s="1057"/>
      <c r="N100" s="1051">
        <v>11</v>
      </c>
    </row>
    <row r="101" spans="1:14">
      <c r="A101" s="1051">
        <v>12</v>
      </c>
      <c r="B101" s="977" t="s">
        <v>1277</v>
      </c>
      <c r="C101" s="1039"/>
      <c r="D101" s="1057"/>
      <c r="E101" s="1039"/>
      <c r="F101" s="1057"/>
      <c r="G101" s="976"/>
      <c r="H101" s="1058"/>
      <c r="I101" s="1086"/>
      <c r="J101" s="1039"/>
      <c r="K101" s="1057"/>
      <c r="L101" s="1039"/>
      <c r="M101" s="1057"/>
      <c r="N101" s="1051">
        <v>12</v>
      </c>
    </row>
    <row r="102" spans="1:14">
      <c r="A102" s="1051">
        <v>13</v>
      </c>
      <c r="B102" s="977" t="s">
        <v>862</v>
      </c>
      <c r="C102" s="917"/>
      <c r="D102" s="977"/>
      <c r="E102" s="917"/>
      <c r="F102" s="977"/>
      <c r="G102" s="902"/>
      <c r="H102" s="1056"/>
      <c r="I102" s="1084"/>
      <c r="J102" s="917"/>
      <c r="K102" s="977"/>
      <c r="L102" s="917"/>
      <c r="M102" s="977"/>
      <c r="N102" s="1051">
        <v>13</v>
      </c>
    </row>
    <row r="103" spans="1:14">
      <c r="A103" s="1045">
        <v>14</v>
      </c>
      <c r="B103" s="977" t="s">
        <v>863</v>
      </c>
      <c r="C103" s="1059"/>
      <c r="D103" s="1060"/>
      <c r="E103" s="1059"/>
      <c r="F103" s="1060"/>
      <c r="G103" s="1087"/>
      <c r="H103" s="1063"/>
      <c r="I103" s="1060"/>
      <c r="J103" s="1059"/>
      <c r="K103" s="1060"/>
      <c r="L103" s="1059"/>
      <c r="M103" s="1060"/>
      <c r="N103" s="1045">
        <v>14</v>
      </c>
    </row>
    <row r="104" spans="1:14">
      <c r="A104" s="1045">
        <v>15</v>
      </c>
      <c r="B104" s="977" t="s">
        <v>864</v>
      </c>
      <c r="C104" s="1039"/>
      <c r="D104" s="1057"/>
      <c r="E104" s="1039"/>
      <c r="F104" s="1057"/>
      <c r="G104" s="976"/>
      <c r="H104" s="1062"/>
      <c r="I104" s="1057"/>
      <c r="J104" s="1039"/>
      <c r="K104" s="1057"/>
      <c r="L104" s="1039"/>
      <c r="M104" s="1057"/>
      <c r="N104" s="1045">
        <v>15</v>
      </c>
    </row>
    <row r="105" spans="1:14">
      <c r="A105" s="1045">
        <v>16</v>
      </c>
      <c r="B105" s="977" t="s">
        <v>218</v>
      </c>
      <c r="C105" s="1039"/>
      <c r="D105" s="1057"/>
      <c r="E105" s="1039"/>
      <c r="F105" s="1057"/>
      <c r="G105" s="976"/>
      <c r="H105" s="1062"/>
      <c r="I105" s="1057"/>
      <c r="J105" s="1039"/>
      <c r="K105" s="1057"/>
      <c r="L105" s="1039"/>
      <c r="M105" s="1057"/>
      <c r="N105" s="1045">
        <v>16</v>
      </c>
    </row>
    <row r="106" spans="1:14">
      <c r="A106" s="1045">
        <v>17</v>
      </c>
      <c r="B106" s="977" t="s">
        <v>219</v>
      </c>
      <c r="C106" s="1039"/>
      <c r="D106" s="1057"/>
      <c r="E106" s="1039"/>
      <c r="F106" s="1057"/>
      <c r="G106" s="976"/>
      <c r="H106" s="1062"/>
      <c r="I106" s="1057"/>
      <c r="J106" s="1039"/>
      <c r="K106" s="1057"/>
      <c r="L106" s="1039"/>
      <c r="M106" s="1057"/>
      <c r="N106" s="1045">
        <v>17</v>
      </c>
    </row>
    <row r="107" spans="1:14">
      <c r="A107" s="1045">
        <v>18</v>
      </c>
      <c r="B107" s="977" t="s">
        <v>220</v>
      </c>
      <c r="C107" s="1039"/>
      <c r="D107" s="1057"/>
      <c r="E107" s="1039"/>
      <c r="F107" s="1057"/>
      <c r="G107" s="976"/>
      <c r="H107" s="1062"/>
      <c r="I107" s="1057"/>
      <c r="J107" s="1039"/>
      <c r="K107" s="1057"/>
      <c r="L107" s="1039"/>
      <c r="M107" s="1057"/>
      <c r="N107" s="1045">
        <v>18</v>
      </c>
    </row>
    <row r="108" spans="1:14" s="1444" customFormat="1">
      <c r="A108" s="2796">
        <v>19</v>
      </c>
      <c r="B108" s="2797" t="s">
        <v>4426</v>
      </c>
      <c r="C108" s="1381"/>
      <c r="D108" s="2798"/>
      <c r="E108" s="1381"/>
      <c r="F108" s="2798"/>
      <c r="G108" s="2579"/>
      <c r="H108" s="2799"/>
      <c r="I108" s="2798"/>
      <c r="J108" s="1381"/>
      <c r="K108" s="2798"/>
      <c r="L108" s="1381"/>
      <c r="M108" s="2798"/>
      <c r="N108" s="2796">
        <v>19</v>
      </c>
    </row>
    <row r="109" spans="1:14">
      <c r="A109" s="1045">
        <v>20</v>
      </c>
      <c r="B109" s="977" t="s">
        <v>221</v>
      </c>
      <c r="C109" s="1059">
        <f>SUM(C103:C108)</f>
        <v>0</v>
      </c>
      <c r="D109" s="1060"/>
      <c r="E109" s="1059">
        <f>SUM(E103:E108)</f>
        <v>0</v>
      </c>
      <c r="F109" s="1060"/>
      <c r="G109" s="1087"/>
      <c r="H109" s="1063">
        <f>SUM(H103:H108)</f>
        <v>0</v>
      </c>
      <c r="I109" s="1060"/>
      <c r="J109" s="1059">
        <f>SUM(J103:J108)</f>
        <v>0</v>
      </c>
      <c r="K109" s="1060"/>
      <c r="L109" s="1059">
        <f>SUM(L103:L108)</f>
        <v>0</v>
      </c>
      <c r="M109" s="1060"/>
      <c r="N109" s="1045">
        <v>20</v>
      </c>
    </row>
    <row r="110" spans="1:14">
      <c r="A110" s="1045">
        <v>21</v>
      </c>
      <c r="B110" s="977" t="s">
        <v>222</v>
      </c>
      <c r="C110" s="1088"/>
      <c r="D110" s="1089"/>
      <c r="E110" s="1088"/>
      <c r="F110" s="1089"/>
      <c r="G110" s="1090"/>
      <c r="H110" s="1091"/>
      <c r="I110" s="1089"/>
      <c r="J110" s="1088"/>
      <c r="K110" s="1089"/>
      <c r="L110" s="1088"/>
      <c r="M110" s="1089"/>
      <c r="N110" s="1045">
        <v>21</v>
      </c>
    </row>
    <row r="111" spans="1:14">
      <c r="A111" s="1045">
        <v>22</v>
      </c>
      <c r="B111" s="977" t="s">
        <v>223</v>
      </c>
      <c r="C111" s="917"/>
      <c r="D111" s="977"/>
      <c r="E111" s="917"/>
      <c r="F111" s="977"/>
      <c r="G111" s="902"/>
      <c r="H111" s="916"/>
      <c r="I111" s="977"/>
      <c r="J111" s="917"/>
      <c r="K111" s="977"/>
      <c r="L111" s="917"/>
      <c r="M111" s="977"/>
      <c r="N111" s="1045">
        <v>22</v>
      </c>
    </row>
    <row r="112" spans="1:14">
      <c r="A112" s="1045">
        <v>23</v>
      </c>
      <c r="B112" s="977" t="s">
        <v>224</v>
      </c>
      <c r="C112" s="1059"/>
      <c r="D112" s="1060"/>
      <c r="E112" s="1059"/>
      <c r="F112" s="1060"/>
      <c r="G112" s="1087"/>
      <c r="H112" s="1063"/>
      <c r="I112" s="1060"/>
      <c r="J112" s="1059"/>
      <c r="K112" s="1060"/>
      <c r="L112" s="1059"/>
      <c r="M112" s="1060"/>
      <c r="N112" s="1045">
        <v>23</v>
      </c>
    </row>
    <row r="113" spans="1:14">
      <c r="A113" s="1045">
        <v>24</v>
      </c>
      <c r="B113" s="977" t="s">
        <v>225</v>
      </c>
      <c r="C113" s="1039"/>
      <c r="D113" s="1057"/>
      <c r="E113" s="1039"/>
      <c r="F113" s="1057"/>
      <c r="G113" s="976"/>
      <c r="H113" s="1062"/>
      <c r="I113" s="1057"/>
      <c r="J113" s="1039"/>
      <c r="K113" s="1057"/>
      <c r="L113" s="1039"/>
      <c r="M113" s="1057"/>
      <c r="N113" s="1045">
        <v>24</v>
      </c>
    </row>
    <row r="114" spans="1:14">
      <c r="A114" s="1045">
        <v>25</v>
      </c>
      <c r="B114" s="977" t="s">
        <v>226</v>
      </c>
      <c r="C114" s="1039"/>
      <c r="D114" s="1057"/>
      <c r="E114" s="1039"/>
      <c r="F114" s="1057"/>
      <c r="G114" s="976"/>
      <c r="H114" s="1062"/>
      <c r="I114" s="1057"/>
      <c r="J114" s="1039"/>
      <c r="K114" s="1057"/>
      <c r="L114" s="1039"/>
      <c r="M114" s="1057"/>
      <c r="N114" s="1045">
        <v>25</v>
      </c>
    </row>
    <row r="115" spans="1:14">
      <c r="A115" s="1045">
        <v>26</v>
      </c>
      <c r="B115" s="977" t="s">
        <v>227</v>
      </c>
      <c r="C115" s="1039"/>
      <c r="D115" s="1057"/>
      <c r="E115" s="1039"/>
      <c r="F115" s="1057"/>
      <c r="G115" s="976"/>
      <c r="H115" s="1062"/>
      <c r="I115" s="1057"/>
      <c r="J115" s="1039"/>
      <c r="K115" s="1057"/>
      <c r="L115" s="1039"/>
      <c r="M115" s="1057"/>
      <c r="N115" s="1045">
        <v>26</v>
      </c>
    </row>
    <row r="116" spans="1:14">
      <c r="A116" s="1045">
        <v>27</v>
      </c>
      <c r="B116" s="977" t="s">
        <v>228</v>
      </c>
      <c r="C116" s="1039"/>
      <c r="D116" s="1057"/>
      <c r="E116" s="1039"/>
      <c r="F116" s="1057"/>
      <c r="G116" s="976"/>
      <c r="H116" s="1062"/>
      <c r="I116" s="1057"/>
      <c r="J116" s="1039"/>
      <c r="K116" s="1057"/>
      <c r="L116" s="1039"/>
      <c r="M116" s="1057"/>
      <c r="N116" s="1045">
        <v>27</v>
      </c>
    </row>
    <row r="117" spans="1:14">
      <c r="A117" s="1045">
        <v>28</v>
      </c>
      <c r="B117" s="977" t="s">
        <v>229</v>
      </c>
      <c r="C117" s="1039"/>
      <c r="D117" s="1057"/>
      <c r="E117" s="1039"/>
      <c r="F117" s="1057"/>
      <c r="G117" s="976"/>
      <c r="H117" s="1062"/>
      <c r="I117" s="1057"/>
      <c r="J117" s="1039"/>
      <c r="K117" s="1057"/>
      <c r="L117" s="1039"/>
      <c r="M117" s="1057"/>
      <c r="N117" s="1045">
        <v>28</v>
      </c>
    </row>
    <row r="118" spans="1:14">
      <c r="A118" s="1045">
        <v>29</v>
      </c>
      <c r="B118" s="977" t="s">
        <v>230</v>
      </c>
      <c r="C118" s="1039"/>
      <c r="D118" s="1057"/>
      <c r="E118" s="1039"/>
      <c r="F118" s="1057"/>
      <c r="G118" s="976"/>
      <c r="H118" s="1062"/>
      <c r="I118" s="1057"/>
      <c r="J118" s="1039"/>
      <c r="K118" s="1057"/>
      <c r="L118" s="1039"/>
      <c r="M118" s="1057"/>
      <c r="N118" s="1045">
        <v>29</v>
      </c>
    </row>
    <row r="119" spans="1:14">
      <c r="A119" s="1045">
        <v>30</v>
      </c>
      <c r="B119" s="977" t="s">
        <v>231</v>
      </c>
      <c r="C119" s="1039"/>
      <c r="D119" s="1057"/>
      <c r="E119" s="1039"/>
      <c r="F119" s="1057"/>
      <c r="G119" s="976"/>
      <c r="H119" s="1062"/>
      <c r="I119" s="1057"/>
      <c r="J119" s="1039"/>
      <c r="K119" s="1057"/>
      <c r="L119" s="1039"/>
      <c r="M119" s="1057"/>
      <c r="N119" s="1045">
        <v>30</v>
      </c>
    </row>
    <row r="120" spans="1:14">
      <c r="A120" s="1045">
        <v>31</v>
      </c>
      <c r="B120" s="977" t="s">
        <v>232</v>
      </c>
      <c r="C120" s="1039"/>
      <c r="D120" s="1057"/>
      <c r="E120" s="1039"/>
      <c r="F120" s="1057"/>
      <c r="G120" s="976"/>
      <c r="H120" s="1062"/>
      <c r="I120" s="1057"/>
      <c r="J120" s="1039"/>
      <c r="K120" s="1057"/>
      <c r="L120" s="1039"/>
      <c r="M120" s="1057"/>
      <c r="N120" s="1045">
        <v>31</v>
      </c>
    </row>
    <row r="121" spans="1:14">
      <c r="A121" s="1045">
        <v>32</v>
      </c>
      <c r="B121" s="977" t="s">
        <v>233</v>
      </c>
      <c r="C121" s="1039"/>
      <c r="D121" s="1057"/>
      <c r="E121" s="1039"/>
      <c r="F121" s="1057"/>
      <c r="G121" s="976"/>
      <c r="H121" s="1062"/>
      <c r="I121" s="1057"/>
      <c r="J121" s="2564"/>
      <c r="K121" s="1057"/>
      <c r="L121" s="1039"/>
      <c r="M121" s="1057"/>
      <c r="N121" s="1045">
        <v>32</v>
      </c>
    </row>
    <row r="122" spans="1:14">
      <c r="A122" s="1045">
        <v>33</v>
      </c>
      <c r="B122" s="977" t="s">
        <v>234</v>
      </c>
      <c r="C122" s="1039"/>
      <c r="D122" s="1057"/>
      <c r="E122" s="1039"/>
      <c r="F122" s="1057"/>
      <c r="G122" s="976"/>
      <c r="H122" s="1062"/>
      <c r="I122" s="1057"/>
      <c r="J122" s="2572"/>
      <c r="K122" s="1057"/>
      <c r="L122" s="1039"/>
      <c r="M122" s="1057"/>
      <c r="N122" s="1045">
        <v>33</v>
      </c>
    </row>
    <row r="123" spans="1:14">
      <c r="A123" s="1045">
        <v>34</v>
      </c>
      <c r="B123" s="977" t="s">
        <v>235</v>
      </c>
      <c r="C123" s="1059">
        <f>SUM(C112:C122)</f>
        <v>0</v>
      </c>
      <c r="D123" s="1060"/>
      <c r="E123" s="1059">
        <f>SUM(E112:E122)</f>
        <v>0</v>
      </c>
      <c r="F123" s="1060"/>
      <c r="G123" s="1087"/>
      <c r="H123" s="1063">
        <f>SUM(H112:H122)</f>
        <v>0</v>
      </c>
      <c r="I123" s="1039"/>
      <c r="J123" s="1063">
        <f>SUM(J112:J122)</f>
        <v>0</v>
      </c>
      <c r="K123" s="1060"/>
      <c r="L123" s="1059">
        <f>SUM(L112:L122)</f>
        <v>0</v>
      </c>
      <c r="M123" s="1060"/>
      <c r="N123" s="1045">
        <v>34</v>
      </c>
    </row>
    <row r="124" spans="1:14">
      <c r="A124" s="1045">
        <v>35</v>
      </c>
      <c r="B124" s="977" t="s">
        <v>141</v>
      </c>
      <c r="C124" s="1088"/>
      <c r="D124" s="1089"/>
      <c r="E124" s="1088"/>
      <c r="F124" s="1089"/>
      <c r="G124" s="902"/>
      <c r="H124" s="916"/>
      <c r="I124" s="977"/>
      <c r="J124" s="917"/>
      <c r="K124" s="977"/>
      <c r="L124" s="917"/>
      <c r="M124" s="977"/>
      <c r="N124" s="1045">
        <v>35</v>
      </c>
    </row>
    <row r="125" spans="1:14">
      <c r="A125" s="1015"/>
      <c r="B125" s="965"/>
      <c r="C125" s="902"/>
      <c r="D125" s="965"/>
      <c r="E125" s="902"/>
      <c r="F125" s="965"/>
      <c r="G125" s="902"/>
      <c r="H125" s="964"/>
      <c r="I125" s="902"/>
      <c r="J125" s="902"/>
      <c r="K125" s="902"/>
      <c r="L125" s="902"/>
      <c r="M125" s="902"/>
      <c r="N125" s="1015"/>
    </row>
    <row r="126" spans="1:14">
      <c r="A126" s="1015"/>
      <c r="B126" s="965"/>
      <c r="C126" s="902"/>
      <c r="D126" s="965"/>
      <c r="E126" s="902"/>
      <c r="F126" s="965"/>
      <c r="G126" s="902"/>
      <c r="H126" s="964"/>
      <c r="I126" s="902"/>
      <c r="J126" s="902"/>
      <c r="K126" s="902"/>
      <c r="L126" s="902"/>
      <c r="M126" s="902"/>
      <c r="N126" s="1015"/>
    </row>
    <row r="127" spans="1:14">
      <c r="A127" s="1015"/>
      <c r="B127" s="965"/>
      <c r="C127" s="902"/>
      <c r="D127" s="965"/>
      <c r="E127" s="902"/>
      <c r="F127" s="965"/>
      <c r="G127" s="902"/>
      <c r="H127" s="964"/>
      <c r="I127" s="902"/>
      <c r="J127" s="902"/>
      <c r="K127" s="902"/>
      <c r="L127" s="902"/>
      <c r="M127" s="902"/>
      <c r="N127" s="1015"/>
    </row>
    <row r="128" spans="1:14">
      <c r="A128" s="1015"/>
      <c r="B128" s="965"/>
      <c r="C128" s="902"/>
      <c r="D128" s="965"/>
      <c r="E128" s="902"/>
      <c r="F128" s="965"/>
      <c r="G128" s="902"/>
      <c r="H128" s="964"/>
      <c r="I128" s="902"/>
      <c r="J128" s="902"/>
      <c r="K128" s="902"/>
      <c r="L128" s="902"/>
      <c r="M128" s="902"/>
      <c r="N128" s="1015"/>
    </row>
    <row r="129" spans="1:14">
      <c r="A129" s="1015"/>
      <c r="B129" s="965"/>
      <c r="C129" s="902"/>
      <c r="D129" s="965"/>
      <c r="E129" s="902"/>
      <c r="F129" s="965"/>
      <c r="G129" s="902"/>
      <c r="H129" s="964"/>
      <c r="I129" s="902"/>
      <c r="J129" s="902"/>
      <c r="K129" s="902"/>
      <c r="L129" s="902"/>
      <c r="M129" s="902"/>
      <c r="N129" s="1015"/>
    </row>
    <row r="130" spans="1:14">
      <c r="A130" s="1015"/>
      <c r="B130" s="965"/>
      <c r="C130" s="902"/>
      <c r="D130" s="965"/>
      <c r="E130" s="902"/>
      <c r="F130" s="965"/>
      <c r="G130" s="902"/>
      <c r="H130" s="964"/>
      <c r="I130" s="902"/>
      <c r="J130" s="902"/>
      <c r="K130" s="902"/>
      <c r="L130" s="902"/>
      <c r="M130" s="902"/>
      <c r="N130" s="1015"/>
    </row>
    <row r="131" spans="1:14">
      <c r="A131" s="1015"/>
      <c r="B131" s="965"/>
      <c r="C131" s="902"/>
      <c r="D131" s="965"/>
      <c r="E131" s="902"/>
      <c r="F131" s="965"/>
      <c r="G131" s="902"/>
      <c r="H131" s="964"/>
      <c r="I131" s="902"/>
      <c r="J131" s="902"/>
      <c r="K131" s="902"/>
      <c r="L131" s="902"/>
      <c r="M131" s="902"/>
      <c r="N131" s="1015"/>
    </row>
    <row r="132" spans="1:14">
      <c r="A132" s="1015"/>
      <c r="B132" s="965"/>
      <c r="C132" s="902"/>
      <c r="D132" s="965"/>
      <c r="E132" s="902"/>
      <c r="F132" s="965"/>
      <c r="G132" s="902"/>
      <c r="H132" s="964"/>
      <c r="J132" s="902"/>
      <c r="K132" s="902"/>
      <c r="L132" s="902"/>
      <c r="M132" s="902"/>
      <c r="N132" s="1015"/>
    </row>
    <row r="133" spans="1:14">
      <c r="A133" s="1015"/>
      <c r="B133" s="965"/>
      <c r="C133" s="902"/>
      <c r="D133" s="965"/>
      <c r="E133" s="902"/>
      <c r="F133" s="965"/>
      <c r="G133" s="902"/>
      <c r="H133" s="964"/>
      <c r="I133" s="902"/>
      <c r="J133" s="902"/>
      <c r="K133" s="902"/>
      <c r="L133" s="902"/>
      <c r="M133" s="902"/>
      <c r="N133" s="1015"/>
    </row>
    <row r="134" spans="1:14">
      <c r="A134" s="1015"/>
      <c r="B134" s="965"/>
      <c r="C134" s="902"/>
      <c r="D134" s="965"/>
      <c r="E134" s="902"/>
      <c r="F134" s="965"/>
      <c r="G134" s="902"/>
      <c r="H134" s="964"/>
      <c r="I134" s="902"/>
      <c r="J134" s="902"/>
      <c r="K134" s="902"/>
      <c r="L134" s="902"/>
      <c r="M134" s="902"/>
      <c r="N134" s="1015"/>
    </row>
    <row r="135" spans="1:14">
      <c r="A135" s="1015"/>
      <c r="B135" s="965"/>
      <c r="C135" s="902"/>
      <c r="D135" s="965"/>
      <c r="E135" s="902"/>
      <c r="F135" s="965"/>
      <c r="G135" s="902"/>
      <c r="H135" s="964"/>
      <c r="I135" s="902"/>
      <c r="J135" s="902"/>
      <c r="K135" s="902"/>
      <c r="L135" s="902"/>
      <c r="M135" s="902"/>
      <c r="N135" s="1015"/>
    </row>
    <row r="136" spans="1:14" ht="15.75" thickBot="1">
      <c r="A136" s="1034"/>
      <c r="B136" s="982"/>
      <c r="C136" s="954"/>
      <c r="D136" s="982"/>
      <c r="E136" s="954"/>
      <c r="F136" s="982"/>
      <c r="G136" s="902"/>
      <c r="H136" s="981"/>
      <c r="I136" s="954"/>
      <c r="J136" s="954"/>
      <c r="K136" s="954"/>
      <c r="L136" s="954"/>
      <c r="M136" s="954"/>
      <c r="N136" s="1034"/>
    </row>
    <row r="137" spans="1:14">
      <c r="A137" s="1092"/>
      <c r="B137" s="1092"/>
      <c r="C137" s="1092"/>
      <c r="D137" s="1092"/>
      <c r="E137" s="1092"/>
      <c r="F137" s="1092"/>
      <c r="G137" s="902"/>
      <c r="H137" s="1092"/>
      <c r="I137" s="1092"/>
      <c r="J137" s="1092"/>
      <c r="K137" s="1092"/>
      <c r="L137" s="1092"/>
      <c r="M137" s="1092"/>
      <c r="N137" s="1092"/>
    </row>
    <row r="138" spans="1:14">
      <c r="A138" s="1527" t="s">
        <v>4681</v>
      </c>
      <c r="B138" s="1527"/>
      <c r="C138" s="902"/>
      <c r="D138" s="902"/>
      <c r="E138" s="902"/>
      <c r="F138" s="902"/>
      <c r="G138" s="902"/>
      <c r="H138" s="1527" t="s">
        <v>4681</v>
      </c>
      <c r="I138" s="1527"/>
      <c r="J138" s="902"/>
      <c r="K138" s="903"/>
    </row>
    <row r="139" spans="1:14">
      <c r="A139" s="903" t="s">
        <v>144</v>
      </c>
      <c r="B139" s="903"/>
      <c r="C139" s="903"/>
      <c r="D139" s="903"/>
      <c r="E139" s="903"/>
      <c r="F139" s="903"/>
      <c r="G139" s="902"/>
      <c r="H139" s="903" t="s">
        <v>145</v>
      </c>
      <c r="I139" s="903"/>
      <c r="J139" s="903"/>
      <c r="K139" s="903"/>
      <c r="L139" s="903"/>
      <c r="M139" s="903"/>
      <c r="N139" s="903"/>
    </row>
  </sheetData>
  <printOptions horizontalCentered="1" verticalCentered="1"/>
  <pageMargins left="0.25" right="0.25" top="0.25" bottom="0.25" header="0" footer="0"/>
  <pageSetup scale="72" fitToWidth="2" fitToHeight="2" pageOrder="overThenDown" orientation="portrait" r:id="rId1"/>
  <headerFooter alignWithMargins="0"/>
  <colBreaks count="1" manualBreakCount="1">
    <brk id="6"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pageSetUpPr fitToPage="1"/>
  </sheetPr>
  <dimension ref="A1:O62"/>
  <sheetViews>
    <sheetView defaultGridColor="0" view="pageBreakPreview" colorId="22" zoomScale="50" zoomScaleNormal="70" zoomScaleSheetLayoutView="50" workbookViewId="0">
      <selection activeCell="B38" sqref="B38"/>
    </sheetView>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396" customWidth="1"/>
    <col min="8" max="13" width="16.6640625" customWidth="1"/>
    <col min="14" max="14" width="4.6640625" customWidth="1"/>
  </cols>
  <sheetData>
    <row r="1" spans="1:14">
      <c r="A1" s="904" t="s">
        <v>1800</v>
      </c>
      <c r="B1" s="905"/>
      <c r="C1" s="1009" t="s">
        <v>1344</v>
      </c>
      <c r="D1" s="1012"/>
      <c r="E1" s="1011" t="s">
        <v>1802</v>
      </c>
      <c r="F1" s="1011" t="s">
        <v>1803</v>
      </c>
      <c r="G1" s="2539"/>
      <c r="H1" s="904" t="s">
        <v>1800</v>
      </c>
      <c r="I1" s="961"/>
      <c r="J1" s="1009" t="s">
        <v>1344</v>
      </c>
      <c r="K1" s="1012"/>
      <c r="L1" s="1011" t="s">
        <v>1802</v>
      </c>
      <c r="M1" s="1013" t="s">
        <v>1803</v>
      </c>
      <c r="N1" s="996"/>
    </row>
    <row r="2" spans="1:14">
      <c r="A2" s="72" t="str">
        <f>'Data Sheet'!$C$25</f>
        <v xml:space="preserve">The Brooklyn Union Gas Company d/b/a National Grid New York </v>
      </c>
      <c r="B2" s="902"/>
      <c r="C2" s="964" t="s">
        <v>1137</v>
      </c>
      <c r="D2" s="902"/>
      <c r="E2" s="1014" t="s">
        <v>1805</v>
      </c>
      <c r="F2" s="1024"/>
      <c r="G2" s="2539"/>
      <c r="H2" s="72" t="str">
        <f>'Data Sheet'!$C$25</f>
        <v xml:space="preserve">The Brooklyn Union Gas Company d/b/a National Grid New York </v>
      </c>
      <c r="I2" s="965"/>
      <c r="J2" s="964" t="s">
        <v>1137</v>
      </c>
      <c r="K2" s="902"/>
      <c r="L2" s="1014" t="s">
        <v>1805</v>
      </c>
      <c r="M2" s="962"/>
      <c r="N2" s="963"/>
    </row>
    <row r="3" spans="1:14" ht="15" customHeight="1" thickBot="1">
      <c r="A3" s="981"/>
      <c r="B3" s="954"/>
      <c r="C3" s="981" t="s">
        <v>1138</v>
      </c>
      <c r="D3" s="982"/>
      <c r="E3" s="1083" t="str">
        <f>'Data Sheet'!$C$40</f>
        <v xml:space="preserve"> March 29, 2017</v>
      </c>
      <c r="F3" s="1281" t="str">
        <f>'Data Sheet'!$C$38</f>
        <v xml:space="preserve"> December 31, 2016</v>
      </c>
      <c r="G3" s="2539"/>
      <c r="H3" s="981"/>
      <c r="I3" s="982"/>
      <c r="J3" s="981" t="s">
        <v>1138</v>
      </c>
      <c r="K3" s="982"/>
      <c r="L3" s="1083" t="str">
        <f>'Data Sheet'!$C$40</f>
        <v xml:space="preserve"> March 29, 2017</v>
      </c>
      <c r="M3" s="1029" t="str">
        <f>'Data Sheet'!$C$38</f>
        <v xml:space="preserve"> December 31, 2016</v>
      </c>
      <c r="N3" s="1028"/>
    </row>
    <row r="4" spans="1:14" ht="15" customHeight="1" thickBot="1">
      <c r="A4" s="577" t="s">
        <v>146</v>
      </c>
      <c r="B4" s="578"/>
      <c r="C4" s="578"/>
      <c r="D4" s="1017"/>
      <c r="E4" s="1017"/>
      <c r="F4" s="1018"/>
      <c r="G4" s="2539"/>
      <c r="H4" s="577" t="s">
        <v>147</v>
      </c>
      <c r="I4" s="578"/>
      <c r="J4" s="578"/>
      <c r="K4" s="578"/>
      <c r="L4" s="1017"/>
      <c r="M4" s="1019"/>
      <c r="N4" s="982"/>
    </row>
    <row r="5" spans="1:14" ht="15.75">
      <c r="A5" s="68"/>
      <c r="B5" s="71"/>
      <c r="C5" s="71"/>
      <c r="D5" s="903"/>
      <c r="E5" s="903"/>
      <c r="F5" s="996"/>
      <c r="G5" s="2539"/>
      <c r="H5" s="68"/>
      <c r="I5" s="71"/>
      <c r="J5" s="71"/>
      <c r="K5" s="71"/>
      <c r="L5" s="903"/>
      <c r="M5" s="1022"/>
      <c r="N5" s="965"/>
    </row>
    <row r="6" spans="1:14">
      <c r="A6" s="964" t="s">
        <v>148</v>
      </c>
      <c r="B6" s="902"/>
      <c r="C6" s="902" t="s">
        <v>149</v>
      </c>
      <c r="D6" s="902"/>
      <c r="E6" s="902"/>
      <c r="F6" s="965"/>
      <c r="G6" s="2539"/>
      <c r="H6" s="964" t="s">
        <v>150</v>
      </c>
      <c r="I6" s="902"/>
      <c r="J6" s="902"/>
      <c r="K6" s="1527" t="s">
        <v>151</v>
      </c>
      <c r="L6" s="1527"/>
      <c r="M6" s="1527"/>
      <c r="N6" s="965"/>
    </row>
    <row r="7" spans="1:14">
      <c r="A7" s="964" t="s">
        <v>152</v>
      </c>
      <c r="B7" s="902"/>
      <c r="C7" s="902" t="s">
        <v>153</v>
      </c>
      <c r="D7" s="902"/>
      <c r="E7" s="902"/>
      <c r="F7" s="965"/>
      <c r="G7" s="2539"/>
      <c r="H7" s="964" t="s">
        <v>154</v>
      </c>
      <c r="I7" s="902"/>
      <c r="J7" s="902"/>
      <c r="K7" s="1527" t="s">
        <v>155</v>
      </c>
      <c r="L7" s="1527"/>
      <c r="M7" s="1527"/>
      <c r="N7" s="965"/>
    </row>
    <row r="8" spans="1:14">
      <c r="A8" s="964" t="s">
        <v>839</v>
      </c>
      <c r="B8" s="902"/>
      <c r="C8" s="902" t="s">
        <v>115</v>
      </c>
      <c r="D8" s="902"/>
      <c r="E8" s="902"/>
      <c r="F8" s="965"/>
      <c r="G8" s="2539"/>
      <c r="H8" s="1528" t="s">
        <v>4643</v>
      </c>
      <c r="I8" s="1527"/>
      <c r="J8" s="1527"/>
      <c r="K8" s="1527" t="s">
        <v>116</v>
      </c>
      <c r="L8" s="1527"/>
      <c r="M8" s="1527"/>
      <c r="N8" s="965"/>
    </row>
    <row r="9" spans="1:14">
      <c r="A9" s="964" t="s">
        <v>865</v>
      </c>
      <c r="B9" s="902"/>
      <c r="C9" s="902" t="s">
        <v>866</v>
      </c>
      <c r="D9" s="902"/>
      <c r="E9" s="902"/>
      <c r="F9" s="965"/>
      <c r="G9" s="2539"/>
      <c r="H9" s="1528" t="s">
        <v>867</v>
      </c>
      <c r="I9" s="1527"/>
      <c r="J9" s="1527"/>
      <c r="K9" s="1527" t="s">
        <v>868</v>
      </c>
      <c r="L9" s="1527"/>
      <c r="M9" s="1527"/>
      <c r="N9" s="965"/>
    </row>
    <row r="10" spans="1:14">
      <c r="A10" s="964" t="s">
        <v>869</v>
      </c>
      <c r="B10" s="902"/>
      <c r="C10" s="902" t="s">
        <v>870</v>
      </c>
      <c r="D10" s="902"/>
      <c r="E10" s="902"/>
      <c r="F10" s="965"/>
      <c r="G10" s="2539"/>
      <c r="H10" s="1528" t="s">
        <v>4644</v>
      </c>
      <c r="I10" s="1527"/>
      <c r="J10" s="1527"/>
      <c r="K10" s="1527" t="s">
        <v>871</v>
      </c>
      <c r="L10" s="1527"/>
      <c r="M10" s="1527"/>
      <c r="N10" s="965"/>
    </row>
    <row r="11" spans="1:14">
      <c r="A11" s="964" t="s">
        <v>872</v>
      </c>
      <c r="B11" s="902"/>
      <c r="C11" s="902" t="s">
        <v>873</v>
      </c>
      <c r="D11" s="902"/>
      <c r="E11" s="902"/>
      <c r="F11" s="965"/>
      <c r="G11" s="2539"/>
      <c r="H11" s="1528" t="s">
        <v>4645</v>
      </c>
      <c r="I11" s="1527"/>
      <c r="J11" s="1527"/>
      <c r="K11" s="1527" t="s">
        <v>874</v>
      </c>
      <c r="L11" s="1527"/>
      <c r="M11" s="1527"/>
      <c r="N11" s="965"/>
    </row>
    <row r="12" spans="1:14">
      <c r="A12" s="964" t="s">
        <v>156</v>
      </c>
      <c r="B12" s="902"/>
      <c r="C12" s="902" t="s">
        <v>157</v>
      </c>
      <c r="D12" s="902"/>
      <c r="E12" s="902"/>
      <c r="F12" s="965"/>
      <c r="G12" s="2539"/>
      <c r="H12" s="1528" t="s">
        <v>158</v>
      </c>
      <c r="I12" s="1527"/>
      <c r="J12" s="1527"/>
      <c r="K12" s="1527" t="s">
        <v>159</v>
      </c>
      <c r="L12" s="1527"/>
      <c r="M12" s="1527"/>
      <c r="N12" s="965"/>
    </row>
    <row r="13" spans="1:14">
      <c r="A13" s="964"/>
      <c r="B13" s="902"/>
      <c r="C13" s="902" t="s">
        <v>160</v>
      </c>
      <c r="D13" s="902"/>
      <c r="E13" s="902"/>
      <c r="F13" s="965"/>
      <c r="G13" s="2539"/>
      <c r="H13" s="1528" t="s">
        <v>161</v>
      </c>
      <c r="I13" s="1527"/>
      <c r="J13" s="1527"/>
      <c r="K13" s="1527" t="s">
        <v>162</v>
      </c>
      <c r="L13" s="1527"/>
      <c r="M13" s="1527"/>
      <c r="N13" s="965"/>
    </row>
    <row r="14" spans="1:14">
      <c r="A14" s="964"/>
      <c r="B14" s="902"/>
      <c r="C14" s="902"/>
      <c r="D14" s="902"/>
      <c r="E14" s="902"/>
      <c r="F14" s="965"/>
      <c r="G14" s="2539"/>
      <c r="H14" s="964"/>
      <c r="I14" s="902"/>
      <c r="J14" s="902"/>
      <c r="K14" s="902"/>
      <c r="L14" s="902"/>
      <c r="M14" s="902"/>
      <c r="N14" s="965"/>
    </row>
    <row r="15" spans="1:14" ht="15.75" thickBot="1">
      <c r="A15" s="981"/>
      <c r="B15" s="954"/>
      <c r="C15" s="954"/>
      <c r="D15" s="954"/>
      <c r="E15" s="954"/>
      <c r="F15" s="982"/>
      <c r="G15" s="2539"/>
      <c r="H15" s="981"/>
      <c r="I15" s="954"/>
      <c r="J15" s="954"/>
      <c r="K15" s="954"/>
      <c r="L15" s="954"/>
      <c r="M15" s="954"/>
      <c r="N15" s="982"/>
    </row>
    <row r="16" spans="1:14">
      <c r="A16" s="1015"/>
      <c r="B16" s="902"/>
      <c r="C16" s="902"/>
      <c r="D16" s="965"/>
      <c r="E16" s="902"/>
      <c r="F16" s="965"/>
      <c r="G16" s="2539"/>
      <c r="H16" s="964"/>
      <c r="I16" s="965"/>
      <c r="J16" s="902"/>
      <c r="K16" s="965"/>
      <c r="L16" s="902"/>
      <c r="M16" s="965"/>
      <c r="N16" s="965"/>
    </row>
    <row r="17" spans="1:14">
      <c r="A17" s="1025"/>
      <c r="B17" s="902"/>
      <c r="C17" s="902"/>
      <c r="D17" s="915"/>
      <c r="E17" s="902" t="s">
        <v>163</v>
      </c>
      <c r="F17" s="965"/>
      <c r="G17" s="2539"/>
      <c r="H17" s="964" t="s">
        <v>163</v>
      </c>
      <c r="I17" s="963"/>
      <c r="J17" s="964" t="s">
        <v>163</v>
      </c>
      <c r="K17" s="965"/>
      <c r="L17" s="964" t="s">
        <v>163</v>
      </c>
      <c r="M17" s="965"/>
      <c r="N17" s="965"/>
    </row>
    <row r="18" spans="1:14">
      <c r="A18" s="1024" t="s">
        <v>1729</v>
      </c>
      <c r="B18" s="903" t="s">
        <v>1783</v>
      </c>
      <c r="C18" s="902"/>
      <c r="D18" s="965"/>
      <c r="E18" s="902" t="s">
        <v>1634</v>
      </c>
      <c r="F18" s="965"/>
      <c r="G18" s="2539"/>
      <c r="H18" s="964" t="s">
        <v>1634</v>
      </c>
      <c r="I18" s="915"/>
      <c r="J18" s="964" t="s">
        <v>1634</v>
      </c>
      <c r="K18" s="965"/>
      <c r="L18" s="964" t="s">
        <v>1634</v>
      </c>
      <c r="M18" s="965"/>
      <c r="N18" s="1024" t="s">
        <v>1729</v>
      </c>
    </row>
    <row r="19" spans="1:14">
      <c r="A19" s="1024" t="s">
        <v>1732</v>
      </c>
      <c r="B19" s="903"/>
      <c r="C19" s="902"/>
      <c r="D19" s="965"/>
      <c r="E19" s="902"/>
      <c r="F19" s="965"/>
      <c r="G19" s="2539"/>
      <c r="H19" s="1014"/>
      <c r="I19" s="915"/>
      <c r="J19" s="902"/>
      <c r="K19" s="965"/>
      <c r="L19" s="902"/>
      <c r="M19" s="965"/>
      <c r="N19" s="1024" t="s">
        <v>1732</v>
      </c>
    </row>
    <row r="20" spans="1:14" ht="15.75" thickBot="1">
      <c r="A20" s="1026"/>
      <c r="B20" s="1017" t="s">
        <v>3024</v>
      </c>
      <c r="C20" s="1017"/>
      <c r="D20" s="1028"/>
      <c r="E20" s="1017" t="s">
        <v>3025</v>
      </c>
      <c r="F20" s="1028"/>
      <c r="G20" s="2539"/>
      <c r="H20" s="1029" t="s">
        <v>3026</v>
      </c>
      <c r="I20" s="1028"/>
      <c r="J20" s="1017" t="s">
        <v>3027</v>
      </c>
      <c r="K20" s="1028"/>
      <c r="L20" s="1017" t="s">
        <v>2347</v>
      </c>
      <c r="M20" s="1028"/>
      <c r="N20" s="1026"/>
    </row>
    <row r="21" spans="1:14">
      <c r="A21" s="1045">
        <v>1</v>
      </c>
      <c r="B21" s="298" t="s">
        <v>855</v>
      </c>
      <c r="C21" s="917"/>
      <c r="D21" s="977"/>
      <c r="E21" s="980"/>
      <c r="F21" s="975"/>
      <c r="G21" s="2539"/>
      <c r="H21" s="916"/>
      <c r="I21" s="977"/>
      <c r="J21" s="917"/>
      <c r="K21" s="977"/>
      <c r="L21" s="980"/>
      <c r="M21" s="975"/>
      <c r="N21" s="1045">
        <v>1</v>
      </c>
    </row>
    <row r="22" spans="1:14">
      <c r="A22" s="1045">
        <v>2</v>
      </c>
      <c r="B22" s="298" t="s">
        <v>1267</v>
      </c>
      <c r="C22" s="917"/>
      <c r="D22" s="977"/>
      <c r="E22" s="1038"/>
      <c r="F22" s="1003"/>
      <c r="G22" s="2539"/>
      <c r="H22" s="916"/>
      <c r="I22" s="977"/>
      <c r="J22" s="917"/>
      <c r="K22" s="977"/>
      <c r="L22" s="1038"/>
      <c r="M22" s="1003"/>
      <c r="N22" s="1045">
        <v>2</v>
      </c>
    </row>
    <row r="23" spans="1:14">
      <c r="A23" s="1045">
        <v>3</v>
      </c>
      <c r="B23" s="298" t="s">
        <v>1268</v>
      </c>
      <c r="C23" s="917"/>
      <c r="D23" s="977"/>
      <c r="E23" s="1038"/>
      <c r="F23" s="1003"/>
      <c r="G23" s="2539"/>
      <c r="H23" s="916"/>
      <c r="I23" s="977"/>
      <c r="J23" s="917"/>
      <c r="K23" s="977"/>
      <c r="L23" s="1038"/>
      <c r="M23" s="1003"/>
      <c r="N23" s="1045">
        <v>3</v>
      </c>
    </row>
    <row r="24" spans="1:14">
      <c r="A24" s="1051">
        <v>4</v>
      </c>
      <c r="B24" s="298" t="s">
        <v>1635</v>
      </c>
      <c r="C24" s="917"/>
      <c r="D24" s="977"/>
      <c r="E24" s="917"/>
      <c r="F24" s="977"/>
      <c r="G24" s="2539"/>
      <c r="H24" s="1056"/>
      <c r="I24" s="1084"/>
      <c r="J24" s="917"/>
      <c r="K24" s="977"/>
      <c r="L24" s="917"/>
      <c r="M24" s="977"/>
      <c r="N24" s="1051">
        <v>4</v>
      </c>
    </row>
    <row r="25" spans="1:14">
      <c r="A25" s="1051">
        <v>5</v>
      </c>
      <c r="B25" s="298" t="s">
        <v>858</v>
      </c>
      <c r="C25" s="917"/>
      <c r="D25" s="977"/>
      <c r="E25" s="917"/>
      <c r="F25" s="977"/>
      <c r="G25" s="2539"/>
      <c r="H25" s="1056"/>
      <c r="I25" s="1084"/>
      <c r="J25" s="917"/>
      <c r="K25" s="977"/>
      <c r="L25" s="917"/>
      <c r="M25" s="977"/>
      <c r="N25" s="1051">
        <v>5</v>
      </c>
    </row>
    <row r="26" spans="1:14">
      <c r="A26" s="1051">
        <v>6</v>
      </c>
      <c r="B26" s="298" t="s">
        <v>2910</v>
      </c>
      <c r="C26" s="917"/>
      <c r="D26" s="977"/>
      <c r="E26" s="917"/>
      <c r="F26" s="977"/>
      <c r="G26" s="2539"/>
      <c r="H26" s="1056"/>
      <c r="I26" s="1084"/>
      <c r="J26" s="917"/>
      <c r="K26" s="977"/>
      <c r="L26" s="917"/>
      <c r="M26" s="977"/>
      <c r="N26" s="1051">
        <v>6</v>
      </c>
    </row>
    <row r="27" spans="1:14">
      <c r="A27" s="1051">
        <v>7</v>
      </c>
      <c r="B27" s="298" t="s">
        <v>859</v>
      </c>
      <c r="C27" s="917"/>
      <c r="D27" s="977"/>
      <c r="E27" s="917"/>
      <c r="F27" s="977"/>
      <c r="G27" s="2539"/>
      <c r="H27" s="1056"/>
      <c r="I27" s="1084"/>
      <c r="J27" s="917"/>
      <c r="K27" s="977"/>
      <c r="L27" s="917"/>
      <c r="M27" s="977"/>
      <c r="N27" s="1051">
        <v>7</v>
      </c>
    </row>
    <row r="28" spans="1:14">
      <c r="A28" s="1051">
        <v>8</v>
      </c>
      <c r="B28" s="298" t="s">
        <v>1276</v>
      </c>
      <c r="C28" s="917"/>
      <c r="D28" s="977"/>
      <c r="E28" s="917"/>
      <c r="F28" s="977"/>
      <c r="G28" s="2539"/>
      <c r="H28" s="1056"/>
      <c r="I28" s="1084"/>
      <c r="J28" s="917"/>
      <c r="K28" s="977"/>
      <c r="L28" s="917"/>
      <c r="M28" s="977"/>
      <c r="N28" s="1051">
        <v>8</v>
      </c>
    </row>
    <row r="29" spans="1:14">
      <c r="A29" s="1051">
        <v>9</v>
      </c>
      <c r="B29" s="298" t="s">
        <v>2911</v>
      </c>
      <c r="C29" s="917"/>
      <c r="D29" s="977"/>
      <c r="E29" s="917"/>
      <c r="F29" s="977"/>
      <c r="G29" s="2539"/>
      <c r="H29" s="1056"/>
      <c r="I29" s="1084"/>
      <c r="J29" s="917"/>
      <c r="K29" s="977"/>
      <c r="L29" s="917"/>
      <c r="M29" s="977"/>
      <c r="N29" s="1051">
        <v>9</v>
      </c>
    </row>
    <row r="30" spans="1:14">
      <c r="A30" s="1051">
        <v>10</v>
      </c>
      <c r="B30" s="298" t="s">
        <v>2912</v>
      </c>
      <c r="C30" s="917"/>
      <c r="D30" s="977"/>
      <c r="E30" s="917"/>
      <c r="F30" s="977"/>
      <c r="G30" s="2539"/>
      <c r="H30" s="1056"/>
      <c r="I30" s="1084"/>
      <c r="J30" s="917"/>
      <c r="K30" s="977"/>
      <c r="L30" s="917"/>
      <c r="M30" s="977"/>
      <c r="N30" s="1051">
        <v>10</v>
      </c>
    </row>
    <row r="31" spans="1:14">
      <c r="A31" s="1051">
        <v>11</v>
      </c>
      <c r="B31" s="298" t="s">
        <v>2913</v>
      </c>
      <c r="C31" s="917"/>
      <c r="D31" s="977"/>
      <c r="E31" s="917"/>
      <c r="F31" s="977"/>
      <c r="G31" s="2539"/>
      <c r="H31" s="1056"/>
      <c r="I31" s="1084"/>
      <c r="J31" s="917"/>
      <c r="K31" s="977"/>
      <c r="L31" s="917"/>
      <c r="M31" s="977"/>
      <c r="N31" s="1051">
        <v>11</v>
      </c>
    </row>
    <row r="32" spans="1:14">
      <c r="A32" s="1051">
        <v>12</v>
      </c>
      <c r="B32" s="298" t="s">
        <v>862</v>
      </c>
      <c r="C32" s="917"/>
      <c r="D32" s="977"/>
      <c r="E32" s="917"/>
      <c r="F32" s="977"/>
      <c r="G32" s="2539"/>
      <c r="H32" s="1056"/>
      <c r="I32" s="1084"/>
      <c r="J32" s="917"/>
      <c r="K32" s="977"/>
      <c r="L32" s="917"/>
      <c r="M32" s="977"/>
      <c r="N32" s="1051">
        <v>12</v>
      </c>
    </row>
    <row r="33" spans="1:15">
      <c r="A33" s="1051">
        <v>13</v>
      </c>
      <c r="B33" s="298" t="s">
        <v>863</v>
      </c>
      <c r="C33" s="917"/>
      <c r="D33" s="977"/>
      <c r="E33" s="917"/>
      <c r="F33" s="977"/>
      <c r="G33" s="2539"/>
      <c r="H33" s="1056"/>
      <c r="I33" s="1084"/>
      <c r="J33" s="917"/>
      <c r="K33" s="977"/>
      <c r="L33" s="917"/>
      <c r="M33" s="977"/>
      <c r="N33" s="1051">
        <v>13</v>
      </c>
    </row>
    <row r="34" spans="1:15">
      <c r="A34" s="1045">
        <v>14</v>
      </c>
      <c r="B34" s="298" t="s">
        <v>864</v>
      </c>
      <c r="C34" s="917"/>
      <c r="D34" s="977"/>
      <c r="E34" s="917"/>
      <c r="F34" s="977"/>
      <c r="G34" s="2539"/>
      <c r="H34" s="916"/>
      <c r="I34" s="977"/>
      <c r="J34" s="917"/>
      <c r="K34" s="977"/>
      <c r="L34" s="917"/>
      <c r="M34" s="977"/>
      <c r="N34" s="1045">
        <v>14</v>
      </c>
    </row>
    <row r="35" spans="1:15">
      <c r="A35" s="1045">
        <v>15</v>
      </c>
      <c r="B35" s="298" t="s">
        <v>218</v>
      </c>
      <c r="C35" s="917"/>
      <c r="D35" s="977"/>
      <c r="E35" s="917"/>
      <c r="F35" s="977"/>
      <c r="G35" s="2539"/>
      <c r="H35" s="916"/>
      <c r="I35" s="977"/>
      <c r="J35" s="917"/>
      <c r="K35" s="977"/>
      <c r="L35" s="917"/>
      <c r="M35" s="977"/>
      <c r="N35" s="1045">
        <v>15</v>
      </c>
    </row>
    <row r="36" spans="1:15">
      <c r="A36" s="1045">
        <v>16</v>
      </c>
      <c r="B36" s="298" t="s">
        <v>2914</v>
      </c>
      <c r="C36" s="917"/>
      <c r="D36" s="977"/>
      <c r="E36" s="917"/>
      <c r="F36" s="977"/>
      <c r="G36" s="2539"/>
      <c r="H36" s="916"/>
      <c r="I36" s="977"/>
      <c r="J36" s="917"/>
      <c r="K36" s="977"/>
      <c r="L36" s="917"/>
      <c r="M36" s="977"/>
      <c r="N36" s="1045">
        <v>16</v>
      </c>
    </row>
    <row r="37" spans="1:15">
      <c r="A37" s="1045">
        <v>17</v>
      </c>
      <c r="B37" s="298" t="s">
        <v>2915</v>
      </c>
      <c r="C37" s="917"/>
      <c r="D37" s="977"/>
      <c r="E37" s="917"/>
      <c r="F37" s="977"/>
      <c r="G37" s="2539"/>
      <c r="H37" s="916"/>
      <c r="I37" s="977"/>
      <c r="J37" s="917"/>
      <c r="K37" s="977"/>
      <c r="L37" s="917"/>
      <c r="M37" s="977"/>
      <c r="N37" s="1045">
        <v>17</v>
      </c>
    </row>
    <row r="38" spans="1:15">
      <c r="A38" s="1045">
        <v>18</v>
      </c>
      <c r="B38" s="298" t="s">
        <v>2916</v>
      </c>
      <c r="C38" s="917"/>
      <c r="D38" s="977"/>
      <c r="E38" s="917"/>
      <c r="F38" s="977"/>
      <c r="G38" s="2539"/>
      <c r="H38" s="916"/>
      <c r="I38" s="977"/>
      <c r="J38" s="917"/>
      <c r="K38" s="977"/>
      <c r="L38" s="917"/>
      <c r="M38" s="977"/>
      <c r="N38" s="1045">
        <v>18</v>
      </c>
    </row>
    <row r="39" spans="1:15">
      <c r="A39" s="1045">
        <v>19</v>
      </c>
      <c r="B39" s="298" t="s">
        <v>220</v>
      </c>
      <c r="C39" s="917"/>
      <c r="D39" s="977"/>
      <c r="E39" s="917"/>
      <c r="F39" s="977"/>
      <c r="G39" s="2539"/>
      <c r="H39" s="916"/>
      <c r="I39" s="977"/>
      <c r="J39" s="917"/>
      <c r="K39" s="977"/>
      <c r="L39" s="917"/>
      <c r="M39" s="977"/>
      <c r="N39" s="1045">
        <v>19</v>
      </c>
    </row>
    <row r="40" spans="1:15" s="1526" customFormat="1">
      <c r="A40" s="2796">
        <v>20</v>
      </c>
      <c r="B40" s="1534" t="s">
        <v>4426</v>
      </c>
      <c r="C40" s="2800"/>
      <c r="D40" s="2797"/>
      <c r="E40" s="2800"/>
      <c r="F40" s="2797"/>
      <c r="G40" s="1527"/>
      <c r="H40" s="2801"/>
      <c r="I40" s="2797"/>
      <c r="J40" s="2800"/>
      <c r="K40" s="2797"/>
      <c r="L40" s="2800"/>
      <c r="M40" s="2797"/>
      <c r="N40" s="2796">
        <v>20</v>
      </c>
      <c r="O40" s="9"/>
    </row>
    <row r="41" spans="1:15">
      <c r="A41" s="1045">
        <v>21</v>
      </c>
      <c r="B41" s="298" t="s">
        <v>2917</v>
      </c>
      <c r="C41" s="917"/>
      <c r="D41" s="977"/>
      <c r="E41" s="917"/>
      <c r="F41" s="977"/>
      <c r="G41" s="2539"/>
      <c r="H41" s="916"/>
      <c r="I41" s="977"/>
      <c r="J41" s="917"/>
      <c r="K41" s="977"/>
      <c r="L41" s="917"/>
      <c r="M41" s="977"/>
      <c r="N41" s="1045">
        <v>21</v>
      </c>
    </row>
    <row r="42" spans="1:15">
      <c r="A42" s="1045">
        <v>22</v>
      </c>
      <c r="B42" s="1534" t="s">
        <v>4248</v>
      </c>
      <c r="C42" s="917"/>
      <c r="D42" s="977"/>
      <c r="E42" s="917"/>
      <c r="F42" s="977"/>
      <c r="G42" s="2539"/>
      <c r="H42" s="916"/>
      <c r="I42" s="977"/>
      <c r="J42" s="917"/>
      <c r="K42" s="977"/>
      <c r="L42" s="917"/>
      <c r="M42" s="977"/>
      <c r="N42" s="1045">
        <v>22</v>
      </c>
    </row>
    <row r="43" spans="1:15">
      <c r="A43" s="1045">
        <v>23</v>
      </c>
      <c r="B43" s="298" t="s">
        <v>2872</v>
      </c>
      <c r="C43" s="917"/>
      <c r="D43" s="977"/>
      <c r="E43" s="917"/>
      <c r="F43" s="977"/>
      <c r="G43" s="2539"/>
      <c r="H43" s="916"/>
      <c r="I43" s="977"/>
      <c r="J43" s="917"/>
      <c r="K43" s="977"/>
      <c r="L43" s="917"/>
      <c r="M43" s="977"/>
      <c r="N43" s="1045">
        <v>23</v>
      </c>
    </row>
    <row r="44" spans="1:15">
      <c r="A44" s="1045">
        <v>24</v>
      </c>
      <c r="B44" s="298" t="s">
        <v>224</v>
      </c>
      <c r="C44" s="917"/>
      <c r="D44" s="977"/>
      <c r="E44" s="917"/>
      <c r="F44" s="977"/>
      <c r="G44" s="2539"/>
      <c r="H44" s="916"/>
      <c r="I44" s="977"/>
      <c r="J44" s="917"/>
      <c r="K44" s="977"/>
      <c r="L44" s="917"/>
      <c r="M44" s="977"/>
      <c r="N44" s="1045">
        <v>24</v>
      </c>
    </row>
    <row r="45" spans="1:15">
      <c r="A45" s="1045">
        <v>25</v>
      </c>
      <c r="B45" s="298" t="s">
        <v>225</v>
      </c>
      <c r="C45" s="917"/>
      <c r="D45" s="977"/>
      <c r="E45" s="917"/>
      <c r="F45" s="977"/>
      <c r="G45" s="2539"/>
      <c r="H45" s="916"/>
      <c r="I45" s="977"/>
      <c r="J45" s="917"/>
      <c r="K45" s="977"/>
      <c r="L45" s="917"/>
      <c r="M45" s="977"/>
      <c r="N45" s="1045">
        <v>25</v>
      </c>
    </row>
    <row r="46" spans="1:15">
      <c r="A46" s="1045">
        <v>26</v>
      </c>
      <c r="B46" s="298" t="s">
        <v>2873</v>
      </c>
      <c r="C46" s="917"/>
      <c r="D46" s="977"/>
      <c r="E46" s="917"/>
      <c r="F46" s="977"/>
      <c r="G46" s="2539"/>
      <c r="H46" s="916"/>
      <c r="I46" s="977"/>
      <c r="J46" s="917"/>
      <c r="K46" s="977"/>
      <c r="L46" s="917"/>
      <c r="M46" s="977"/>
      <c r="N46" s="1045">
        <v>26</v>
      </c>
    </row>
    <row r="47" spans="1:15">
      <c r="A47" s="1045">
        <v>27</v>
      </c>
      <c r="B47" s="298" t="s">
        <v>227</v>
      </c>
      <c r="C47" s="917"/>
      <c r="D47" s="977"/>
      <c r="E47" s="917"/>
      <c r="F47" s="977"/>
      <c r="G47" s="2539"/>
      <c r="H47" s="916"/>
      <c r="I47" s="977"/>
      <c r="J47" s="917"/>
      <c r="K47" s="977"/>
      <c r="L47" s="917"/>
      <c r="M47" s="977"/>
      <c r="N47" s="1045">
        <v>27</v>
      </c>
    </row>
    <row r="48" spans="1:15">
      <c r="A48" s="1045">
        <v>28</v>
      </c>
      <c r="B48" s="298" t="s">
        <v>2874</v>
      </c>
      <c r="C48" s="917"/>
      <c r="D48" s="977"/>
      <c r="E48" s="917"/>
      <c r="F48" s="977"/>
      <c r="G48" s="2539"/>
      <c r="H48" s="916"/>
      <c r="I48" s="977"/>
      <c r="J48" s="917"/>
      <c r="K48" s="977"/>
      <c r="L48" s="917"/>
      <c r="M48" s="977"/>
      <c r="N48" s="1045">
        <v>28</v>
      </c>
    </row>
    <row r="49" spans="1:14">
      <c r="A49" s="1045">
        <v>29</v>
      </c>
      <c r="B49" s="298" t="s">
        <v>229</v>
      </c>
      <c r="C49" s="917"/>
      <c r="D49" s="977"/>
      <c r="E49" s="917"/>
      <c r="F49" s="977"/>
      <c r="G49" s="2539"/>
      <c r="H49" s="916"/>
      <c r="I49" s="977"/>
      <c r="J49" s="917"/>
      <c r="K49" s="977"/>
      <c r="L49" s="917"/>
      <c r="M49" s="977"/>
      <c r="N49" s="1045">
        <v>29</v>
      </c>
    </row>
    <row r="50" spans="1:14">
      <c r="A50" s="1045">
        <v>30</v>
      </c>
      <c r="B50" s="298" t="s">
        <v>230</v>
      </c>
      <c r="C50" s="917"/>
      <c r="D50" s="977"/>
      <c r="E50" s="917"/>
      <c r="F50" s="977"/>
      <c r="G50" s="2539"/>
      <c r="H50" s="916"/>
      <c r="I50" s="977"/>
      <c r="J50" s="917"/>
      <c r="K50" s="977"/>
      <c r="L50" s="917"/>
      <c r="M50" s="977"/>
      <c r="N50" s="1045">
        <v>30</v>
      </c>
    </row>
    <row r="51" spans="1:14">
      <c r="A51" s="1045">
        <v>31</v>
      </c>
      <c r="B51" s="298" t="s">
        <v>231</v>
      </c>
      <c r="C51" s="917"/>
      <c r="D51" s="977"/>
      <c r="E51" s="917"/>
      <c r="F51" s="977"/>
      <c r="G51" s="2539"/>
      <c r="H51" s="916"/>
      <c r="I51" s="977"/>
      <c r="J51" s="917"/>
      <c r="K51" s="977"/>
      <c r="L51" s="917"/>
      <c r="M51" s="977"/>
      <c r="N51" s="1045">
        <v>31</v>
      </c>
    </row>
    <row r="52" spans="1:14">
      <c r="A52" s="1045">
        <v>32</v>
      </c>
      <c r="B52" s="298" t="s">
        <v>232</v>
      </c>
      <c r="C52" s="917"/>
      <c r="D52" s="977"/>
      <c r="E52" s="917"/>
      <c r="F52" s="977"/>
      <c r="G52" s="2539"/>
      <c r="H52" s="916"/>
      <c r="I52" s="977"/>
      <c r="J52" s="917"/>
      <c r="K52" s="977"/>
      <c r="L52" s="917"/>
      <c r="M52" s="977"/>
      <c r="N52" s="1045">
        <v>32</v>
      </c>
    </row>
    <row r="53" spans="1:14">
      <c r="A53" s="1045">
        <v>33</v>
      </c>
      <c r="B53" s="298" t="s">
        <v>233</v>
      </c>
      <c r="C53" s="917"/>
      <c r="D53" s="977"/>
      <c r="E53" s="917"/>
      <c r="F53" s="977"/>
      <c r="G53" s="2539"/>
      <c r="H53" s="916"/>
      <c r="I53" s="977"/>
      <c r="J53" s="917"/>
      <c r="K53" s="977"/>
      <c r="L53" s="917"/>
      <c r="M53" s="977"/>
      <c r="N53" s="1045">
        <v>33</v>
      </c>
    </row>
    <row r="54" spans="1:14">
      <c r="A54" s="1045">
        <v>34</v>
      </c>
      <c r="B54" s="298" t="s">
        <v>2875</v>
      </c>
      <c r="C54" s="917"/>
      <c r="D54" s="977"/>
      <c r="E54" s="917"/>
      <c r="F54" s="977"/>
      <c r="G54" s="2539"/>
      <c r="H54" s="916"/>
      <c r="I54" s="977"/>
      <c r="J54" s="917"/>
      <c r="K54" s="977"/>
      <c r="L54" s="917"/>
      <c r="M54" s="977"/>
      <c r="N54" s="1045">
        <v>34</v>
      </c>
    </row>
    <row r="55" spans="1:14">
      <c r="A55" s="1045">
        <v>35</v>
      </c>
      <c r="B55" s="298" t="s">
        <v>2876</v>
      </c>
      <c r="C55" s="917"/>
      <c r="D55" s="977"/>
      <c r="E55" s="917"/>
      <c r="F55" s="977"/>
      <c r="G55" s="2539"/>
      <c r="H55" s="916"/>
      <c r="I55" s="977"/>
      <c r="J55" s="917"/>
      <c r="K55" s="977"/>
      <c r="L55" s="917"/>
      <c r="M55" s="977"/>
      <c r="N55" s="1045">
        <v>35</v>
      </c>
    </row>
    <row r="56" spans="1:14">
      <c r="A56" s="1045">
        <v>36</v>
      </c>
      <c r="B56" s="298" t="s">
        <v>2877</v>
      </c>
      <c r="C56" s="917"/>
      <c r="D56" s="977"/>
      <c r="E56" s="917"/>
      <c r="F56" s="977"/>
      <c r="G56" s="2539"/>
      <c r="H56" s="916"/>
      <c r="I56" s="977"/>
      <c r="J56" s="917"/>
      <c r="K56" s="977"/>
      <c r="L56" s="917"/>
      <c r="M56" s="977"/>
      <c r="N56" s="1045">
        <v>36</v>
      </c>
    </row>
    <row r="57" spans="1:14">
      <c r="A57" s="1045">
        <v>37</v>
      </c>
      <c r="B57" s="298" t="s">
        <v>2878</v>
      </c>
      <c r="C57" s="917"/>
      <c r="D57" s="977"/>
      <c r="E57" s="917"/>
      <c r="F57" s="977"/>
      <c r="G57" s="2539"/>
      <c r="H57" s="916"/>
      <c r="I57" s="977"/>
      <c r="J57" s="917"/>
      <c r="K57" s="977"/>
      <c r="L57" s="917"/>
      <c r="M57" s="977"/>
      <c r="N57" s="1045">
        <v>37</v>
      </c>
    </row>
    <row r="58" spans="1:14">
      <c r="A58" s="1533">
        <v>38</v>
      </c>
      <c r="B58" s="2712" t="s">
        <v>4646</v>
      </c>
      <c r="C58" s="1483"/>
      <c r="D58" s="965"/>
      <c r="E58" s="1092"/>
      <c r="F58" s="965"/>
      <c r="G58" s="2539"/>
      <c r="H58" s="1530"/>
      <c r="I58" s="1531"/>
      <c r="J58" s="1532"/>
      <c r="K58" s="1531"/>
      <c r="L58" s="1532"/>
      <c r="M58" s="1531"/>
      <c r="N58" s="1533">
        <v>38</v>
      </c>
    </row>
    <row r="59" spans="1:14" s="1444" customFormat="1" ht="15.75" thickBot="1">
      <c r="A59" s="2805">
        <v>39</v>
      </c>
      <c r="B59" s="2806" t="s">
        <v>4247</v>
      </c>
      <c r="C59" s="2807"/>
      <c r="D59" s="2808"/>
      <c r="E59" s="2807"/>
      <c r="F59" s="2809"/>
      <c r="G59" s="1527"/>
      <c r="H59" s="2802"/>
      <c r="I59" s="2803"/>
      <c r="J59" s="2804"/>
      <c r="K59" s="2803"/>
      <c r="L59" s="2804"/>
      <c r="M59" s="2803"/>
      <c r="N59" s="2805">
        <v>39</v>
      </c>
    </row>
    <row r="61" spans="1:14">
      <c r="A61" s="1527" t="s">
        <v>4681</v>
      </c>
      <c r="B61" s="1527"/>
      <c r="C61" s="1527"/>
      <c r="D61" s="1527"/>
      <c r="E61" s="1527"/>
      <c r="F61" s="1527"/>
      <c r="G61" s="1527"/>
      <c r="H61" s="1527" t="s">
        <v>4681</v>
      </c>
      <c r="I61" s="1527"/>
    </row>
    <row r="62" spans="1:14">
      <c r="A62" s="903" t="s">
        <v>3351</v>
      </c>
      <c r="B62" s="903"/>
      <c r="C62" s="903"/>
      <c r="D62" s="903"/>
      <c r="E62" s="903"/>
      <c r="F62" s="903"/>
      <c r="G62" s="2539"/>
      <c r="H62" s="903" t="s">
        <v>3352</v>
      </c>
      <c r="I62" s="903"/>
      <c r="J62" s="903"/>
      <c r="K62" s="903"/>
      <c r="L62" s="903"/>
      <c r="M62" s="903"/>
      <c r="N62" s="903"/>
    </row>
  </sheetData>
  <printOptions horizontalCentered="1" verticalCentered="1"/>
  <pageMargins left="0.25" right="0.25" top="0.25" bottom="0.25" header="0" footer="0"/>
  <pageSetup scale="72" fitToWidth="2"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pageSetUpPr fitToPage="1"/>
  </sheetPr>
  <dimension ref="A1:P134"/>
  <sheetViews>
    <sheetView defaultGridColor="0" view="pageBreakPreview" topLeftCell="A61" colorId="22" zoomScale="40" zoomScaleNormal="80" zoomScaleSheetLayoutView="40" workbookViewId="0">
      <selection activeCell="L85" sqref="L85"/>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904" t="s">
        <v>1800</v>
      </c>
      <c r="B1" s="905"/>
      <c r="C1" s="905"/>
      <c r="D1" s="1012"/>
      <c r="E1" s="1009" t="s">
        <v>1344</v>
      </c>
      <c r="F1" s="1037"/>
      <c r="G1" s="1011" t="s">
        <v>1802</v>
      </c>
      <c r="H1" s="996" t="s">
        <v>1803</v>
      </c>
      <c r="I1" s="902"/>
      <c r="J1" s="904" t="s">
        <v>1800</v>
      </c>
      <c r="K1" s="905"/>
      <c r="L1" s="1009" t="s">
        <v>1344</v>
      </c>
      <c r="M1" s="910"/>
      <c r="N1" s="1011" t="s">
        <v>1802</v>
      </c>
      <c r="O1" s="1022" t="s">
        <v>1803</v>
      </c>
      <c r="P1" s="996"/>
    </row>
    <row r="2" spans="1:16">
      <c r="A2" s="72" t="str">
        <f>'Data Sheet'!$C$25</f>
        <v xml:space="preserve">The Brooklyn Union Gas Company d/b/a National Grid New York </v>
      </c>
      <c r="B2" s="902"/>
      <c r="C2" s="902"/>
      <c r="D2" s="902"/>
      <c r="E2" s="964" t="s">
        <v>1137</v>
      </c>
      <c r="F2" s="947"/>
      <c r="G2" s="1024" t="s">
        <v>1805</v>
      </c>
      <c r="H2" s="965"/>
      <c r="I2" s="902"/>
      <c r="J2" s="72" t="str">
        <f>'Data Sheet'!$C$25</f>
        <v xml:space="preserve">The Brooklyn Union Gas Company d/b/a National Grid New York </v>
      </c>
      <c r="K2" s="902"/>
      <c r="L2" s="964" t="s">
        <v>1137</v>
      </c>
      <c r="M2" s="965"/>
      <c r="N2" s="1024" t="s">
        <v>1805</v>
      </c>
      <c r="O2" s="962"/>
      <c r="P2" s="963"/>
    </row>
    <row r="3" spans="1:16" ht="15" customHeight="1" thickBot="1">
      <c r="A3" s="981"/>
      <c r="B3" s="954"/>
      <c r="C3" s="954"/>
      <c r="D3" s="954"/>
      <c r="E3" s="981" t="s">
        <v>1138</v>
      </c>
      <c r="F3" s="954"/>
      <c r="G3" s="1094" t="str">
        <f>'Data Sheet'!$C$40</f>
        <v xml:space="preserve"> March 29, 2017</v>
      </c>
      <c r="H3" s="1282" t="str">
        <f>'Data Sheet'!$C$38</f>
        <v xml:space="preserve"> December 31, 2016</v>
      </c>
      <c r="I3" s="902"/>
      <c r="J3" s="981"/>
      <c r="K3" s="954"/>
      <c r="L3" s="981" t="s">
        <v>1138</v>
      </c>
      <c r="M3" s="982"/>
      <c r="N3" s="1083" t="str">
        <f>'Data Sheet'!$C$40</f>
        <v xml:space="preserve"> March 29, 2017</v>
      </c>
      <c r="O3" s="937" t="str">
        <f>'Data Sheet'!$C$38</f>
        <v xml:space="preserve"> December 31, 2016</v>
      </c>
      <c r="P3" s="1028"/>
    </row>
    <row r="4" spans="1:16" ht="15" customHeight="1" thickBot="1">
      <c r="A4" s="577" t="s">
        <v>3353</v>
      </c>
      <c r="B4" s="578"/>
      <c r="C4" s="578"/>
      <c r="D4" s="1017"/>
      <c r="E4" s="1017"/>
      <c r="F4" s="1017"/>
      <c r="G4" s="1019"/>
      <c r="H4" s="1028"/>
      <c r="I4" s="902"/>
      <c r="J4" s="3454" t="s">
        <v>4648</v>
      </c>
      <c r="K4" s="3455"/>
      <c r="L4" s="3455"/>
      <c r="M4" s="3455"/>
      <c r="N4" s="3455"/>
      <c r="O4" s="3455"/>
      <c r="P4" s="3456"/>
    </row>
    <row r="5" spans="1:16" ht="15.75">
      <c r="A5" s="68"/>
      <c r="B5" s="71"/>
      <c r="C5" s="71"/>
      <c r="D5" s="903"/>
      <c r="E5" s="903"/>
      <c r="F5" s="903"/>
      <c r="G5" s="1022"/>
      <c r="H5" s="965"/>
      <c r="I5" s="902"/>
      <c r="J5" s="68"/>
      <c r="K5" s="71"/>
      <c r="L5" s="71"/>
      <c r="M5" s="903"/>
      <c r="N5" s="903"/>
      <c r="O5" s="1022"/>
      <c r="P5" s="965"/>
    </row>
    <row r="6" spans="1:16">
      <c r="A6" s="964" t="s">
        <v>3355</v>
      </c>
      <c r="B6" s="902"/>
      <c r="C6" s="902"/>
      <c r="D6" s="902"/>
      <c r="E6" s="902" t="s">
        <v>3356</v>
      </c>
      <c r="F6" s="902"/>
      <c r="G6" s="902"/>
      <c r="H6" s="965"/>
      <c r="I6" s="902"/>
      <c r="J6" s="964" t="s">
        <v>3357</v>
      </c>
      <c r="K6" s="902"/>
      <c r="L6" s="902"/>
      <c r="M6" s="902" t="s">
        <v>3358</v>
      </c>
      <c r="N6" s="902"/>
      <c r="O6" s="902"/>
      <c r="P6" s="965"/>
    </row>
    <row r="7" spans="1:16">
      <c r="A7" s="964" t="s">
        <v>3359</v>
      </c>
      <c r="B7" s="902"/>
      <c r="C7" s="902"/>
      <c r="D7" s="902"/>
      <c r="E7" s="902" t="s">
        <v>3360</v>
      </c>
      <c r="F7" s="902"/>
      <c r="G7" s="902"/>
      <c r="H7" s="965"/>
      <c r="I7" s="902"/>
      <c r="J7" s="964" t="s">
        <v>3361</v>
      </c>
      <c r="K7" s="902"/>
      <c r="L7" s="902"/>
      <c r="M7" s="902" t="s">
        <v>3362</v>
      </c>
      <c r="N7" s="902"/>
      <c r="O7" s="902"/>
      <c r="P7" s="965"/>
    </row>
    <row r="8" spans="1:16">
      <c r="A8" s="964" t="s">
        <v>3363</v>
      </c>
      <c r="B8" s="902"/>
      <c r="C8" s="902"/>
      <c r="D8" s="902"/>
      <c r="E8" s="902" t="s">
        <v>3364</v>
      </c>
      <c r="F8" s="902"/>
      <c r="G8" s="902"/>
      <c r="H8" s="965"/>
      <c r="I8" s="902"/>
      <c r="J8" s="964" t="s">
        <v>3365</v>
      </c>
      <c r="K8" s="902"/>
      <c r="L8" s="902"/>
      <c r="M8" s="902" t="s">
        <v>3366</v>
      </c>
      <c r="N8" s="902"/>
      <c r="O8" s="902"/>
      <c r="P8" s="965"/>
    </row>
    <row r="9" spans="1:16">
      <c r="A9" s="964" t="s">
        <v>3367</v>
      </c>
      <c r="B9" s="902"/>
      <c r="C9" s="902"/>
      <c r="D9" s="902"/>
      <c r="E9" s="902" t="s">
        <v>3368</v>
      </c>
      <c r="F9" s="902"/>
      <c r="G9" s="902"/>
      <c r="H9" s="965"/>
      <c r="I9" s="902"/>
      <c r="J9" s="964" t="s">
        <v>3369</v>
      </c>
      <c r="K9" s="902"/>
      <c r="L9" s="902"/>
      <c r="M9" s="902" t="s">
        <v>3370</v>
      </c>
      <c r="N9" s="902"/>
      <c r="O9" s="902"/>
      <c r="P9" s="965"/>
    </row>
    <row r="10" spans="1:16">
      <c r="A10" s="964"/>
      <c r="B10" s="902"/>
      <c r="C10" s="902"/>
      <c r="D10" s="902"/>
      <c r="E10" s="902"/>
      <c r="F10" s="902"/>
      <c r="G10" s="902"/>
      <c r="H10" s="965"/>
      <c r="I10" s="902"/>
      <c r="J10" s="964" t="s">
        <v>3371</v>
      </c>
      <c r="K10" s="902"/>
      <c r="L10" s="902"/>
      <c r="M10" s="902" t="s">
        <v>3372</v>
      </c>
      <c r="N10" s="902"/>
      <c r="O10" s="902"/>
      <c r="P10" s="965"/>
    </row>
    <row r="11" spans="1:16" ht="15.75" thickBot="1">
      <c r="A11" s="964"/>
      <c r="B11" s="902"/>
      <c r="C11" s="902"/>
      <c r="D11" s="902"/>
      <c r="E11" s="902"/>
      <c r="F11" s="902"/>
      <c r="G11" s="902"/>
      <c r="H11" s="965"/>
      <c r="I11" s="902"/>
      <c r="J11" s="964"/>
      <c r="K11" s="902"/>
      <c r="L11" s="902"/>
      <c r="M11" s="902"/>
      <c r="N11" s="902"/>
      <c r="O11" s="902"/>
      <c r="P11" s="965"/>
    </row>
    <row r="12" spans="1:16" ht="15.75" thickBot="1">
      <c r="A12" s="1023"/>
      <c r="B12" s="1022"/>
      <c r="C12" s="996"/>
      <c r="D12" s="996"/>
      <c r="E12" s="1021" t="s">
        <v>3373</v>
      </c>
      <c r="F12" s="1021" t="s">
        <v>3374</v>
      </c>
      <c r="G12" s="996" t="s">
        <v>3374</v>
      </c>
      <c r="H12" s="961"/>
      <c r="I12" s="902"/>
      <c r="J12" s="1529" t="s">
        <v>4217</v>
      </c>
      <c r="K12" s="1021"/>
      <c r="L12" s="1019" t="s">
        <v>2872</v>
      </c>
      <c r="M12" s="1018"/>
      <c r="N12" s="1021"/>
      <c r="O12" s="1021"/>
      <c r="P12" s="961"/>
    </row>
    <row r="13" spans="1:16">
      <c r="A13" s="1024"/>
      <c r="B13" s="1014"/>
      <c r="C13" s="915"/>
      <c r="D13" s="915" t="s">
        <v>2337</v>
      </c>
      <c r="E13" s="915" t="s">
        <v>3376</v>
      </c>
      <c r="F13" s="915" t="s">
        <v>3377</v>
      </c>
      <c r="G13" s="915" t="s">
        <v>3378</v>
      </c>
      <c r="H13" s="915"/>
      <c r="I13" s="902"/>
      <c r="J13" s="2810" t="s">
        <v>4218</v>
      </c>
      <c r="K13" s="1024"/>
      <c r="L13" s="915"/>
      <c r="M13" s="915"/>
      <c r="N13" s="915" t="s">
        <v>3379</v>
      </c>
      <c r="O13" s="915" t="s">
        <v>3380</v>
      </c>
      <c r="P13" s="915"/>
    </row>
    <row r="14" spans="1:16">
      <c r="A14" s="1024" t="s">
        <v>1729</v>
      </c>
      <c r="B14" s="962" t="s">
        <v>3381</v>
      </c>
      <c r="C14" s="963"/>
      <c r="D14" s="915" t="s">
        <v>3382</v>
      </c>
      <c r="E14" s="915" t="s">
        <v>3383</v>
      </c>
      <c r="F14" s="915" t="s">
        <v>1966</v>
      </c>
      <c r="G14" s="915" t="s">
        <v>2964</v>
      </c>
      <c r="H14" s="915" t="s">
        <v>2965</v>
      </c>
      <c r="I14" s="902"/>
      <c r="J14" s="2810" t="s">
        <v>4647</v>
      </c>
      <c r="K14" s="1024" t="s">
        <v>3635</v>
      </c>
      <c r="L14" s="915"/>
      <c r="M14" s="915"/>
      <c r="N14" s="915" t="s">
        <v>529</v>
      </c>
      <c r="O14" s="915" t="s">
        <v>2966</v>
      </c>
      <c r="P14" s="1024" t="s">
        <v>1729</v>
      </c>
    </row>
    <row r="15" spans="1:16">
      <c r="A15" s="1024" t="s">
        <v>1732</v>
      </c>
      <c r="B15" s="962"/>
      <c r="C15" s="963"/>
      <c r="D15" s="915" t="s">
        <v>2967</v>
      </c>
      <c r="E15" s="915" t="s">
        <v>2968</v>
      </c>
      <c r="F15" s="915" t="s">
        <v>2969</v>
      </c>
      <c r="G15" s="915" t="s">
        <v>3375</v>
      </c>
      <c r="H15" s="915"/>
      <c r="I15" s="902"/>
      <c r="J15" s="1024" t="s">
        <v>2970</v>
      </c>
      <c r="K15" s="1024" t="s">
        <v>2971</v>
      </c>
      <c r="L15" s="915" t="s">
        <v>2513</v>
      </c>
      <c r="M15" s="915" t="s">
        <v>3627</v>
      </c>
      <c r="N15" s="915" t="s">
        <v>2513</v>
      </c>
      <c r="O15" s="915" t="s">
        <v>2972</v>
      </c>
      <c r="P15" s="1024" t="s">
        <v>1732</v>
      </c>
    </row>
    <row r="16" spans="1:16">
      <c r="A16" s="1024"/>
      <c r="B16" s="962"/>
      <c r="C16" s="963"/>
      <c r="D16" s="915"/>
      <c r="E16" s="915" t="s">
        <v>2973</v>
      </c>
      <c r="F16" s="915" t="s">
        <v>2974</v>
      </c>
      <c r="G16" s="915" t="s">
        <v>2975</v>
      </c>
      <c r="H16" s="915"/>
      <c r="I16" s="902"/>
      <c r="J16" s="1024" t="s">
        <v>2976</v>
      </c>
      <c r="K16" s="1024"/>
      <c r="L16" s="915"/>
      <c r="M16" s="915"/>
      <c r="N16" s="915"/>
      <c r="O16" s="915" t="s">
        <v>2977</v>
      </c>
      <c r="P16" s="1024"/>
    </row>
    <row r="17" spans="1:16" ht="15.75" thickBot="1">
      <c r="A17" s="1026"/>
      <c r="B17" s="1017" t="s">
        <v>3024</v>
      </c>
      <c r="C17" s="1028"/>
      <c r="D17" s="1027" t="s">
        <v>3025</v>
      </c>
      <c r="E17" s="1027" t="s">
        <v>3026</v>
      </c>
      <c r="F17" s="1027" t="s">
        <v>3027</v>
      </c>
      <c r="G17" s="1027" t="s">
        <v>2347</v>
      </c>
      <c r="H17" s="1027" t="s">
        <v>2348</v>
      </c>
      <c r="I17" s="902"/>
      <c r="J17" s="1026" t="s">
        <v>2349</v>
      </c>
      <c r="K17" s="1027" t="s">
        <v>2350</v>
      </c>
      <c r="L17" s="1027" t="s">
        <v>2351</v>
      </c>
      <c r="M17" s="1027" t="s">
        <v>2352</v>
      </c>
      <c r="N17" s="1027" t="s">
        <v>2353</v>
      </c>
      <c r="O17" s="1027" t="s">
        <v>2354</v>
      </c>
      <c r="P17" s="1026"/>
    </row>
    <row r="18" spans="1:16">
      <c r="A18" s="1015">
        <v>1</v>
      </c>
      <c r="B18" s="1031"/>
      <c r="C18" s="965"/>
      <c r="D18" s="965"/>
      <c r="E18" s="965"/>
      <c r="F18" s="965"/>
      <c r="G18" s="1033"/>
      <c r="H18" s="1033"/>
      <c r="I18" s="902"/>
      <c r="J18" s="1073"/>
      <c r="K18" s="1314"/>
      <c r="L18" s="1033"/>
      <c r="M18" s="1033"/>
      <c r="N18" s="965"/>
      <c r="O18" s="965"/>
      <c r="P18" s="1015">
        <v>1</v>
      </c>
    </row>
    <row r="19" spans="1:16">
      <c r="A19" s="1015">
        <v>2</v>
      </c>
      <c r="B19" s="1031"/>
      <c r="C19" s="965"/>
      <c r="D19" s="965"/>
      <c r="E19" s="965"/>
      <c r="F19" s="965"/>
      <c r="G19" s="1033"/>
      <c r="H19" s="1033"/>
      <c r="I19" s="902"/>
      <c r="J19" s="1073"/>
      <c r="K19" s="1314"/>
      <c r="L19" s="1033"/>
      <c r="M19" s="1033"/>
      <c r="N19" s="965"/>
      <c r="O19" s="965"/>
      <c r="P19" s="1015">
        <v>2</v>
      </c>
    </row>
    <row r="20" spans="1:16">
      <c r="A20" s="1015">
        <v>3</v>
      </c>
      <c r="B20" s="1031"/>
      <c r="C20" s="965"/>
      <c r="D20" s="965"/>
      <c r="E20" s="965"/>
      <c r="F20" s="965"/>
      <c r="G20" s="1033"/>
      <c r="H20" s="1033"/>
      <c r="I20" s="902"/>
      <c r="J20" s="1073"/>
      <c r="K20" s="1314"/>
      <c r="L20" s="1033"/>
      <c r="M20" s="1033"/>
      <c r="N20" s="965"/>
      <c r="O20" s="965"/>
      <c r="P20" s="1015">
        <v>3</v>
      </c>
    </row>
    <row r="21" spans="1:16">
      <c r="A21" s="1015">
        <v>4</v>
      </c>
      <c r="B21" s="1031"/>
      <c r="C21" s="965"/>
      <c r="D21" s="965"/>
      <c r="E21" s="965"/>
      <c r="F21" s="965"/>
      <c r="G21" s="1033"/>
      <c r="H21" s="1033"/>
      <c r="I21" s="902"/>
      <c r="J21" s="1073"/>
      <c r="K21" s="1314"/>
      <c r="L21" s="1033"/>
      <c r="M21" s="1033"/>
      <c r="N21" s="965"/>
      <c r="O21" s="965"/>
      <c r="P21" s="1015">
        <v>4</v>
      </c>
    </row>
    <row r="22" spans="1:16">
      <c r="A22" s="1015">
        <v>5</v>
      </c>
      <c r="B22" s="1031"/>
      <c r="C22" s="965"/>
      <c r="D22" s="965"/>
      <c r="E22" s="965"/>
      <c r="F22" s="965"/>
      <c r="G22" s="1033"/>
      <c r="H22" s="1033"/>
      <c r="I22" s="902"/>
      <c r="J22" s="1073"/>
      <c r="K22" s="1314"/>
      <c r="L22" s="1033"/>
      <c r="M22" s="1033"/>
      <c r="N22" s="965"/>
      <c r="O22" s="965"/>
      <c r="P22" s="1015">
        <v>5</v>
      </c>
    </row>
    <row r="23" spans="1:16">
      <c r="A23" s="1015">
        <v>6</v>
      </c>
      <c r="B23" s="1031"/>
      <c r="C23" s="965"/>
      <c r="D23" s="965"/>
      <c r="E23" s="965"/>
      <c r="F23" s="965"/>
      <c r="G23" s="1033"/>
      <c r="H23" s="1033"/>
      <c r="I23" s="902"/>
      <c r="J23" s="1073"/>
      <c r="K23" s="1314"/>
      <c r="L23" s="1033"/>
      <c r="M23" s="1033"/>
      <c r="N23" s="965"/>
      <c r="O23" s="965"/>
      <c r="P23" s="1015">
        <v>6</v>
      </c>
    </row>
    <row r="24" spans="1:16">
      <c r="A24" s="1015">
        <v>7</v>
      </c>
      <c r="B24" s="1031"/>
      <c r="C24" s="965"/>
      <c r="D24" s="965"/>
      <c r="E24" s="965"/>
      <c r="F24" s="965"/>
      <c r="G24" s="1033"/>
      <c r="H24" s="1033"/>
      <c r="I24" s="902"/>
      <c r="J24" s="1073"/>
      <c r="K24" s="1314"/>
      <c r="L24" s="1033"/>
      <c r="M24" s="1033"/>
      <c r="N24" s="965"/>
      <c r="O24" s="965"/>
      <c r="P24" s="1015">
        <v>7</v>
      </c>
    </row>
    <row r="25" spans="1:16">
      <c r="A25" s="1015">
        <v>8</v>
      </c>
      <c r="B25" s="1031"/>
      <c r="C25" s="965"/>
      <c r="D25" s="965"/>
      <c r="E25" s="965"/>
      <c r="F25" s="965"/>
      <c r="G25" s="1033"/>
      <c r="H25" s="1033"/>
      <c r="I25" s="902"/>
      <c r="J25" s="1073"/>
      <c r="K25" s="1314"/>
      <c r="L25" s="1033"/>
      <c r="M25" s="1033"/>
      <c r="N25" s="965"/>
      <c r="O25" s="965"/>
      <c r="P25" s="1015">
        <v>8</v>
      </c>
    </row>
    <row r="26" spans="1:16">
      <c r="A26" s="1015">
        <v>9</v>
      </c>
      <c r="B26" s="1031"/>
      <c r="C26" s="965"/>
      <c r="D26" s="965"/>
      <c r="E26" s="965"/>
      <c r="F26" s="965"/>
      <c r="G26" s="1033"/>
      <c r="H26" s="1033"/>
      <c r="I26" s="902"/>
      <c r="J26" s="1073"/>
      <c r="K26" s="1314"/>
      <c r="L26" s="1033"/>
      <c r="M26" s="1033"/>
      <c r="N26" s="965"/>
      <c r="O26" s="965"/>
      <c r="P26" s="1015">
        <v>9</v>
      </c>
    </row>
    <row r="27" spans="1:16">
      <c r="A27" s="1015">
        <v>10</v>
      </c>
      <c r="B27" s="1031"/>
      <c r="C27" s="965"/>
      <c r="D27" s="965"/>
      <c r="E27" s="965"/>
      <c r="F27" s="965"/>
      <c r="G27" s="1033"/>
      <c r="H27" s="1033"/>
      <c r="I27" s="902"/>
      <c r="J27" s="1073"/>
      <c r="K27" s="1314"/>
      <c r="L27" s="1033"/>
      <c r="M27" s="1033"/>
      <c r="N27" s="965"/>
      <c r="O27" s="965"/>
      <c r="P27" s="1015">
        <v>10</v>
      </c>
    </row>
    <row r="28" spans="1:16">
      <c r="A28" s="1015">
        <v>11</v>
      </c>
      <c r="B28" s="1031"/>
      <c r="C28" s="965"/>
      <c r="D28" s="965"/>
      <c r="E28" s="965"/>
      <c r="F28" s="965"/>
      <c r="G28" s="1033"/>
      <c r="H28" s="1033"/>
      <c r="I28" s="902"/>
      <c r="J28" s="1073"/>
      <c r="K28" s="1314"/>
      <c r="L28" s="1033"/>
      <c r="M28" s="1033"/>
      <c r="N28" s="965"/>
      <c r="O28" s="965"/>
      <c r="P28" s="1015">
        <v>11</v>
      </c>
    </row>
    <row r="29" spans="1:16">
      <c r="A29" s="1015">
        <v>12</v>
      </c>
      <c r="B29" s="964"/>
      <c r="C29" s="965"/>
      <c r="D29" s="965"/>
      <c r="E29" s="965"/>
      <c r="F29" s="965"/>
      <c r="G29" s="1033"/>
      <c r="H29" s="1033"/>
      <c r="I29" s="902"/>
      <c r="J29" s="1073"/>
      <c r="K29" s="1073"/>
      <c r="L29" s="1033"/>
      <c r="M29" s="1033"/>
      <c r="N29" s="965"/>
      <c r="O29" s="965"/>
      <c r="P29" s="1015">
        <v>12</v>
      </c>
    </row>
    <row r="30" spans="1:16">
      <c r="A30" s="1015">
        <v>13</v>
      </c>
      <c r="B30" s="964"/>
      <c r="C30" s="965"/>
      <c r="D30" s="965"/>
      <c r="E30" s="965"/>
      <c r="F30" s="965"/>
      <c r="G30" s="1033"/>
      <c r="H30" s="1033"/>
      <c r="I30" s="902"/>
      <c r="J30" s="1073"/>
      <c r="K30" s="1073"/>
      <c r="L30" s="1033"/>
      <c r="M30" s="1033"/>
      <c r="N30" s="965"/>
      <c r="O30" s="965"/>
      <c r="P30" s="1015">
        <v>13</v>
      </c>
    </row>
    <row r="31" spans="1:16">
      <c r="A31" s="1015">
        <v>14</v>
      </c>
      <c r="B31" s="964"/>
      <c r="C31" s="965"/>
      <c r="D31" s="965"/>
      <c r="E31" s="965"/>
      <c r="F31" s="965"/>
      <c r="G31" s="1033"/>
      <c r="H31" s="1033"/>
      <c r="I31" s="902"/>
      <c r="J31" s="1073"/>
      <c r="K31" s="1073"/>
      <c r="L31" s="1033"/>
      <c r="M31" s="1033"/>
      <c r="N31" s="965"/>
      <c r="O31" s="965"/>
      <c r="P31" s="1015">
        <v>14</v>
      </c>
    </row>
    <row r="32" spans="1:16">
      <c r="A32" s="1015">
        <v>15</v>
      </c>
      <c r="B32" s="964"/>
      <c r="C32" s="965"/>
      <c r="D32" s="965"/>
      <c r="E32" s="965"/>
      <c r="F32" s="965"/>
      <c r="G32" s="1033"/>
      <c r="H32" s="1033"/>
      <c r="I32" s="902"/>
      <c r="J32" s="1073"/>
      <c r="K32" s="1073"/>
      <c r="L32" s="1033"/>
      <c r="M32" s="1033"/>
      <c r="N32" s="965"/>
      <c r="O32" s="965"/>
      <c r="P32" s="1015">
        <v>15</v>
      </c>
    </row>
    <row r="33" spans="1:16">
      <c r="A33" s="1015">
        <v>16</v>
      </c>
      <c r="B33" s="964"/>
      <c r="C33" s="965"/>
      <c r="D33" s="965"/>
      <c r="E33" s="965"/>
      <c r="F33" s="965"/>
      <c r="G33" s="1033"/>
      <c r="H33" s="1033"/>
      <c r="I33" s="902"/>
      <c r="J33" s="1073"/>
      <c r="K33" s="1073"/>
      <c r="L33" s="1033"/>
      <c r="M33" s="1033"/>
      <c r="N33" s="965"/>
      <c r="O33" s="965"/>
      <c r="P33" s="1015">
        <v>16</v>
      </c>
    </row>
    <row r="34" spans="1:16">
      <c r="A34" s="1015">
        <v>17</v>
      </c>
      <c r="B34" s="964"/>
      <c r="C34" s="965"/>
      <c r="D34" s="965"/>
      <c r="E34" s="965"/>
      <c r="F34" s="965"/>
      <c r="G34" s="1033"/>
      <c r="H34" s="1033"/>
      <c r="I34" s="902"/>
      <c r="J34" s="1073"/>
      <c r="K34" s="1073"/>
      <c r="L34" s="1033"/>
      <c r="M34" s="1033"/>
      <c r="N34" s="965"/>
      <c r="O34" s="965"/>
      <c r="P34" s="1015">
        <v>17</v>
      </c>
    </row>
    <row r="35" spans="1:16">
      <c r="A35" s="1015">
        <v>18</v>
      </c>
      <c r="B35" s="964"/>
      <c r="C35" s="965"/>
      <c r="D35" s="965"/>
      <c r="E35" s="965"/>
      <c r="F35" s="965"/>
      <c r="G35" s="1033"/>
      <c r="H35" s="1033"/>
      <c r="I35" s="902"/>
      <c r="J35" s="1073"/>
      <c r="K35" s="1073"/>
      <c r="L35" s="1033"/>
      <c r="M35" s="1033"/>
      <c r="N35" s="965"/>
      <c r="O35" s="965"/>
      <c r="P35" s="1015">
        <v>18</v>
      </c>
    </row>
    <row r="36" spans="1:16">
      <c r="A36" s="1015">
        <v>19</v>
      </c>
      <c r="B36" s="964"/>
      <c r="C36" s="965"/>
      <c r="D36" s="965"/>
      <c r="E36" s="965"/>
      <c r="F36" s="965"/>
      <c r="G36" s="1033"/>
      <c r="H36" s="1033"/>
      <c r="I36" s="902"/>
      <c r="J36" s="1073"/>
      <c r="K36" s="1073"/>
      <c r="L36" s="1033"/>
      <c r="M36" s="1033"/>
      <c r="N36" s="965"/>
      <c r="O36" s="965"/>
      <c r="P36" s="1015">
        <v>19</v>
      </c>
    </row>
    <row r="37" spans="1:16">
      <c r="A37" s="1015">
        <v>20</v>
      </c>
      <c r="B37" s="964"/>
      <c r="C37" s="965"/>
      <c r="D37" s="965"/>
      <c r="E37" s="965"/>
      <c r="F37" s="965"/>
      <c r="G37" s="1033"/>
      <c r="H37" s="1033"/>
      <c r="I37" s="902"/>
      <c r="J37" s="1073"/>
      <c r="K37" s="1073"/>
      <c r="L37" s="1033"/>
      <c r="M37" s="1033"/>
      <c r="N37" s="965"/>
      <c r="O37" s="965"/>
      <c r="P37" s="1015">
        <v>20</v>
      </c>
    </row>
    <row r="38" spans="1:16">
      <c r="A38" s="1015">
        <v>21</v>
      </c>
      <c r="B38" s="964"/>
      <c r="C38" s="965"/>
      <c r="D38" s="965"/>
      <c r="E38" s="965"/>
      <c r="F38" s="965"/>
      <c r="G38" s="1033"/>
      <c r="H38" s="1033"/>
      <c r="I38" s="902"/>
      <c r="J38" s="1073"/>
      <c r="K38" s="1073"/>
      <c r="L38" s="1033"/>
      <c r="M38" s="1033"/>
      <c r="N38" s="965"/>
      <c r="O38" s="965"/>
      <c r="P38" s="1015">
        <v>21</v>
      </c>
    </row>
    <row r="39" spans="1:16">
      <c r="A39" s="1015">
        <v>22</v>
      </c>
      <c r="B39" s="964"/>
      <c r="C39" s="965"/>
      <c r="D39" s="965"/>
      <c r="E39" s="965"/>
      <c r="F39" s="965"/>
      <c r="G39" s="1033"/>
      <c r="H39" s="1033"/>
      <c r="I39" s="902"/>
      <c r="J39" s="1073"/>
      <c r="K39" s="1073"/>
      <c r="L39" s="1033"/>
      <c r="M39" s="1033"/>
      <c r="N39" s="965"/>
      <c r="O39" s="965"/>
      <c r="P39" s="1015">
        <v>22</v>
      </c>
    </row>
    <row r="40" spans="1:16">
      <c r="A40" s="1015">
        <v>23</v>
      </c>
      <c r="B40" s="964"/>
      <c r="C40" s="965"/>
      <c r="D40" s="965"/>
      <c r="E40" s="965"/>
      <c r="F40" s="965"/>
      <c r="G40" s="1033"/>
      <c r="H40" s="1033"/>
      <c r="I40" s="902"/>
      <c r="J40" s="1073"/>
      <c r="K40" s="1073"/>
      <c r="L40" s="1033"/>
      <c r="M40" s="1033"/>
      <c r="N40" s="965"/>
      <c r="O40" s="965"/>
      <c r="P40" s="1015">
        <v>23</v>
      </c>
    </row>
    <row r="41" spans="1:16">
      <c r="A41" s="1015">
        <v>24</v>
      </c>
      <c r="B41" s="964"/>
      <c r="C41" s="965"/>
      <c r="D41" s="965"/>
      <c r="E41" s="965"/>
      <c r="F41" s="965"/>
      <c r="G41" s="1033"/>
      <c r="H41" s="1033"/>
      <c r="I41" s="902"/>
      <c r="J41" s="1073"/>
      <c r="K41" s="1073"/>
      <c r="L41" s="1033"/>
      <c r="M41" s="1033"/>
      <c r="N41" s="965"/>
      <c r="O41" s="965"/>
      <c r="P41" s="1015">
        <v>24</v>
      </c>
    </row>
    <row r="42" spans="1:16">
      <c r="A42" s="1015">
        <v>25</v>
      </c>
      <c r="B42" s="964"/>
      <c r="C42" s="965"/>
      <c r="D42" s="965"/>
      <c r="E42" s="965"/>
      <c r="F42" s="965"/>
      <c r="G42" s="1033"/>
      <c r="H42" s="1033"/>
      <c r="I42" s="902"/>
      <c r="J42" s="1073"/>
      <c r="K42" s="1073"/>
      <c r="L42" s="1033"/>
      <c r="M42" s="1033"/>
      <c r="N42" s="965"/>
      <c r="O42" s="965"/>
      <c r="P42" s="1015">
        <v>25</v>
      </c>
    </row>
    <row r="43" spans="1:16">
      <c r="A43" s="1015">
        <v>26</v>
      </c>
      <c r="B43" s="964"/>
      <c r="C43" s="965"/>
      <c r="D43" s="965"/>
      <c r="E43" s="965"/>
      <c r="F43" s="965"/>
      <c r="G43" s="1033"/>
      <c r="H43" s="1033"/>
      <c r="I43" s="902"/>
      <c r="J43" s="1073"/>
      <c r="K43" s="1073"/>
      <c r="L43" s="1033"/>
      <c r="M43" s="1033"/>
      <c r="N43" s="965"/>
      <c r="O43" s="965"/>
      <c r="P43" s="1015">
        <v>26</v>
      </c>
    </row>
    <row r="44" spans="1:16">
      <c r="A44" s="1015">
        <v>27</v>
      </c>
      <c r="B44" s="964"/>
      <c r="C44" s="965"/>
      <c r="D44" s="965"/>
      <c r="E44" s="965"/>
      <c r="F44" s="965"/>
      <c r="G44" s="1033"/>
      <c r="H44" s="1033"/>
      <c r="I44" s="902"/>
      <c r="J44" s="1073"/>
      <c r="K44" s="1073"/>
      <c r="L44" s="1033"/>
      <c r="M44" s="1033"/>
      <c r="N44" s="965"/>
      <c r="O44" s="965"/>
      <c r="P44" s="1015">
        <v>27</v>
      </c>
    </row>
    <row r="45" spans="1:16">
      <c r="A45" s="1015">
        <v>28</v>
      </c>
      <c r="B45" s="964"/>
      <c r="C45" s="965"/>
      <c r="D45" s="965"/>
      <c r="E45" s="965"/>
      <c r="F45" s="965"/>
      <c r="G45" s="1033"/>
      <c r="H45" s="1033"/>
      <c r="I45" s="902"/>
      <c r="J45" s="1073"/>
      <c r="K45" s="1073"/>
      <c r="L45" s="1033"/>
      <c r="M45" s="1033"/>
      <c r="N45" s="965"/>
      <c r="O45" s="965"/>
      <c r="P45" s="1015">
        <v>28</v>
      </c>
    </row>
    <row r="46" spans="1:16">
      <c r="A46" s="1015">
        <v>29</v>
      </c>
      <c r="B46" s="964"/>
      <c r="C46" s="965"/>
      <c r="D46" s="965"/>
      <c r="E46" s="965"/>
      <c r="F46" s="965"/>
      <c r="G46" s="1033"/>
      <c r="H46" s="1033"/>
      <c r="I46" s="902"/>
      <c r="J46" s="1073"/>
      <c r="K46" s="1073"/>
      <c r="L46" s="1033"/>
      <c r="M46" s="1033"/>
      <c r="N46" s="965"/>
      <c r="O46" s="965"/>
      <c r="P46" s="1015">
        <v>29</v>
      </c>
    </row>
    <row r="47" spans="1:16">
      <c r="A47" s="1015">
        <v>30</v>
      </c>
      <c r="B47" s="964"/>
      <c r="C47" s="965"/>
      <c r="D47" s="965"/>
      <c r="E47" s="965"/>
      <c r="F47" s="965"/>
      <c r="G47" s="1033"/>
      <c r="H47" s="1033"/>
      <c r="I47" s="902"/>
      <c r="J47" s="1073"/>
      <c r="K47" s="1073"/>
      <c r="L47" s="1033"/>
      <c r="M47" s="1033"/>
      <c r="N47" s="965"/>
      <c r="O47" s="965"/>
      <c r="P47" s="1015">
        <v>30</v>
      </c>
    </row>
    <row r="48" spans="1:16">
      <c r="A48" s="1015">
        <v>31</v>
      </c>
      <c r="B48" s="964"/>
      <c r="C48" s="965"/>
      <c r="D48" s="965"/>
      <c r="E48" s="965"/>
      <c r="F48" s="965"/>
      <c r="G48" s="1033"/>
      <c r="H48" s="1033"/>
      <c r="I48" s="902"/>
      <c r="J48" s="1073"/>
      <c r="K48" s="1073"/>
      <c r="L48" s="1033"/>
      <c r="M48" s="1033"/>
      <c r="N48" s="965"/>
      <c r="O48" s="965"/>
      <c r="P48" s="1015">
        <v>31</v>
      </c>
    </row>
    <row r="49" spans="1:16">
      <c r="A49" s="1015">
        <v>32</v>
      </c>
      <c r="B49" s="964"/>
      <c r="C49" s="965"/>
      <c r="D49" s="965"/>
      <c r="E49" s="965"/>
      <c r="F49" s="965"/>
      <c r="G49" s="1033"/>
      <c r="H49" s="1033"/>
      <c r="I49" s="902"/>
      <c r="J49" s="1073"/>
      <c r="K49" s="1073"/>
      <c r="L49" s="1033"/>
      <c r="M49" s="1033"/>
      <c r="N49" s="965"/>
      <c r="O49" s="965"/>
      <c r="P49" s="1015">
        <v>32</v>
      </c>
    </row>
    <row r="50" spans="1:16">
      <c r="A50" s="1015">
        <v>33</v>
      </c>
      <c r="B50" s="964"/>
      <c r="C50" s="965"/>
      <c r="D50" s="965"/>
      <c r="E50" s="965"/>
      <c r="F50" s="965"/>
      <c r="G50" s="1033"/>
      <c r="H50" s="1033"/>
      <c r="I50" s="902"/>
      <c r="J50" s="1073"/>
      <c r="K50" s="1073"/>
      <c r="L50" s="1033"/>
      <c r="M50" s="1033"/>
      <c r="N50" s="965"/>
      <c r="O50" s="965"/>
      <c r="P50" s="1015">
        <v>33</v>
      </c>
    </row>
    <row r="51" spans="1:16">
      <c r="A51" s="1015">
        <v>34</v>
      </c>
      <c r="B51" s="964"/>
      <c r="C51" s="965"/>
      <c r="D51" s="965"/>
      <c r="E51" s="965"/>
      <c r="F51" s="965"/>
      <c r="G51" s="1033"/>
      <c r="H51" s="1033"/>
      <c r="I51" s="902"/>
      <c r="J51" s="1073"/>
      <c r="K51" s="1073"/>
      <c r="L51" s="1033"/>
      <c r="M51" s="1033"/>
      <c r="N51" s="965"/>
      <c r="O51" s="965"/>
      <c r="P51" s="1015">
        <v>34</v>
      </c>
    </row>
    <row r="52" spans="1:16">
      <c r="A52" s="1015">
        <v>35</v>
      </c>
      <c r="B52" s="964"/>
      <c r="C52" s="965"/>
      <c r="D52" s="965"/>
      <c r="E52" s="965"/>
      <c r="F52" s="965"/>
      <c r="G52" s="1033"/>
      <c r="H52" s="1033"/>
      <c r="I52" s="902"/>
      <c r="J52" s="1073"/>
      <c r="K52" s="1073"/>
      <c r="L52" s="1033"/>
      <c r="M52" s="1033"/>
      <c r="N52" s="965"/>
      <c r="O52" s="965"/>
      <c r="P52" s="1015">
        <v>35</v>
      </c>
    </row>
    <row r="53" spans="1:16">
      <c r="A53" s="1015">
        <v>36</v>
      </c>
      <c r="B53" s="964"/>
      <c r="C53" s="965"/>
      <c r="D53" s="965"/>
      <c r="E53" s="965"/>
      <c r="F53" s="965"/>
      <c r="G53" s="1033"/>
      <c r="H53" s="1033"/>
      <c r="I53" s="902"/>
      <c r="J53" s="1073"/>
      <c r="K53" s="1073"/>
      <c r="L53" s="1033"/>
      <c r="M53" s="1033"/>
      <c r="N53" s="965"/>
      <c r="O53" s="965"/>
      <c r="P53" s="1015">
        <v>36</v>
      </c>
    </row>
    <row r="54" spans="1:16">
      <c r="A54" s="1015">
        <v>37</v>
      </c>
      <c r="B54" s="964"/>
      <c r="C54" s="965"/>
      <c r="D54" s="965"/>
      <c r="E54" s="965"/>
      <c r="F54" s="965"/>
      <c r="G54" s="1033"/>
      <c r="H54" s="1033"/>
      <c r="I54" s="902"/>
      <c r="J54" s="1073"/>
      <c r="K54" s="1073"/>
      <c r="L54" s="1033"/>
      <c r="M54" s="1033"/>
      <c r="N54" s="965"/>
      <c r="O54" s="965"/>
      <c r="P54" s="1015">
        <v>37</v>
      </c>
    </row>
    <row r="55" spans="1:16">
      <c r="A55" s="1015">
        <v>38</v>
      </c>
      <c r="B55" s="964"/>
      <c r="C55" s="965"/>
      <c r="D55" s="965"/>
      <c r="E55" s="965"/>
      <c r="F55" s="965"/>
      <c r="G55" s="1033"/>
      <c r="H55" s="1033"/>
      <c r="I55" s="902"/>
      <c r="J55" s="1073"/>
      <c r="K55" s="1073"/>
      <c r="L55" s="1033"/>
      <c r="M55" s="1033"/>
      <c r="N55" s="965"/>
      <c r="O55" s="965"/>
      <c r="P55" s="1015">
        <v>38</v>
      </c>
    </row>
    <row r="56" spans="1:16">
      <c r="A56" s="1015">
        <v>39</v>
      </c>
      <c r="B56" s="964"/>
      <c r="C56" s="965"/>
      <c r="D56" s="965"/>
      <c r="E56" s="965"/>
      <c r="F56" s="965"/>
      <c r="G56" s="1033"/>
      <c r="H56" s="1033"/>
      <c r="I56" s="902"/>
      <c r="J56" s="1073"/>
      <c r="K56" s="1073"/>
      <c r="L56" s="1033"/>
      <c r="M56" s="1033"/>
      <c r="N56" s="965"/>
      <c r="O56" s="965"/>
      <c r="P56" s="1015">
        <v>39</v>
      </c>
    </row>
    <row r="57" spans="1:16">
      <c r="A57" s="1015">
        <v>40</v>
      </c>
      <c r="B57" s="964"/>
      <c r="C57" s="965"/>
      <c r="D57" s="965"/>
      <c r="E57" s="965"/>
      <c r="F57" s="965"/>
      <c r="G57" s="1033"/>
      <c r="H57" s="1033"/>
      <c r="I57" s="902"/>
      <c r="J57" s="1073"/>
      <c r="K57" s="1073"/>
      <c r="L57" s="1033"/>
      <c r="M57" s="1033"/>
      <c r="N57" s="965"/>
      <c r="O57" s="965"/>
      <c r="P57" s="1015">
        <v>40</v>
      </c>
    </row>
    <row r="58" spans="1:16">
      <c r="A58" s="1015">
        <v>41</v>
      </c>
      <c r="B58" s="964"/>
      <c r="C58" s="965"/>
      <c r="D58" s="965"/>
      <c r="E58" s="965"/>
      <c r="F58" s="965"/>
      <c r="G58" s="1033"/>
      <c r="H58" s="1033"/>
      <c r="I58" s="902"/>
      <c r="J58" s="1073"/>
      <c r="K58" s="1073"/>
      <c r="L58" s="1033"/>
      <c r="M58" s="1033"/>
      <c r="N58" s="965"/>
      <c r="O58" s="965"/>
      <c r="P58" s="1015">
        <v>41</v>
      </c>
    </row>
    <row r="59" spans="1:16">
      <c r="A59" s="1015">
        <v>42</v>
      </c>
      <c r="B59" s="964"/>
      <c r="C59" s="965"/>
      <c r="D59" s="965"/>
      <c r="E59" s="965"/>
      <c r="F59" s="965"/>
      <c r="G59" s="1033"/>
      <c r="H59" s="1033"/>
      <c r="I59" s="902"/>
      <c r="J59" s="1073"/>
      <c r="K59" s="1073"/>
      <c r="L59" s="1033"/>
      <c r="M59" s="1033"/>
      <c r="N59" s="965"/>
      <c r="O59" s="965"/>
      <c r="P59" s="1015">
        <v>42</v>
      </c>
    </row>
    <row r="60" spans="1:16">
      <c r="A60" s="1015">
        <v>43</v>
      </c>
      <c r="B60" s="964"/>
      <c r="C60" s="965"/>
      <c r="D60" s="965"/>
      <c r="E60" s="965"/>
      <c r="F60" s="965"/>
      <c r="G60" s="1033"/>
      <c r="H60" s="1033"/>
      <c r="I60" s="902"/>
      <c r="J60" s="1073"/>
      <c r="K60" s="1073"/>
      <c r="L60" s="1033"/>
      <c r="M60" s="1033"/>
      <c r="N60" s="965"/>
      <c r="O60" s="965"/>
      <c r="P60" s="1015">
        <v>43</v>
      </c>
    </row>
    <row r="61" spans="1:16">
      <c r="A61" s="1015">
        <v>44</v>
      </c>
      <c r="B61" s="964"/>
      <c r="C61" s="965"/>
      <c r="D61" s="965"/>
      <c r="E61" s="965"/>
      <c r="F61" s="965"/>
      <c r="G61" s="1033"/>
      <c r="H61" s="1033"/>
      <c r="I61" s="902"/>
      <c r="J61" s="1073"/>
      <c r="K61" s="1073"/>
      <c r="L61" s="1033"/>
      <c r="M61" s="1033"/>
      <c r="N61" s="965"/>
      <c r="O61" s="965"/>
      <c r="P61" s="1015">
        <v>44</v>
      </c>
    </row>
    <row r="62" spans="1:16">
      <c r="A62" s="1015">
        <v>45</v>
      </c>
      <c r="B62" s="964"/>
      <c r="C62" s="965"/>
      <c r="D62" s="965"/>
      <c r="E62" s="965"/>
      <c r="F62" s="965"/>
      <c r="G62" s="1033"/>
      <c r="H62" s="1033"/>
      <c r="I62" s="902"/>
      <c r="J62" s="1073"/>
      <c r="K62" s="1073"/>
      <c r="L62" s="1033"/>
      <c r="M62" s="1033"/>
      <c r="N62" s="965"/>
      <c r="O62" s="965"/>
      <c r="P62" s="1015">
        <v>45</v>
      </c>
    </row>
    <row r="63" spans="1:16" ht="15.75" thickBot="1">
      <c r="A63" s="1034">
        <v>46</v>
      </c>
      <c r="B63" s="981"/>
      <c r="C63" s="1027"/>
      <c r="D63" s="982"/>
      <c r="E63" s="982"/>
      <c r="F63" s="982"/>
      <c r="G63" s="1080"/>
      <c r="H63" s="1080"/>
      <c r="I63" s="902"/>
      <c r="J63" s="1081"/>
      <c r="K63" s="1081"/>
      <c r="L63" s="1315"/>
      <c r="M63" s="1080"/>
      <c r="N63" s="982"/>
      <c r="O63" s="982"/>
      <c r="P63" s="1034">
        <v>46</v>
      </c>
    </row>
    <row r="64" spans="1:16">
      <c r="A64" s="1092"/>
      <c r="B64" s="1092"/>
      <c r="C64" s="1096"/>
      <c r="D64" s="1092"/>
      <c r="E64" s="1092"/>
      <c r="F64" s="1092"/>
      <c r="G64" s="1092"/>
      <c r="H64" s="1092"/>
      <c r="I64" s="902"/>
      <c r="J64" s="1092"/>
      <c r="K64" s="1092"/>
      <c r="L64" s="1096"/>
      <c r="M64" s="1092"/>
      <c r="N64" s="1092"/>
      <c r="O64" s="1092"/>
      <c r="P64" s="1092"/>
    </row>
    <row r="65" spans="1:16">
      <c r="A65" s="1527" t="s">
        <v>4681</v>
      </c>
      <c r="B65" s="2539"/>
      <c r="C65" s="2539"/>
      <c r="D65" s="902"/>
      <c r="E65" s="902"/>
      <c r="F65" s="902"/>
      <c r="G65" s="902"/>
      <c r="H65" s="902"/>
      <c r="I65" s="902"/>
      <c r="J65" s="1527" t="s">
        <v>4681</v>
      </c>
      <c r="K65" s="2539"/>
      <c r="L65" s="2539"/>
      <c r="M65" s="902"/>
      <c r="N65" s="902"/>
      <c r="O65" s="902"/>
      <c r="P65" s="959" t="s">
        <v>2978</v>
      </c>
    </row>
    <row r="66" spans="1:16">
      <c r="A66" s="903" t="s">
        <v>2979</v>
      </c>
      <c r="B66" s="903"/>
      <c r="C66" s="903"/>
      <c r="D66" s="903"/>
      <c r="E66" s="903"/>
      <c r="F66" s="903"/>
      <c r="G66" s="903"/>
      <c r="H66" s="903"/>
      <c r="I66" s="902"/>
      <c r="J66" s="903" t="s">
        <v>2980</v>
      </c>
      <c r="K66" s="903"/>
      <c r="L66" s="903"/>
      <c r="M66" s="903"/>
      <c r="N66" s="903"/>
      <c r="O66" s="903"/>
      <c r="P66" s="903"/>
    </row>
    <row r="68" spans="1:16" ht="15.75">
      <c r="A68" s="71" t="s">
        <v>418</v>
      </c>
      <c r="B68" s="903"/>
      <c r="C68" s="903"/>
      <c r="D68" s="903"/>
      <c r="E68" s="903"/>
      <c r="F68" s="903"/>
      <c r="G68" s="903"/>
      <c r="H68" s="903"/>
    </row>
    <row r="70" spans="1:16" ht="16.5" thickBot="1">
      <c r="A70" s="971" t="str">
        <f>'Data Sheet'!$C$25</f>
        <v xml:space="preserve">The Brooklyn Union Gas Company d/b/a National Grid New York </v>
      </c>
      <c r="B70" s="902"/>
      <c r="C70" s="902"/>
      <c r="D70" s="1093"/>
      <c r="E70" s="1093"/>
      <c r="F70" s="947"/>
      <c r="G70" s="1035" t="str">
        <f>'Data Sheet'!$C$40</f>
        <v xml:space="preserve"> March 29, 2017</v>
      </c>
      <c r="H70" s="902" t="str">
        <f>'Data Sheet'!$C$38</f>
        <v xml:space="preserve"> December 31, 2016</v>
      </c>
      <c r="I70" s="902"/>
      <c r="J70" s="971" t="str">
        <f>'Data Sheet'!$C$25</f>
        <v xml:space="preserve">The Brooklyn Union Gas Company d/b/a National Grid New York </v>
      </c>
      <c r="K70" s="902"/>
      <c r="L70" s="1093"/>
      <c r="M70" s="1093"/>
      <c r="N70" s="1035" t="str">
        <f>'Data Sheet'!$C$40</f>
        <v xml:space="preserve"> March 29, 2017</v>
      </c>
      <c r="O70" s="902" t="str">
        <f>'Data Sheet'!$C$38</f>
        <v xml:space="preserve"> December 31, 2016</v>
      </c>
      <c r="P70" s="903"/>
    </row>
    <row r="71" spans="1:16">
      <c r="A71" s="904"/>
      <c r="B71" s="905"/>
      <c r="C71" s="905"/>
      <c r="D71" s="905"/>
      <c r="E71" s="905"/>
      <c r="F71" s="905"/>
      <c r="G71" s="905"/>
      <c r="H71" s="961"/>
      <c r="I71" s="902"/>
      <c r="J71" s="904"/>
      <c r="K71" s="905"/>
      <c r="L71" s="905"/>
      <c r="M71" s="905"/>
      <c r="N71" s="905"/>
      <c r="O71" s="905"/>
      <c r="P71" s="996"/>
    </row>
    <row r="72" spans="1:16" ht="15.75">
      <c r="A72" s="68" t="s">
        <v>3353</v>
      </c>
      <c r="B72" s="71"/>
      <c r="C72" s="71"/>
      <c r="D72" s="903"/>
      <c r="E72" s="903"/>
      <c r="F72" s="903"/>
      <c r="G72" s="903"/>
      <c r="H72" s="963"/>
      <c r="I72" s="902"/>
      <c r="J72" s="68" t="s">
        <v>3354</v>
      </c>
      <c r="K72" s="71"/>
      <c r="L72" s="71"/>
      <c r="M72" s="903"/>
      <c r="N72" s="903"/>
      <c r="O72" s="903"/>
      <c r="P72" s="963"/>
    </row>
    <row r="73" spans="1:16" ht="16.5" thickBot="1">
      <c r="A73" s="577"/>
      <c r="B73" s="578"/>
      <c r="C73" s="578"/>
      <c r="D73" s="1017"/>
      <c r="E73" s="1017"/>
      <c r="F73" s="1017"/>
      <c r="G73" s="1017"/>
      <c r="H73" s="982"/>
      <c r="I73" s="902"/>
      <c r="J73" s="577"/>
      <c r="K73" s="578"/>
      <c r="L73" s="578"/>
      <c r="M73" s="1017"/>
      <c r="N73" s="1017"/>
      <c r="O73" s="1017"/>
      <c r="P73" s="982"/>
    </row>
    <row r="74" spans="1:16">
      <c r="A74" s="964" t="s">
        <v>3355</v>
      </c>
      <c r="B74" s="902"/>
      <c r="C74" s="902"/>
      <c r="D74" s="902"/>
      <c r="E74" s="902" t="s">
        <v>3356</v>
      </c>
      <c r="F74" s="902"/>
      <c r="G74" s="902"/>
      <c r="H74" s="965"/>
      <c r="I74" s="902"/>
      <c r="J74" s="964" t="s">
        <v>3357</v>
      </c>
      <c r="K74" s="902"/>
      <c r="L74" s="902"/>
      <c r="M74" s="902" t="s">
        <v>3358</v>
      </c>
      <c r="N74" s="902"/>
      <c r="O74" s="902"/>
      <c r="P74" s="965"/>
    </row>
    <row r="75" spans="1:16">
      <c r="A75" s="964" t="s">
        <v>3359</v>
      </c>
      <c r="B75" s="902"/>
      <c r="C75" s="902"/>
      <c r="D75" s="902"/>
      <c r="E75" s="902" t="s">
        <v>3360</v>
      </c>
      <c r="F75" s="902"/>
      <c r="G75" s="902"/>
      <c r="H75" s="965"/>
      <c r="I75" s="902"/>
      <c r="J75" s="964" t="s">
        <v>3361</v>
      </c>
      <c r="K75" s="902"/>
      <c r="L75" s="902"/>
      <c r="M75" s="902" t="s">
        <v>3362</v>
      </c>
      <c r="N75" s="902"/>
      <c r="O75" s="902"/>
      <c r="P75" s="965"/>
    </row>
    <row r="76" spans="1:16">
      <c r="A76" s="964" t="s">
        <v>3363</v>
      </c>
      <c r="B76" s="902"/>
      <c r="C76" s="902"/>
      <c r="D76" s="902"/>
      <c r="E76" s="902" t="s">
        <v>3364</v>
      </c>
      <c r="F76" s="902"/>
      <c r="G76" s="902"/>
      <c r="H76" s="965"/>
      <c r="I76" s="902"/>
      <c r="J76" s="964" t="s">
        <v>3365</v>
      </c>
      <c r="K76" s="902"/>
      <c r="L76" s="902"/>
      <c r="M76" s="902" t="s">
        <v>3366</v>
      </c>
      <c r="N76" s="902"/>
      <c r="O76" s="902"/>
      <c r="P76" s="965"/>
    </row>
    <row r="77" spans="1:16">
      <c r="A77" s="964" t="s">
        <v>3367</v>
      </c>
      <c r="B77" s="902"/>
      <c r="C77" s="902"/>
      <c r="D77" s="902"/>
      <c r="E77" s="902" t="s">
        <v>3368</v>
      </c>
      <c r="F77" s="902"/>
      <c r="G77" s="902"/>
      <c r="H77" s="965"/>
      <c r="I77" s="902"/>
      <c r="J77" s="964" t="s">
        <v>3369</v>
      </c>
      <c r="K77" s="902"/>
      <c r="L77" s="902"/>
      <c r="M77" s="902" t="s">
        <v>3370</v>
      </c>
      <c r="N77" s="902"/>
      <c r="O77" s="902"/>
      <c r="P77" s="965"/>
    </row>
    <row r="78" spans="1:16">
      <c r="A78" s="964"/>
      <c r="B78" s="902"/>
      <c r="C78" s="902"/>
      <c r="D78" s="902"/>
      <c r="E78" s="902"/>
      <c r="F78" s="902"/>
      <c r="G78" s="902"/>
      <c r="H78" s="965"/>
      <c r="I78" s="902"/>
      <c r="J78" s="964" t="s">
        <v>3371</v>
      </c>
      <c r="K78" s="902"/>
      <c r="L78" s="902"/>
      <c r="M78" s="902" t="s">
        <v>3372</v>
      </c>
      <c r="N78" s="902"/>
      <c r="O78" s="902"/>
      <c r="P78" s="965"/>
    </row>
    <row r="79" spans="1:16" ht="15.75" thickBot="1">
      <c r="A79" s="964"/>
      <c r="B79" s="902"/>
      <c r="C79" s="902"/>
      <c r="D79" s="902"/>
      <c r="E79" s="902"/>
      <c r="F79" s="902"/>
      <c r="G79" s="902"/>
      <c r="H79" s="965"/>
      <c r="I79" s="902"/>
      <c r="J79" s="964"/>
      <c r="K79" s="902"/>
      <c r="L79" s="902"/>
      <c r="M79" s="902"/>
      <c r="N79" s="902"/>
      <c r="O79" s="902"/>
      <c r="P79" s="965"/>
    </row>
    <row r="80" spans="1:16" ht="15.75" thickBot="1">
      <c r="A80" s="1023"/>
      <c r="B80" s="1022"/>
      <c r="C80" s="996"/>
      <c r="D80" s="996"/>
      <c r="E80" s="1021" t="s">
        <v>3373</v>
      </c>
      <c r="F80" s="1021" t="s">
        <v>3374</v>
      </c>
      <c r="G80" s="996" t="s">
        <v>3374</v>
      </c>
      <c r="H80" s="961"/>
      <c r="I80" s="902"/>
      <c r="J80" s="1529" t="s">
        <v>4217</v>
      </c>
      <c r="K80" s="1021"/>
      <c r="L80" s="1019" t="s">
        <v>2872</v>
      </c>
      <c r="M80" s="1018"/>
      <c r="N80" s="1021"/>
      <c r="O80" s="1021"/>
      <c r="P80" s="961"/>
    </row>
    <row r="81" spans="1:16">
      <c r="A81" s="1024"/>
      <c r="B81" s="1014"/>
      <c r="C81" s="915"/>
      <c r="D81" s="915" t="s">
        <v>2337</v>
      </c>
      <c r="E81" s="915" t="s">
        <v>3376</v>
      </c>
      <c r="F81" s="915" t="s">
        <v>3377</v>
      </c>
      <c r="G81" s="915" t="s">
        <v>3378</v>
      </c>
      <c r="H81" s="915"/>
      <c r="I81" s="902"/>
      <c r="J81" s="2810" t="s">
        <v>4218</v>
      </c>
      <c r="K81" s="1024"/>
      <c r="L81" s="915"/>
      <c r="M81" s="915"/>
      <c r="N81" s="915" t="s">
        <v>3379</v>
      </c>
      <c r="O81" s="915" t="s">
        <v>3380</v>
      </c>
      <c r="P81" s="915"/>
    </row>
    <row r="82" spans="1:16">
      <c r="A82" s="1024" t="s">
        <v>1729</v>
      </c>
      <c r="B82" s="962" t="s">
        <v>3381</v>
      </c>
      <c r="C82" s="963"/>
      <c r="D82" s="915" t="s">
        <v>3382</v>
      </c>
      <c r="E82" s="915" t="s">
        <v>3383</v>
      </c>
      <c r="F82" s="915" t="s">
        <v>1966</v>
      </c>
      <c r="G82" s="915" t="s">
        <v>2964</v>
      </c>
      <c r="H82" s="915" t="s">
        <v>2965</v>
      </c>
      <c r="I82" s="902"/>
      <c r="J82" s="2810" t="s">
        <v>4647</v>
      </c>
      <c r="K82" s="1024" t="s">
        <v>3635</v>
      </c>
      <c r="L82" s="915"/>
      <c r="M82" s="915"/>
      <c r="N82" s="915" t="s">
        <v>529</v>
      </c>
      <c r="O82" s="915" t="s">
        <v>2966</v>
      </c>
      <c r="P82" s="1024" t="s">
        <v>1729</v>
      </c>
    </row>
    <row r="83" spans="1:16">
      <c r="A83" s="1024" t="s">
        <v>1732</v>
      </c>
      <c r="B83" s="962"/>
      <c r="C83" s="963"/>
      <c r="D83" s="915" t="s">
        <v>2967</v>
      </c>
      <c r="E83" s="915" t="s">
        <v>2968</v>
      </c>
      <c r="F83" s="915" t="s">
        <v>2969</v>
      </c>
      <c r="G83" s="915" t="s">
        <v>3375</v>
      </c>
      <c r="H83" s="915"/>
      <c r="I83" s="902"/>
      <c r="J83" s="1024" t="s">
        <v>2970</v>
      </c>
      <c r="K83" s="1024" t="s">
        <v>2971</v>
      </c>
      <c r="L83" s="915" t="s">
        <v>2513</v>
      </c>
      <c r="M83" s="915" t="s">
        <v>3627</v>
      </c>
      <c r="N83" s="915" t="s">
        <v>2513</v>
      </c>
      <c r="O83" s="915" t="s">
        <v>2972</v>
      </c>
      <c r="P83" s="1024" t="s">
        <v>1732</v>
      </c>
    </row>
    <row r="84" spans="1:16">
      <c r="A84" s="1024"/>
      <c r="B84" s="962"/>
      <c r="C84" s="963"/>
      <c r="D84" s="915"/>
      <c r="E84" s="915" t="s">
        <v>2973</v>
      </c>
      <c r="F84" s="915" t="s">
        <v>2974</v>
      </c>
      <c r="G84" s="915" t="s">
        <v>2975</v>
      </c>
      <c r="H84" s="915"/>
      <c r="I84" s="902"/>
      <c r="J84" s="1024" t="s">
        <v>2976</v>
      </c>
      <c r="K84" s="1024"/>
      <c r="L84" s="915"/>
      <c r="M84" s="915"/>
      <c r="N84" s="915"/>
      <c r="O84" s="915" t="s">
        <v>2977</v>
      </c>
      <c r="P84" s="1024"/>
    </row>
    <row r="85" spans="1:16" ht="15.75" thickBot="1">
      <c r="A85" s="1026"/>
      <c r="B85" s="1017" t="s">
        <v>3024</v>
      </c>
      <c r="C85" s="1028"/>
      <c r="D85" s="1027" t="s">
        <v>3025</v>
      </c>
      <c r="E85" s="1027" t="s">
        <v>3026</v>
      </c>
      <c r="F85" s="1027" t="s">
        <v>3027</v>
      </c>
      <c r="G85" s="1027" t="s">
        <v>2347</v>
      </c>
      <c r="H85" s="1027" t="s">
        <v>2348</v>
      </c>
      <c r="I85" s="902"/>
      <c r="J85" s="1026" t="s">
        <v>2349</v>
      </c>
      <c r="K85" s="1027" t="s">
        <v>2350</v>
      </c>
      <c r="L85" s="1027" t="s">
        <v>2351</v>
      </c>
      <c r="M85" s="1027" t="s">
        <v>2352</v>
      </c>
      <c r="N85" s="1027" t="s">
        <v>2353</v>
      </c>
      <c r="O85" s="1027" t="s">
        <v>2354</v>
      </c>
      <c r="P85" s="1026"/>
    </row>
    <row r="86" spans="1:16">
      <c r="A86" s="1015">
        <v>1</v>
      </c>
      <c r="B86" s="1031"/>
      <c r="C86" s="965"/>
      <c r="D86" s="965"/>
      <c r="E86" s="965"/>
      <c r="F86" s="965"/>
      <c r="G86" s="1033"/>
      <c r="H86" s="1033"/>
      <c r="I86" s="902"/>
      <c r="J86" s="1073"/>
      <c r="K86" s="1314"/>
      <c r="L86" s="1033"/>
      <c r="M86" s="1033"/>
      <c r="N86" s="965"/>
      <c r="O86" s="965"/>
      <c r="P86" s="1015">
        <v>1</v>
      </c>
    </row>
    <row r="87" spans="1:16">
      <c r="A87" s="1015">
        <v>2</v>
      </c>
      <c r="B87" s="1031"/>
      <c r="C87" s="965"/>
      <c r="D87" s="965"/>
      <c r="E87" s="965"/>
      <c r="F87" s="965"/>
      <c r="G87" s="1033"/>
      <c r="H87" s="1033"/>
      <c r="I87" s="902"/>
      <c r="J87" s="1073"/>
      <c r="K87" s="1314"/>
      <c r="L87" s="1033"/>
      <c r="M87" s="1033"/>
      <c r="N87" s="965"/>
      <c r="O87" s="965"/>
      <c r="P87" s="1015">
        <v>2</v>
      </c>
    </row>
    <row r="88" spans="1:16">
      <c r="A88" s="1015">
        <v>3</v>
      </c>
      <c r="B88" s="1031"/>
      <c r="C88" s="965"/>
      <c r="D88" s="965"/>
      <c r="E88" s="965"/>
      <c r="F88" s="965"/>
      <c r="G88" s="1033"/>
      <c r="H88" s="1033"/>
      <c r="I88" s="902"/>
      <c r="J88" s="1073"/>
      <c r="K88" s="1314"/>
      <c r="L88" s="1033"/>
      <c r="M88" s="1033"/>
      <c r="N88" s="965"/>
      <c r="O88" s="965"/>
      <c r="P88" s="1015">
        <v>3</v>
      </c>
    </row>
    <row r="89" spans="1:16">
      <c r="A89" s="1015">
        <v>4</v>
      </c>
      <c r="B89" s="1031"/>
      <c r="C89" s="965"/>
      <c r="D89" s="965"/>
      <c r="E89" s="965"/>
      <c r="F89" s="965"/>
      <c r="G89" s="1033"/>
      <c r="H89" s="1033"/>
      <c r="I89" s="902"/>
      <c r="J89" s="1073"/>
      <c r="K89" s="1314"/>
      <c r="L89" s="1033"/>
      <c r="M89" s="1033"/>
      <c r="N89" s="965"/>
      <c r="O89" s="965"/>
      <c r="P89" s="1015">
        <v>4</v>
      </c>
    </row>
    <row r="90" spans="1:16">
      <c r="A90" s="1015">
        <v>5</v>
      </c>
      <c r="B90" s="1031"/>
      <c r="C90" s="965"/>
      <c r="D90" s="965"/>
      <c r="E90" s="965"/>
      <c r="F90" s="965"/>
      <c r="G90" s="1033"/>
      <c r="H90" s="1033"/>
      <c r="I90" s="902"/>
      <c r="J90" s="1073"/>
      <c r="K90" s="1314"/>
      <c r="L90" s="1033"/>
      <c r="M90" s="1033"/>
      <c r="N90" s="965"/>
      <c r="O90" s="965"/>
      <c r="P90" s="1015">
        <v>5</v>
      </c>
    </row>
    <row r="91" spans="1:16">
      <c r="A91" s="1015">
        <v>6</v>
      </c>
      <c r="B91" s="1031"/>
      <c r="C91" s="965"/>
      <c r="D91" s="965"/>
      <c r="E91" s="965"/>
      <c r="F91" s="965"/>
      <c r="G91" s="1033"/>
      <c r="H91" s="1033"/>
      <c r="I91" s="902"/>
      <c r="J91" s="1073"/>
      <c r="K91" s="1314"/>
      <c r="L91" s="1033"/>
      <c r="M91" s="1033"/>
      <c r="N91" s="965"/>
      <c r="O91" s="965"/>
      <c r="P91" s="1015">
        <v>6</v>
      </c>
    </row>
    <row r="92" spans="1:16">
      <c r="A92" s="1015">
        <v>7</v>
      </c>
      <c r="B92" s="1031"/>
      <c r="C92" s="965"/>
      <c r="D92" s="965"/>
      <c r="E92" s="965"/>
      <c r="F92" s="965"/>
      <c r="G92" s="1033"/>
      <c r="H92" s="1033"/>
      <c r="I92" s="902"/>
      <c r="J92" s="1073"/>
      <c r="K92" s="1314"/>
      <c r="L92" s="1033"/>
      <c r="M92" s="1033"/>
      <c r="N92" s="965"/>
      <c r="O92" s="965"/>
      <c r="P92" s="1015">
        <v>7</v>
      </c>
    </row>
    <row r="93" spans="1:16">
      <c r="A93" s="1015">
        <v>8</v>
      </c>
      <c r="B93" s="1031"/>
      <c r="C93" s="965"/>
      <c r="D93" s="965"/>
      <c r="E93" s="965"/>
      <c r="F93" s="965"/>
      <c r="G93" s="1033"/>
      <c r="H93" s="1033"/>
      <c r="I93" s="902"/>
      <c r="J93" s="1073"/>
      <c r="K93" s="1314"/>
      <c r="L93" s="1033"/>
      <c r="M93" s="1033"/>
      <c r="N93" s="965"/>
      <c r="O93" s="965"/>
      <c r="P93" s="1015">
        <v>8</v>
      </c>
    </row>
    <row r="94" spans="1:16">
      <c r="A94" s="1015">
        <v>9</v>
      </c>
      <c r="B94" s="1031"/>
      <c r="C94" s="965"/>
      <c r="D94" s="965"/>
      <c r="E94" s="965"/>
      <c r="F94" s="965"/>
      <c r="G94" s="1033"/>
      <c r="H94" s="1033"/>
      <c r="I94" s="902"/>
      <c r="J94" s="1073"/>
      <c r="K94" s="1314"/>
      <c r="L94" s="1033"/>
      <c r="M94" s="1033"/>
      <c r="N94" s="965"/>
      <c r="O94" s="965"/>
      <c r="P94" s="1015">
        <v>9</v>
      </c>
    </row>
    <row r="95" spans="1:16">
      <c r="A95" s="1015">
        <v>10</v>
      </c>
      <c r="B95" s="1031"/>
      <c r="C95" s="965"/>
      <c r="D95" s="965"/>
      <c r="E95" s="965"/>
      <c r="F95" s="965"/>
      <c r="G95" s="1033"/>
      <c r="H95" s="1033"/>
      <c r="I95" s="902"/>
      <c r="J95" s="1073"/>
      <c r="K95" s="1314"/>
      <c r="L95" s="1033"/>
      <c r="M95" s="1033"/>
      <c r="N95" s="965"/>
      <c r="O95" s="965"/>
      <c r="P95" s="1015">
        <v>10</v>
      </c>
    </row>
    <row r="96" spans="1:16">
      <c r="A96" s="1015">
        <v>11</v>
      </c>
      <c r="B96" s="1031"/>
      <c r="C96" s="965"/>
      <c r="D96" s="965"/>
      <c r="E96" s="965"/>
      <c r="F96" s="965"/>
      <c r="G96" s="1033"/>
      <c r="H96" s="1033"/>
      <c r="I96" s="902"/>
      <c r="J96" s="1073"/>
      <c r="K96" s="1314"/>
      <c r="L96" s="1033"/>
      <c r="M96" s="1033"/>
      <c r="N96" s="965"/>
      <c r="O96" s="965"/>
      <c r="P96" s="1015">
        <v>11</v>
      </c>
    </row>
    <row r="97" spans="1:16">
      <c r="A97" s="1015">
        <v>12</v>
      </c>
      <c r="B97" s="964"/>
      <c r="C97" s="965"/>
      <c r="D97" s="965"/>
      <c r="E97" s="965"/>
      <c r="F97" s="965"/>
      <c r="G97" s="1033"/>
      <c r="H97" s="1033"/>
      <c r="I97" s="902"/>
      <c r="J97" s="1073"/>
      <c r="K97" s="1073"/>
      <c r="L97" s="1033"/>
      <c r="M97" s="1033"/>
      <c r="N97" s="965"/>
      <c r="O97" s="965"/>
      <c r="P97" s="1015">
        <v>12</v>
      </c>
    </row>
    <row r="98" spans="1:16">
      <c r="A98" s="1015">
        <v>13</v>
      </c>
      <c r="B98" s="964"/>
      <c r="C98" s="965"/>
      <c r="D98" s="965"/>
      <c r="E98" s="965"/>
      <c r="F98" s="965"/>
      <c r="G98" s="1033"/>
      <c r="H98" s="1033"/>
      <c r="I98" s="902"/>
      <c r="J98" s="1073"/>
      <c r="K98" s="1073"/>
      <c r="L98" s="1033"/>
      <c r="M98" s="1033"/>
      <c r="N98" s="965"/>
      <c r="O98" s="965"/>
      <c r="P98" s="1015">
        <v>13</v>
      </c>
    </row>
    <row r="99" spans="1:16">
      <c r="A99" s="1015">
        <v>14</v>
      </c>
      <c r="B99" s="964"/>
      <c r="C99" s="965"/>
      <c r="D99" s="965"/>
      <c r="E99" s="965"/>
      <c r="F99" s="965"/>
      <c r="G99" s="1033"/>
      <c r="H99" s="1033"/>
      <c r="I99" s="902"/>
      <c r="J99" s="1073"/>
      <c r="K99" s="1073"/>
      <c r="L99" s="1033"/>
      <c r="M99" s="1033"/>
      <c r="N99" s="965"/>
      <c r="O99" s="965"/>
      <c r="P99" s="1015">
        <v>14</v>
      </c>
    </row>
    <row r="100" spans="1:16">
      <c r="A100" s="1015">
        <v>15</v>
      </c>
      <c r="B100" s="964"/>
      <c r="C100" s="965"/>
      <c r="D100" s="965"/>
      <c r="E100" s="965"/>
      <c r="F100" s="965"/>
      <c r="G100" s="1033"/>
      <c r="H100" s="1033"/>
      <c r="I100" s="902"/>
      <c r="J100" s="1073"/>
      <c r="K100" s="1073"/>
      <c r="L100" s="1033"/>
      <c r="M100" s="1033"/>
      <c r="N100" s="965"/>
      <c r="O100" s="965"/>
      <c r="P100" s="1015">
        <v>15</v>
      </c>
    </row>
    <row r="101" spans="1:16">
      <c r="A101" s="1015">
        <v>16</v>
      </c>
      <c r="B101" s="964"/>
      <c r="C101" s="965"/>
      <c r="D101" s="965"/>
      <c r="E101" s="965"/>
      <c r="F101" s="965"/>
      <c r="G101" s="1033"/>
      <c r="H101" s="1033"/>
      <c r="I101" s="902"/>
      <c r="J101" s="1073"/>
      <c r="K101" s="1073"/>
      <c r="L101" s="1033"/>
      <c r="M101" s="1033"/>
      <c r="N101" s="965"/>
      <c r="O101" s="965"/>
      <c r="P101" s="1015">
        <v>16</v>
      </c>
    </row>
    <row r="102" spans="1:16">
      <c r="A102" s="1015">
        <v>17</v>
      </c>
      <c r="B102" s="964"/>
      <c r="C102" s="965"/>
      <c r="D102" s="965"/>
      <c r="E102" s="965"/>
      <c r="F102" s="965"/>
      <c r="G102" s="1033"/>
      <c r="H102" s="1033"/>
      <c r="I102" s="902"/>
      <c r="J102" s="1073"/>
      <c r="K102" s="1073"/>
      <c r="L102" s="1033"/>
      <c r="M102" s="1033"/>
      <c r="N102" s="965"/>
      <c r="O102" s="965"/>
      <c r="P102" s="1015">
        <v>17</v>
      </c>
    </row>
    <row r="103" spans="1:16">
      <c r="A103" s="1015">
        <v>18</v>
      </c>
      <c r="B103" s="964"/>
      <c r="C103" s="965"/>
      <c r="D103" s="965"/>
      <c r="E103" s="965"/>
      <c r="F103" s="965"/>
      <c r="G103" s="1033"/>
      <c r="H103" s="1033"/>
      <c r="I103" s="902"/>
      <c r="J103" s="1073"/>
      <c r="K103" s="1073"/>
      <c r="L103" s="1033"/>
      <c r="M103" s="1033"/>
      <c r="N103" s="965"/>
      <c r="O103" s="965"/>
      <c r="P103" s="1015">
        <v>18</v>
      </c>
    </row>
    <row r="104" spans="1:16">
      <c r="A104" s="1015">
        <v>19</v>
      </c>
      <c r="B104" s="964"/>
      <c r="C104" s="965"/>
      <c r="D104" s="965"/>
      <c r="E104" s="965"/>
      <c r="F104" s="965"/>
      <c r="G104" s="1033"/>
      <c r="H104" s="1033"/>
      <c r="I104" s="902"/>
      <c r="J104" s="1073"/>
      <c r="K104" s="1073"/>
      <c r="L104" s="1033"/>
      <c r="M104" s="1033"/>
      <c r="N104" s="965"/>
      <c r="O104" s="965"/>
      <c r="P104" s="1015">
        <v>19</v>
      </c>
    </row>
    <row r="105" spans="1:16">
      <c r="A105" s="1015">
        <v>20</v>
      </c>
      <c r="B105" s="964"/>
      <c r="C105" s="965"/>
      <c r="D105" s="965"/>
      <c r="E105" s="965"/>
      <c r="F105" s="965"/>
      <c r="G105" s="1033"/>
      <c r="H105" s="1033"/>
      <c r="I105" s="902"/>
      <c r="J105" s="1073"/>
      <c r="K105" s="1073"/>
      <c r="L105" s="1033"/>
      <c r="M105" s="1033"/>
      <c r="N105" s="965"/>
      <c r="O105" s="965"/>
      <c r="P105" s="1015">
        <v>20</v>
      </c>
    </row>
    <row r="106" spans="1:16">
      <c r="A106" s="1015">
        <v>21</v>
      </c>
      <c r="B106" s="964"/>
      <c r="C106" s="965"/>
      <c r="D106" s="965"/>
      <c r="E106" s="965"/>
      <c r="F106" s="965"/>
      <c r="G106" s="1033"/>
      <c r="H106" s="1033"/>
      <c r="I106" s="902"/>
      <c r="J106" s="1073"/>
      <c r="K106" s="1073"/>
      <c r="L106" s="1033"/>
      <c r="M106" s="1033"/>
      <c r="N106" s="965"/>
      <c r="O106" s="965"/>
      <c r="P106" s="1015">
        <v>21</v>
      </c>
    </row>
    <row r="107" spans="1:16">
      <c r="A107" s="1015">
        <v>22</v>
      </c>
      <c r="B107" s="964"/>
      <c r="C107" s="965"/>
      <c r="D107" s="965"/>
      <c r="E107" s="965"/>
      <c r="F107" s="965"/>
      <c r="G107" s="1033"/>
      <c r="H107" s="1033"/>
      <c r="I107" s="902"/>
      <c r="J107" s="1073"/>
      <c r="K107" s="1073"/>
      <c r="L107" s="1033"/>
      <c r="M107" s="1033"/>
      <c r="N107" s="965"/>
      <c r="O107" s="965"/>
      <c r="P107" s="1015">
        <v>22</v>
      </c>
    </row>
    <row r="108" spans="1:16">
      <c r="A108" s="1015">
        <v>23</v>
      </c>
      <c r="B108" s="964"/>
      <c r="C108" s="965"/>
      <c r="D108" s="965"/>
      <c r="E108" s="965"/>
      <c r="F108" s="965"/>
      <c r="G108" s="1033"/>
      <c r="H108" s="1033"/>
      <c r="I108" s="902"/>
      <c r="J108" s="1073"/>
      <c r="K108" s="1073"/>
      <c r="L108" s="1033"/>
      <c r="M108" s="1033"/>
      <c r="N108" s="965"/>
      <c r="O108" s="965"/>
      <c r="P108" s="1015">
        <v>23</v>
      </c>
    </row>
    <row r="109" spans="1:16">
      <c r="A109" s="1015">
        <v>24</v>
      </c>
      <c r="B109" s="964"/>
      <c r="C109" s="965"/>
      <c r="D109" s="965"/>
      <c r="E109" s="965"/>
      <c r="F109" s="965"/>
      <c r="G109" s="1033"/>
      <c r="H109" s="1033"/>
      <c r="I109" s="902"/>
      <c r="J109" s="1073"/>
      <c r="K109" s="1073"/>
      <c r="L109" s="1033"/>
      <c r="M109" s="1033"/>
      <c r="N109" s="965"/>
      <c r="O109" s="965"/>
      <c r="P109" s="1015">
        <v>24</v>
      </c>
    </row>
    <row r="110" spans="1:16">
      <c r="A110" s="1015">
        <v>25</v>
      </c>
      <c r="B110" s="964"/>
      <c r="C110" s="965"/>
      <c r="D110" s="965"/>
      <c r="E110" s="965"/>
      <c r="F110" s="965"/>
      <c r="G110" s="1033"/>
      <c r="H110" s="1033"/>
      <c r="I110" s="902"/>
      <c r="J110" s="1073"/>
      <c r="K110" s="1073"/>
      <c r="L110" s="1033"/>
      <c r="M110" s="1033"/>
      <c r="N110" s="965"/>
      <c r="O110" s="965"/>
      <c r="P110" s="1015">
        <v>25</v>
      </c>
    </row>
    <row r="111" spans="1:16">
      <c r="A111" s="1015">
        <v>26</v>
      </c>
      <c r="B111" s="964"/>
      <c r="C111" s="965"/>
      <c r="D111" s="965"/>
      <c r="E111" s="965"/>
      <c r="F111" s="965"/>
      <c r="G111" s="1033"/>
      <c r="H111" s="1033"/>
      <c r="I111" s="902"/>
      <c r="J111" s="1073"/>
      <c r="K111" s="1073"/>
      <c r="L111" s="1033"/>
      <c r="M111" s="1033"/>
      <c r="N111" s="965"/>
      <c r="O111" s="965"/>
      <c r="P111" s="1015">
        <v>26</v>
      </c>
    </row>
    <row r="112" spans="1:16">
      <c r="A112" s="1015">
        <v>27</v>
      </c>
      <c r="B112" s="964"/>
      <c r="C112" s="965"/>
      <c r="D112" s="965"/>
      <c r="E112" s="965"/>
      <c r="F112" s="965"/>
      <c r="G112" s="1033"/>
      <c r="H112" s="1033"/>
      <c r="I112" s="902"/>
      <c r="J112" s="1073"/>
      <c r="K112" s="1073"/>
      <c r="L112" s="1033"/>
      <c r="M112" s="1033"/>
      <c r="N112" s="965"/>
      <c r="O112" s="965"/>
      <c r="P112" s="1015">
        <v>27</v>
      </c>
    </row>
    <row r="113" spans="1:16">
      <c r="A113" s="1015">
        <v>28</v>
      </c>
      <c r="B113" s="964"/>
      <c r="C113" s="965"/>
      <c r="D113" s="965"/>
      <c r="E113" s="965"/>
      <c r="F113" s="965"/>
      <c r="G113" s="1033"/>
      <c r="H113" s="1033"/>
      <c r="I113" s="902"/>
      <c r="J113" s="1073"/>
      <c r="K113" s="1073"/>
      <c r="L113" s="1033"/>
      <c r="M113" s="1033"/>
      <c r="N113" s="965"/>
      <c r="O113" s="965"/>
      <c r="P113" s="1015">
        <v>28</v>
      </c>
    </row>
    <row r="114" spans="1:16">
      <c r="A114" s="1015">
        <v>29</v>
      </c>
      <c r="B114" s="964"/>
      <c r="C114" s="965"/>
      <c r="D114" s="965"/>
      <c r="E114" s="965"/>
      <c r="F114" s="965"/>
      <c r="G114" s="1033"/>
      <c r="H114" s="1033"/>
      <c r="I114" s="902"/>
      <c r="J114" s="1073"/>
      <c r="K114" s="1073"/>
      <c r="L114" s="1033"/>
      <c r="M114" s="1033"/>
      <c r="N114" s="965"/>
      <c r="O114" s="965"/>
      <c r="P114" s="1015">
        <v>29</v>
      </c>
    </row>
    <row r="115" spans="1:16">
      <c r="A115" s="1015">
        <v>30</v>
      </c>
      <c r="B115" s="964"/>
      <c r="C115" s="965"/>
      <c r="D115" s="965"/>
      <c r="E115" s="965"/>
      <c r="F115" s="965"/>
      <c r="G115" s="1033"/>
      <c r="H115" s="1033"/>
      <c r="I115" s="902"/>
      <c r="J115" s="1073"/>
      <c r="K115" s="1073"/>
      <c r="L115" s="1033"/>
      <c r="M115" s="1033"/>
      <c r="N115" s="965"/>
      <c r="O115" s="965"/>
      <c r="P115" s="1015">
        <v>30</v>
      </c>
    </row>
    <row r="116" spans="1:16">
      <c r="A116" s="1015">
        <v>31</v>
      </c>
      <c r="B116" s="964"/>
      <c r="C116" s="965"/>
      <c r="D116" s="965"/>
      <c r="E116" s="965"/>
      <c r="F116" s="965"/>
      <c r="G116" s="1033"/>
      <c r="H116" s="1033"/>
      <c r="I116" s="902"/>
      <c r="J116" s="1073"/>
      <c r="K116" s="1073"/>
      <c r="L116" s="1033"/>
      <c r="M116" s="1033"/>
      <c r="N116" s="965"/>
      <c r="O116" s="965"/>
      <c r="P116" s="1015">
        <v>31</v>
      </c>
    </row>
    <row r="117" spans="1:16">
      <c r="A117" s="1015">
        <v>32</v>
      </c>
      <c r="B117" s="964"/>
      <c r="C117" s="965"/>
      <c r="D117" s="965"/>
      <c r="E117" s="965"/>
      <c r="F117" s="965"/>
      <c r="G117" s="1033"/>
      <c r="H117" s="1033"/>
      <c r="I117" s="902"/>
      <c r="J117" s="1073"/>
      <c r="K117" s="1073"/>
      <c r="L117" s="1033"/>
      <c r="M117" s="1033"/>
      <c r="N117" s="965"/>
      <c r="O117" s="965"/>
      <c r="P117" s="1015">
        <v>32</v>
      </c>
    </row>
    <row r="118" spans="1:16">
      <c r="A118" s="1015">
        <v>33</v>
      </c>
      <c r="B118" s="964"/>
      <c r="C118" s="965"/>
      <c r="D118" s="965"/>
      <c r="E118" s="965"/>
      <c r="F118" s="965"/>
      <c r="G118" s="1033"/>
      <c r="H118" s="1033"/>
      <c r="I118" s="902"/>
      <c r="J118" s="1073"/>
      <c r="K118" s="1073"/>
      <c r="L118" s="1033"/>
      <c r="M118" s="1033"/>
      <c r="N118" s="965"/>
      <c r="O118" s="965"/>
      <c r="P118" s="1015">
        <v>33</v>
      </c>
    </row>
    <row r="119" spans="1:16">
      <c r="A119" s="1015">
        <v>34</v>
      </c>
      <c r="B119" s="964"/>
      <c r="C119" s="965"/>
      <c r="D119" s="965"/>
      <c r="E119" s="965"/>
      <c r="F119" s="965"/>
      <c r="G119" s="1033"/>
      <c r="H119" s="1033"/>
      <c r="I119" s="902"/>
      <c r="J119" s="1073"/>
      <c r="K119" s="1073"/>
      <c r="L119" s="1033"/>
      <c r="M119" s="1033"/>
      <c r="N119" s="965"/>
      <c r="O119" s="965"/>
      <c r="P119" s="1015">
        <v>34</v>
      </c>
    </row>
    <row r="120" spans="1:16">
      <c r="A120" s="1015">
        <v>35</v>
      </c>
      <c r="B120" s="964"/>
      <c r="C120" s="965"/>
      <c r="D120" s="965"/>
      <c r="E120" s="965"/>
      <c r="F120" s="965"/>
      <c r="G120" s="1033"/>
      <c r="H120" s="1033"/>
      <c r="I120" s="902"/>
      <c r="J120" s="1073"/>
      <c r="K120" s="1073"/>
      <c r="L120" s="1033"/>
      <c r="M120" s="1033"/>
      <c r="N120" s="965"/>
      <c r="O120" s="965"/>
      <c r="P120" s="1015">
        <v>35</v>
      </c>
    </row>
    <row r="121" spans="1:16">
      <c r="A121" s="1015">
        <v>36</v>
      </c>
      <c r="B121" s="964"/>
      <c r="C121" s="965"/>
      <c r="D121" s="965"/>
      <c r="E121" s="965"/>
      <c r="F121" s="965"/>
      <c r="G121" s="1033"/>
      <c r="H121" s="1033"/>
      <c r="I121" s="902"/>
      <c r="J121" s="1073"/>
      <c r="K121" s="1073"/>
      <c r="L121" s="1033"/>
      <c r="M121" s="1033"/>
      <c r="N121" s="965"/>
      <c r="O121" s="965"/>
      <c r="P121" s="1015">
        <v>36</v>
      </c>
    </row>
    <row r="122" spans="1:16">
      <c r="A122" s="1015">
        <v>37</v>
      </c>
      <c r="B122" s="964"/>
      <c r="C122" s="965"/>
      <c r="D122" s="965"/>
      <c r="E122" s="965"/>
      <c r="F122" s="965"/>
      <c r="G122" s="1033"/>
      <c r="H122" s="1033"/>
      <c r="I122" s="902"/>
      <c r="J122" s="1073"/>
      <c r="K122" s="1073"/>
      <c r="L122" s="1033"/>
      <c r="M122" s="1033"/>
      <c r="N122" s="965"/>
      <c r="O122" s="965"/>
      <c r="P122" s="1015">
        <v>37</v>
      </c>
    </row>
    <row r="123" spans="1:16">
      <c r="A123" s="1015">
        <v>38</v>
      </c>
      <c r="B123" s="964"/>
      <c r="C123" s="965"/>
      <c r="D123" s="965"/>
      <c r="E123" s="965"/>
      <c r="F123" s="965"/>
      <c r="G123" s="1033"/>
      <c r="H123" s="1033"/>
      <c r="I123" s="902"/>
      <c r="J123" s="1073"/>
      <c r="K123" s="1073"/>
      <c r="L123" s="1033"/>
      <c r="M123" s="1033"/>
      <c r="N123" s="965"/>
      <c r="O123" s="965"/>
      <c r="P123" s="1015">
        <v>38</v>
      </c>
    </row>
    <row r="124" spans="1:16">
      <c r="A124" s="1015">
        <v>39</v>
      </c>
      <c r="B124" s="964"/>
      <c r="C124" s="965"/>
      <c r="D124" s="965"/>
      <c r="E124" s="965"/>
      <c r="F124" s="965"/>
      <c r="G124" s="1033"/>
      <c r="H124" s="1033"/>
      <c r="I124" s="902"/>
      <c r="J124" s="1073"/>
      <c r="K124" s="1073"/>
      <c r="L124" s="1033"/>
      <c r="M124" s="1033"/>
      <c r="N124" s="965"/>
      <c r="O124" s="965"/>
      <c r="P124" s="1015">
        <v>39</v>
      </c>
    </row>
    <row r="125" spans="1:16">
      <c r="A125" s="1015">
        <v>40</v>
      </c>
      <c r="B125" s="964"/>
      <c r="C125" s="965"/>
      <c r="D125" s="965"/>
      <c r="E125" s="965"/>
      <c r="F125" s="965"/>
      <c r="G125" s="1033"/>
      <c r="H125" s="1033"/>
      <c r="I125" s="902"/>
      <c r="J125" s="1073"/>
      <c r="K125" s="1073"/>
      <c r="L125" s="1033"/>
      <c r="M125" s="1033"/>
      <c r="N125" s="965"/>
      <c r="O125" s="965"/>
      <c r="P125" s="1015">
        <v>40</v>
      </c>
    </row>
    <row r="126" spans="1:16">
      <c r="A126" s="1015">
        <v>41</v>
      </c>
      <c r="B126" s="964"/>
      <c r="C126" s="965"/>
      <c r="D126" s="965"/>
      <c r="E126" s="965"/>
      <c r="F126" s="965"/>
      <c r="G126" s="1033"/>
      <c r="H126" s="1033"/>
      <c r="I126" s="902"/>
      <c r="J126" s="1073"/>
      <c r="K126" s="1073"/>
      <c r="L126" s="1033"/>
      <c r="M126" s="1033"/>
      <c r="N126" s="965"/>
      <c r="O126" s="965"/>
      <c r="P126" s="1015">
        <v>41</v>
      </c>
    </row>
    <row r="127" spans="1:16">
      <c r="A127" s="1015">
        <v>42</v>
      </c>
      <c r="B127" s="964"/>
      <c r="C127" s="965"/>
      <c r="D127" s="965"/>
      <c r="E127" s="965"/>
      <c r="F127" s="965"/>
      <c r="G127" s="1033"/>
      <c r="H127" s="1033"/>
      <c r="I127" s="902"/>
      <c r="J127" s="1073"/>
      <c r="K127" s="1073"/>
      <c r="L127" s="1033"/>
      <c r="M127" s="1033"/>
      <c r="N127" s="965"/>
      <c r="O127" s="965"/>
      <c r="P127" s="1015">
        <v>42</v>
      </c>
    </row>
    <row r="128" spans="1:16">
      <c r="A128" s="1015">
        <v>43</v>
      </c>
      <c r="B128" s="964"/>
      <c r="C128" s="965"/>
      <c r="D128" s="965"/>
      <c r="E128" s="965"/>
      <c r="F128" s="965"/>
      <c r="G128" s="1033"/>
      <c r="H128" s="1033"/>
      <c r="I128" s="902"/>
      <c r="J128" s="1073"/>
      <c r="K128" s="1073"/>
      <c r="L128" s="1033"/>
      <c r="M128" s="1033"/>
      <c r="N128" s="965"/>
      <c r="O128" s="965"/>
      <c r="P128" s="1015">
        <v>43</v>
      </c>
    </row>
    <row r="129" spans="1:16">
      <c r="A129" s="1015">
        <v>44</v>
      </c>
      <c r="B129" s="964"/>
      <c r="C129" s="965"/>
      <c r="D129" s="965"/>
      <c r="E129" s="965"/>
      <c r="F129" s="965"/>
      <c r="G129" s="1033"/>
      <c r="H129" s="1033"/>
      <c r="I129" s="902"/>
      <c r="J129" s="1073"/>
      <c r="K129" s="1073"/>
      <c r="L129" s="1033"/>
      <c r="M129" s="1033"/>
      <c r="N129" s="965"/>
      <c r="O129" s="965"/>
      <c r="P129" s="1015">
        <v>44</v>
      </c>
    </row>
    <row r="130" spans="1:16">
      <c r="A130" s="1015">
        <v>45</v>
      </c>
      <c r="B130" s="964"/>
      <c r="C130" s="965"/>
      <c r="D130" s="965"/>
      <c r="E130" s="965"/>
      <c r="F130" s="965"/>
      <c r="G130" s="1033"/>
      <c r="H130" s="1033"/>
      <c r="I130" s="902"/>
      <c r="J130" s="1073"/>
      <c r="K130" s="1073"/>
      <c r="L130" s="1033"/>
      <c r="M130" s="1033"/>
      <c r="N130" s="965"/>
      <c r="O130" s="965"/>
      <c r="P130" s="1015">
        <v>45</v>
      </c>
    </row>
    <row r="131" spans="1:16" ht="15.75" thickBot="1">
      <c r="A131" s="1034">
        <v>46</v>
      </c>
      <c r="B131" s="981"/>
      <c r="C131" s="1027"/>
      <c r="D131" s="982"/>
      <c r="E131" s="982"/>
      <c r="F131" s="982"/>
      <c r="G131" s="1080"/>
      <c r="H131" s="1080"/>
      <c r="I131" s="902"/>
      <c r="J131" s="1081"/>
      <c r="K131" s="1081"/>
      <c r="L131" s="1315"/>
      <c r="M131" s="1080"/>
      <c r="N131" s="982"/>
      <c r="O131" s="982"/>
      <c r="P131" s="1034">
        <v>46</v>
      </c>
    </row>
    <row r="132" spans="1:16">
      <c r="A132" s="1092"/>
      <c r="B132" s="1092"/>
      <c r="C132" s="1096"/>
      <c r="D132" s="1092"/>
      <c r="E132" s="1092"/>
      <c r="F132" s="1092"/>
      <c r="G132" s="1092"/>
      <c r="H132" s="1092"/>
      <c r="I132" s="902"/>
      <c r="J132" s="1092"/>
      <c r="K132" s="1092"/>
      <c r="L132" s="1096"/>
      <c r="M132" s="1092"/>
      <c r="N132" s="1092"/>
      <c r="O132" s="1092"/>
      <c r="P132" s="1092"/>
    </row>
    <row r="133" spans="1:16">
      <c r="A133" s="1527" t="s">
        <v>4681</v>
      </c>
      <c r="B133" s="2539"/>
      <c r="C133" s="2539"/>
      <c r="D133" s="902"/>
      <c r="E133" s="902"/>
      <c r="F133" s="902"/>
      <c r="G133" s="902"/>
      <c r="H133" s="902"/>
      <c r="I133" s="902"/>
      <c r="J133" s="1527" t="s">
        <v>4681</v>
      </c>
      <c r="K133" s="2539"/>
      <c r="L133" s="2539"/>
      <c r="M133" s="902"/>
      <c r="N133" s="902"/>
      <c r="O133" s="902"/>
      <c r="P133" s="959" t="s">
        <v>2978</v>
      </c>
    </row>
    <row r="134" spans="1:16">
      <c r="A134" s="903" t="s">
        <v>2981</v>
      </c>
      <c r="B134" s="903"/>
      <c r="C134" s="903"/>
      <c r="D134" s="903"/>
      <c r="E134" s="903"/>
      <c r="F134" s="903"/>
      <c r="G134" s="903"/>
      <c r="H134" s="903"/>
      <c r="I134" s="902"/>
      <c r="J134" s="903" t="s">
        <v>2982</v>
      </c>
      <c r="K134" s="903"/>
      <c r="L134" s="903"/>
      <c r="M134" s="903"/>
      <c r="N134" s="903"/>
      <c r="O134" s="903"/>
      <c r="P134" s="903"/>
    </row>
  </sheetData>
  <mergeCells count="1">
    <mergeCell ref="J4:P4"/>
  </mergeCells>
  <printOptions horizontalCentered="1" verticalCentered="1"/>
  <pageMargins left="0.5" right="0.5" top="0.5" bottom="0.5" header="0" footer="0"/>
  <pageSetup scale="71" fitToWidth="2" fitToHeight="2" pageOrder="overThenDown"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U148"/>
  <sheetViews>
    <sheetView view="pageBreakPreview" topLeftCell="F1" zoomScale="60" zoomScaleNormal="100" workbookViewId="0">
      <selection activeCell="J21" sqref="J21"/>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397"/>
      <c r="B1" s="1397"/>
      <c r="C1" s="1397"/>
      <c r="D1" s="1397"/>
      <c r="E1" s="1397"/>
      <c r="F1" s="1397"/>
      <c r="G1" s="1397"/>
      <c r="H1" s="1397"/>
      <c r="I1" s="1397"/>
      <c r="J1" s="1397"/>
      <c r="K1" s="1397"/>
      <c r="L1" s="1397"/>
      <c r="M1" s="1397"/>
      <c r="N1" s="1398"/>
    </row>
    <row r="2" spans="1:21" ht="15.75" thickTop="1">
      <c r="A2" s="1344" t="s">
        <v>3293</v>
      </c>
      <c r="B2" s="1345"/>
      <c r="C2" s="1346" t="s">
        <v>3294</v>
      </c>
      <c r="D2" s="1347" t="s">
        <v>1802</v>
      </c>
      <c r="E2" s="1349" t="s">
        <v>1803</v>
      </c>
      <c r="F2" s="1344" t="s">
        <v>1800</v>
      </c>
      <c r="G2" s="1346"/>
      <c r="H2" s="1348" t="s">
        <v>3294</v>
      </c>
      <c r="I2" s="1346"/>
      <c r="J2" s="1348" t="s">
        <v>1802</v>
      </c>
      <c r="K2" s="1346"/>
      <c r="L2" s="1348" t="s">
        <v>1803</v>
      </c>
      <c r="M2" s="1349"/>
      <c r="N2" s="1344" t="s">
        <v>1800</v>
      </c>
      <c r="O2" s="1346"/>
      <c r="P2" s="1348" t="s">
        <v>3294</v>
      </c>
      <c r="Q2" s="1348" t="s">
        <v>1802</v>
      </c>
      <c r="R2" s="1346"/>
      <c r="S2" s="1348" t="s">
        <v>1803</v>
      </c>
      <c r="T2" s="1346"/>
      <c r="U2" s="1349"/>
    </row>
    <row r="3" spans="1:21">
      <c r="A3" s="1350" t="s">
        <v>1789</v>
      </c>
      <c r="B3" s="81"/>
      <c r="C3" s="811" t="s">
        <v>3295</v>
      </c>
      <c r="D3" s="78" t="s">
        <v>3313</v>
      </c>
      <c r="E3" s="1351"/>
      <c r="F3" s="1350" t="s">
        <v>1789</v>
      </c>
      <c r="G3" s="811"/>
      <c r="H3" s="95" t="s">
        <v>3295</v>
      </c>
      <c r="I3" s="811"/>
      <c r="J3" s="95" t="s">
        <v>3313</v>
      </c>
      <c r="K3" s="811"/>
      <c r="L3" s="95"/>
      <c r="M3" s="1351"/>
      <c r="N3" s="1350" t="s">
        <v>1789</v>
      </c>
      <c r="O3" s="811"/>
      <c r="P3" s="95" t="s">
        <v>3295</v>
      </c>
      <c r="Q3" s="95" t="s">
        <v>3313</v>
      </c>
      <c r="R3" s="811"/>
      <c r="S3" s="95"/>
      <c r="T3" s="811"/>
      <c r="U3" s="1351"/>
    </row>
    <row r="4" spans="1:21">
      <c r="A4" s="1352" t="s">
        <v>3296</v>
      </c>
      <c r="B4" s="81"/>
      <c r="C4" s="811" t="s">
        <v>3297</v>
      </c>
      <c r="D4" s="701" t="s">
        <v>1789</v>
      </c>
      <c r="E4" s="1353" t="s">
        <v>1789</v>
      </c>
      <c r="F4" s="1352"/>
      <c r="G4" s="77"/>
      <c r="H4" s="102" t="s">
        <v>3297</v>
      </c>
      <c r="I4" s="1535"/>
      <c r="J4" s="692" t="s">
        <v>1789</v>
      </c>
      <c r="K4" s="1536" t="s">
        <v>1789</v>
      </c>
      <c r="L4" s="1271" t="s">
        <v>1789</v>
      </c>
      <c r="M4" s="1353"/>
      <c r="N4" s="1352"/>
      <c r="O4" s="77"/>
      <c r="P4" s="102" t="s">
        <v>3297</v>
      </c>
      <c r="Q4" s="1554" t="s">
        <v>1789</v>
      </c>
      <c r="R4" s="1536" t="s">
        <v>1789</v>
      </c>
      <c r="S4" s="1271" t="s">
        <v>1789</v>
      </c>
      <c r="T4" s="77"/>
      <c r="U4" s="1353"/>
    </row>
    <row r="5" spans="1:21">
      <c r="A5" s="1399" t="s">
        <v>4249</v>
      </c>
      <c r="B5" s="230"/>
      <c r="C5" s="230"/>
      <c r="D5" s="230"/>
      <c r="E5" s="1355"/>
      <c r="F5" s="1399" t="s">
        <v>4250</v>
      </c>
      <c r="G5" s="230"/>
      <c r="H5" s="230"/>
      <c r="I5" s="230"/>
      <c r="J5" s="230"/>
      <c r="K5" s="230"/>
      <c r="L5" s="230"/>
      <c r="M5" s="1355"/>
      <c r="N5" s="1399" t="s">
        <v>4250</v>
      </c>
      <c r="O5" s="230"/>
      <c r="P5" s="230"/>
      <c r="Q5" s="230"/>
      <c r="R5" s="230"/>
      <c r="S5" s="230"/>
      <c r="T5" s="230"/>
      <c r="U5" s="1355"/>
    </row>
    <row r="6" spans="1:21">
      <c r="A6" s="1350" t="s">
        <v>4251</v>
      </c>
      <c r="B6" s="811"/>
      <c r="C6" s="811"/>
      <c r="D6" s="811"/>
      <c r="E6" s="1351"/>
      <c r="F6" s="1350" t="s">
        <v>4252</v>
      </c>
      <c r="G6" s="811"/>
      <c r="H6" s="811"/>
      <c r="I6" s="811"/>
      <c r="J6" s="811"/>
      <c r="K6" s="811"/>
      <c r="L6" s="811"/>
      <c r="M6" s="1351"/>
      <c r="N6" s="1350"/>
      <c r="O6" s="811"/>
      <c r="P6" s="811"/>
      <c r="Q6" s="811"/>
      <c r="R6" s="811"/>
      <c r="S6" s="811"/>
      <c r="T6" s="811"/>
      <c r="U6" s="1351"/>
    </row>
    <row r="7" spans="1:21">
      <c r="A7" s="1350" t="s">
        <v>4253</v>
      </c>
      <c r="B7" s="1360"/>
      <c r="C7" s="1360"/>
      <c r="D7" s="1360"/>
      <c r="E7" s="1351"/>
      <c r="F7" s="1350" t="s">
        <v>4254</v>
      </c>
      <c r="G7" s="1360"/>
      <c r="H7" s="1360"/>
      <c r="I7" s="1360"/>
      <c r="J7" s="1360"/>
      <c r="K7" s="1360"/>
      <c r="L7" s="1360"/>
      <c r="M7" s="1351"/>
      <c r="N7" s="1350"/>
      <c r="O7" s="1360"/>
      <c r="P7" s="1360"/>
      <c r="Q7" s="1360"/>
      <c r="R7" s="1360"/>
      <c r="S7" s="1360"/>
      <c r="T7" s="1360"/>
      <c r="U7" s="1351"/>
    </row>
    <row r="8" spans="1:21">
      <c r="A8" s="1350" t="s">
        <v>4255</v>
      </c>
      <c r="B8" s="1360"/>
      <c r="C8" s="1360"/>
      <c r="D8" s="1360"/>
      <c r="E8" s="1351"/>
      <c r="F8" s="1537" t="s">
        <v>4270</v>
      </c>
      <c r="G8" s="1360"/>
      <c r="H8" s="1360"/>
      <c r="I8" s="1360"/>
      <c r="J8" s="1360"/>
      <c r="K8" s="1360"/>
      <c r="L8" s="1360"/>
      <c r="M8" s="1351"/>
      <c r="N8" s="1537"/>
      <c r="O8" s="1360"/>
      <c r="P8" s="1360"/>
      <c r="Q8" s="1360"/>
      <c r="R8" s="1360"/>
      <c r="S8" s="1360"/>
      <c r="T8" s="1360"/>
      <c r="U8" s="1351"/>
    </row>
    <row r="9" spans="1:21">
      <c r="A9" s="1537" t="s">
        <v>4256</v>
      </c>
      <c r="B9" s="1360"/>
      <c r="C9" s="1360"/>
      <c r="D9" s="1360"/>
      <c r="E9" s="1351"/>
      <c r="F9" s="1537" t="s">
        <v>4271</v>
      </c>
      <c r="G9" s="1360"/>
      <c r="H9" s="1360"/>
      <c r="I9" s="1360"/>
      <c r="J9" s="1360"/>
      <c r="K9" s="1360"/>
      <c r="L9" s="1360"/>
      <c r="M9" s="1351"/>
      <c r="N9" s="1537"/>
      <c r="O9" s="1360"/>
      <c r="P9" s="1360"/>
      <c r="Q9" s="1360"/>
      <c r="R9" s="1360"/>
      <c r="S9" s="1360"/>
      <c r="T9" s="1360"/>
      <c r="U9" s="1351"/>
    </row>
    <row r="10" spans="1:21">
      <c r="A10" s="1350" t="s">
        <v>4257</v>
      </c>
      <c r="B10" s="1360"/>
      <c r="C10" s="1360"/>
      <c r="D10" s="1360"/>
      <c r="E10" s="1351"/>
      <c r="F10" s="1350" t="s">
        <v>4269</v>
      </c>
      <c r="G10" s="1360"/>
      <c r="H10" s="1360"/>
      <c r="I10" s="1360"/>
      <c r="J10" s="1360"/>
      <c r="K10" s="1360"/>
      <c r="L10" s="1360"/>
      <c r="M10" s="1351"/>
      <c r="N10" s="1350"/>
      <c r="O10" s="1360"/>
      <c r="P10" s="1360"/>
      <c r="Q10" s="1360"/>
      <c r="R10" s="1360"/>
      <c r="S10" s="1360"/>
      <c r="T10" s="1360"/>
      <c r="U10" s="1351"/>
    </row>
    <row r="11" spans="1:21">
      <c r="A11" s="1350" t="s">
        <v>4258</v>
      </c>
      <c r="B11" s="1360"/>
      <c r="C11" s="1360"/>
      <c r="D11" s="1360"/>
      <c r="E11" s="1351"/>
      <c r="F11" s="1537" t="s">
        <v>4272</v>
      </c>
      <c r="G11" s="1360"/>
      <c r="H11" s="1360"/>
      <c r="I11" s="1360"/>
      <c r="J11" s="1360"/>
      <c r="K11" s="1360"/>
      <c r="L11" s="1360"/>
      <c r="M11" s="1351"/>
      <c r="N11" s="1537"/>
      <c r="O11" s="1360"/>
      <c r="P11" s="1360"/>
      <c r="Q11" s="1360"/>
      <c r="R11" s="1360"/>
      <c r="S11" s="1360"/>
      <c r="T11" s="1360"/>
      <c r="U11" s="1351"/>
    </row>
    <row r="12" spans="1:21">
      <c r="A12" s="1350" t="s">
        <v>4259</v>
      </c>
      <c r="B12" s="1360"/>
      <c r="C12" s="1360"/>
      <c r="D12" s="1360"/>
      <c r="E12" s="1351"/>
      <c r="F12" s="1537" t="s">
        <v>4273</v>
      </c>
      <c r="G12" s="1360"/>
      <c r="H12" s="1360"/>
      <c r="I12" s="1360"/>
      <c r="J12" s="1360"/>
      <c r="K12" s="1360"/>
      <c r="L12" s="1360"/>
      <c r="M12" s="1351"/>
      <c r="N12" s="1537"/>
      <c r="O12" s="1360"/>
      <c r="P12" s="1360"/>
      <c r="Q12" s="1360"/>
      <c r="R12" s="1360"/>
      <c r="S12" s="1360"/>
      <c r="T12" s="1360"/>
      <c r="U12" s="1351"/>
    </row>
    <row r="13" spans="1:21">
      <c r="A13" s="1350"/>
      <c r="B13" s="1360"/>
      <c r="C13" s="1360"/>
      <c r="D13" s="1360"/>
      <c r="E13" s="1351"/>
      <c r="F13" s="1537" t="s">
        <v>4274</v>
      </c>
      <c r="G13" s="1360"/>
      <c r="H13" s="1360"/>
      <c r="I13" s="1360"/>
      <c r="J13" s="1360"/>
      <c r="K13" s="1360"/>
      <c r="L13" s="1360"/>
      <c r="M13" s="1351"/>
      <c r="N13" s="1537"/>
      <c r="O13" s="1360"/>
      <c r="P13" s="1360"/>
      <c r="Q13" s="1360"/>
      <c r="R13" s="1360"/>
      <c r="S13" s="1360"/>
      <c r="T13" s="1360"/>
      <c r="U13" s="1351"/>
    </row>
    <row r="14" spans="1:21">
      <c r="A14" s="1350"/>
      <c r="B14" s="811"/>
      <c r="C14" s="1400"/>
      <c r="D14" s="1400"/>
      <c r="E14" s="1401"/>
      <c r="F14" s="1352"/>
      <c r="G14" s="77"/>
      <c r="H14" s="77"/>
      <c r="I14" s="1400"/>
      <c r="J14" s="1400"/>
      <c r="K14" s="811"/>
      <c r="L14" s="1400"/>
      <c r="M14" s="1401"/>
      <c r="N14" s="1352"/>
      <c r="O14" s="77"/>
      <c r="P14" s="77"/>
      <c r="Q14" s="1400"/>
      <c r="R14" s="811"/>
      <c r="S14" s="1400"/>
      <c r="T14" s="77"/>
      <c r="U14" s="1401"/>
    </row>
    <row r="15" spans="1:21">
      <c r="A15" s="1402"/>
      <c r="B15" s="1363"/>
      <c r="C15" s="1403"/>
      <c r="D15" s="1403"/>
      <c r="E15" s="1404"/>
      <c r="F15" s="3457" t="s">
        <v>4263</v>
      </c>
      <c r="G15" s="3458"/>
      <c r="H15" s="3459"/>
      <c r="I15" s="3460" t="s">
        <v>4264</v>
      </c>
      <c r="J15" s="3461"/>
      <c r="K15" s="3462"/>
      <c r="L15" s="1406"/>
      <c r="M15" s="1404"/>
      <c r="N15" s="1555"/>
      <c r="O15" s="1556" t="s">
        <v>4275</v>
      </c>
      <c r="P15" s="1470"/>
      <c r="Q15" s="1403"/>
      <c r="R15" s="1557"/>
      <c r="S15" s="1406"/>
      <c r="T15" s="817"/>
      <c r="U15" s="1404"/>
    </row>
    <row r="16" spans="1:21">
      <c r="A16" s="1364"/>
      <c r="B16" s="1365"/>
      <c r="C16" s="1377"/>
      <c r="D16" s="1377"/>
      <c r="E16" s="1408"/>
      <c r="F16" s="1407"/>
      <c r="G16" s="817"/>
      <c r="H16" s="1541"/>
      <c r="I16" s="1542"/>
      <c r="J16" s="817"/>
      <c r="K16" s="1543"/>
      <c r="L16" s="1406"/>
      <c r="M16" s="1408"/>
      <c r="N16" s="1407"/>
      <c r="O16" s="817" t="s">
        <v>4276</v>
      </c>
      <c r="P16" s="289"/>
      <c r="Q16" s="1558"/>
      <c r="R16" s="1365"/>
      <c r="S16" s="1406"/>
      <c r="T16" s="817"/>
      <c r="U16" s="1408"/>
    </row>
    <row r="17" spans="1:21">
      <c r="A17" s="1364"/>
      <c r="B17" s="1365"/>
      <c r="C17" s="1377"/>
      <c r="D17" s="1377"/>
      <c r="E17" s="1408"/>
      <c r="F17" s="1364"/>
      <c r="G17" s="1558"/>
      <c r="H17" s="289"/>
      <c r="I17" s="1377"/>
      <c r="J17" s="1377"/>
      <c r="K17" s="1471"/>
      <c r="L17" s="1406"/>
      <c r="M17" s="1408"/>
      <c r="N17" s="1364"/>
      <c r="O17" s="1558" t="s">
        <v>4277</v>
      </c>
      <c r="P17" s="289"/>
      <c r="Q17" s="1377"/>
      <c r="R17" s="1471"/>
      <c r="S17" s="1406"/>
      <c r="T17" s="817"/>
      <c r="U17" s="1408"/>
    </row>
    <row r="18" spans="1:21">
      <c r="A18" s="1364"/>
      <c r="B18" s="1365"/>
      <c r="C18" s="1377"/>
      <c r="D18" s="1377"/>
      <c r="E18" s="1408"/>
      <c r="F18" s="1407"/>
      <c r="G18" s="817"/>
      <c r="H18" s="1365"/>
      <c r="I18" s="1471"/>
      <c r="J18" s="1471"/>
      <c r="K18" s="1471"/>
      <c r="L18" s="1406"/>
      <c r="M18" s="1408"/>
      <c r="N18" s="1407" t="s">
        <v>4278</v>
      </c>
      <c r="O18" s="817" t="s">
        <v>4279</v>
      </c>
      <c r="P18" s="1365" t="s">
        <v>4280</v>
      </c>
      <c r="Q18" s="1377"/>
      <c r="R18" s="1471"/>
      <c r="S18" s="1406"/>
      <c r="T18" s="817"/>
      <c r="U18" s="1408"/>
    </row>
    <row r="19" spans="1:21">
      <c r="A19" s="1364"/>
      <c r="B19" s="1365"/>
      <c r="C19" s="1377" t="s">
        <v>4427</v>
      </c>
      <c r="D19" s="1377"/>
      <c r="E19" s="1408"/>
      <c r="F19" s="1407"/>
      <c r="G19" s="817"/>
      <c r="H19" s="1365"/>
      <c r="I19" s="1471"/>
      <c r="J19" s="1471"/>
      <c r="K19" s="1471"/>
      <c r="L19" s="1406" t="s">
        <v>4262</v>
      </c>
      <c r="M19" s="1405" t="s">
        <v>4265</v>
      </c>
      <c r="N19" s="1407" t="s">
        <v>4266</v>
      </c>
      <c r="O19" s="817" t="s">
        <v>4281</v>
      </c>
      <c r="P19" s="1365" t="s">
        <v>4281</v>
      </c>
      <c r="Q19" s="1406" t="s">
        <v>4282</v>
      </c>
      <c r="R19" s="1559" t="s">
        <v>2243</v>
      </c>
      <c r="S19" s="1406" t="s">
        <v>1372</v>
      </c>
      <c r="T19" s="817" t="s">
        <v>1373</v>
      </c>
      <c r="U19" s="1408"/>
    </row>
    <row r="20" spans="1:21">
      <c r="A20" s="1364" t="s">
        <v>1729</v>
      </c>
      <c r="B20" s="1365" t="s">
        <v>4260</v>
      </c>
      <c r="C20" s="1377" t="s">
        <v>3606</v>
      </c>
      <c r="D20" s="1377" t="s">
        <v>4261</v>
      </c>
      <c r="E20" s="1405" t="s">
        <v>4262</v>
      </c>
      <c r="F20" s="1407" t="s">
        <v>2243</v>
      </c>
      <c r="G20" s="817" t="s">
        <v>1372</v>
      </c>
      <c r="H20" s="1365" t="s">
        <v>1373</v>
      </c>
      <c r="I20" s="1471" t="s">
        <v>2243</v>
      </c>
      <c r="J20" s="1471" t="s">
        <v>1372</v>
      </c>
      <c r="K20" s="1471" t="s">
        <v>1373</v>
      </c>
      <c r="L20" s="1406" t="s">
        <v>3611</v>
      </c>
      <c r="M20" s="1405" t="s">
        <v>4266</v>
      </c>
      <c r="N20" s="1407" t="s">
        <v>4283</v>
      </c>
      <c r="O20" s="817" t="s">
        <v>4284</v>
      </c>
      <c r="P20" s="1365" t="s">
        <v>4284</v>
      </c>
      <c r="Q20" s="1558" t="s">
        <v>1168</v>
      </c>
      <c r="R20" s="1365" t="s">
        <v>4285</v>
      </c>
      <c r="S20" s="1406" t="s">
        <v>4285</v>
      </c>
      <c r="T20" s="817" t="s">
        <v>4285</v>
      </c>
      <c r="U20" s="1408"/>
    </row>
    <row r="21" spans="1:21">
      <c r="A21" s="1560" t="s">
        <v>1732</v>
      </c>
      <c r="B21" s="1365" t="s">
        <v>3024</v>
      </c>
      <c r="C21" s="1409" t="s">
        <v>3025</v>
      </c>
      <c r="D21" s="1377" t="s">
        <v>3026</v>
      </c>
      <c r="E21" s="2540" t="s">
        <v>3027</v>
      </c>
      <c r="F21" s="1364" t="s">
        <v>2347</v>
      </c>
      <c r="G21" s="289" t="s">
        <v>2348</v>
      </c>
      <c r="H21" s="1411" t="s">
        <v>2349</v>
      </c>
      <c r="I21" s="1411" t="s">
        <v>2350</v>
      </c>
      <c r="J21" s="1411" t="s">
        <v>2351</v>
      </c>
      <c r="K21" s="1544" t="s">
        <v>2352</v>
      </c>
      <c r="L21" s="1412" t="s">
        <v>2353</v>
      </c>
      <c r="M21" s="2540" t="s">
        <v>2354</v>
      </c>
      <c r="N21" s="1364" t="s">
        <v>181</v>
      </c>
      <c r="O21" s="289" t="s">
        <v>182</v>
      </c>
      <c r="P21" s="1411" t="s">
        <v>183</v>
      </c>
      <c r="Q21" s="1544" t="s">
        <v>184</v>
      </c>
      <c r="R21" s="1412" t="s">
        <v>1075</v>
      </c>
      <c r="S21" s="1412" t="s">
        <v>4286</v>
      </c>
      <c r="T21" s="662" t="s">
        <v>4287</v>
      </c>
      <c r="U21" s="1413"/>
    </row>
    <row r="22" spans="1:21">
      <c r="A22" s="1414">
        <v>1</v>
      </c>
      <c r="B22" s="1370"/>
      <c r="C22" s="1371"/>
      <c r="D22" s="1378"/>
      <c r="E22" s="1420"/>
      <c r="F22" s="1415"/>
      <c r="G22" s="1416"/>
      <c r="H22" s="1417"/>
      <c r="I22" s="1416"/>
      <c r="J22" s="1545"/>
      <c r="K22" s="1418"/>
      <c r="L22" s="1546"/>
      <c r="M22" s="1420"/>
      <c r="N22" s="1415"/>
      <c r="O22" s="1416"/>
      <c r="P22" s="1417"/>
      <c r="Q22" s="1545" t="s">
        <v>4288</v>
      </c>
      <c r="R22" s="1418"/>
      <c r="S22" s="1546"/>
      <c r="T22" s="1419"/>
      <c r="U22" s="1420">
        <v>1</v>
      </c>
    </row>
    <row r="23" spans="1:21">
      <c r="A23" s="1414">
        <v>2</v>
      </c>
      <c r="B23" s="1370"/>
      <c r="C23" s="1371"/>
      <c r="D23" s="1373"/>
      <c r="E23" s="1424"/>
      <c r="F23" s="1421"/>
      <c r="G23" s="322"/>
      <c r="H23" s="322"/>
      <c r="I23" s="467"/>
      <c r="J23" s="1547"/>
      <c r="K23" s="1422"/>
      <c r="L23" s="1422"/>
      <c r="M23" s="1424"/>
      <c r="N23" s="1421"/>
      <c r="O23" s="322"/>
      <c r="P23" s="322"/>
      <c r="Q23" s="1547" t="s">
        <v>4289</v>
      </c>
      <c r="R23" s="1422"/>
      <c r="S23" s="1422"/>
      <c r="T23" s="1423"/>
      <c r="U23" s="1424">
        <v>2</v>
      </c>
    </row>
    <row r="24" spans="1:21">
      <c r="A24" s="1414">
        <v>3</v>
      </c>
      <c r="B24" s="1370"/>
      <c r="C24" s="1371"/>
      <c r="D24" s="1373"/>
      <c r="E24" s="1424"/>
      <c r="F24" s="1425"/>
      <c r="G24" s="250"/>
      <c r="H24" s="250"/>
      <c r="I24" s="267"/>
      <c r="J24" s="1375"/>
      <c r="K24" s="1426"/>
      <c r="L24" s="1426"/>
      <c r="M24" s="1424"/>
      <c r="N24" s="1425"/>
      <c r="O24" s="250"/>
      <c r="P24" s="250"/>
      <c r="Q24" s="1375" t="s">
        <v>4290</v>
      </c>
      <c r="R24" s="1426"/>
      <c r="S24" s="1426"/>
      <c r="T24" s="1423"/>
      <c r="U24" s="1424">
        <v>3</v>
      </c>
    </row>
    <row r="25" spans="1:21">
      <c r="A25" s="1414">
        <v>4</v>
      </c>
      <c r="B25" s="1370"/>
      <c r="C25" s="1371"/>
      <c r="D25" s="1375"/>
      <c r="E25" s="1424"/>
      <c r="F25" s="1425"/>
      <c r="G25" s="250"/>
      <c r="H25" s="250"/>
      <c r="I25" s="267"/>
      <c r="J25" s="1375"/>
      <c r="K25" s="1426"/>
      <c r="L25" s="1426"/>
      <c r="M25" s="1424"/>
      <c r="N25" s="1425"/>
      <c r="O25" s="250"/>
      <c r="P25" s="250"/>
      <c r="Q25" s="1375" t="s">
        <v>4291</v>
      </c>
      <c r="R25" s="1426"/>
      <c r="S25" s="1426"/>
      <c r="T25" s="1423"/>
      <c r="U25" s="1424">
        <v>4</v>
      </c>
    </row>
    <row r="26" spans="1:21">
      <c r="A26" s="1414">
        <v>5</v>
      </c>
      <c r="B26" s="1370"/>
      <c r="C26" s="1371"/>
      <c r="D26" s="1375"/>
      <c r="E26" s="1424"/>
      <c r="F26" s="1425"/>
      <c r="G26" s="704"/>
      <c r="H26" s="704"/>
      <c r="I26" s="257"/>
      <c r="J26" s="1390"/>
      <c r="K26" s="1427"/>
      <c r="L26" s="1427"/>
      <c r="M26" s="1424"/>
      <c r="N26" s="1425"/>
      <c r="O26" s="704"/>
      <c r="P26" s="704"/>
      <c r="Q26" s="1390" t="s">
        <v>2331</v>
      </c>
      <c r="R26" s="1427"/>
      <c r="S26" s="1427"/>
      <c r="T26" s="1423"/>
      <c r="U26" s="1424">
        <v>5</v>
      </c>
    </row>
    <row r="27" spans="1:21">
      <c r="A27" s="1414">
        <v>6</v>
      </c>
      <c r="B27" s="1370"/>
      <c r="C27" s="1371"/>
      <c r="D27" s="1379"/>
      <c r="E27" s="1424"/>
      <c r="F27" s="1428"/>
      <c r="G27" s="1429"/>
      <c r="H27" s="1429"/>
      <c r="I27" s="1548"/>
      <c r="J27" s="1429"/>
      <c r="K27" s="1430"/>
      <c r="L27" s="1429"/>
      <c r="M27" s="1424"/>
      <c r="N27" s="1428"/>
      <c r="O27" s="1429"/>
      <c r="P27" s="1429"/>
      <c r="Q27" s="1429"/>
      <c r="R27" s="1430"/>
      <c r="S27" s="1429"/>
      <c r="T27" s="1423"/>
      <c r="U27" s="1424">
        <v>6</v>
      </c>
    </row>
    <row r="28" spans="1:21">
      <c r="A28" s="1414">
        <v>7</v>
      </c>
      <c r="B28" s="1370"/>
      <c r="C28" s="1371"/>
      <c r="D28" s="1382"/>
      <c r="E28" s="1424"/>
      <c r="F28" s="1431"/>
      <c r="G28" s="1432"/>
      <c r="H28" s="1429"/>
      <c r="I28" s="1549"/>
      <c r="J28" s="1432"/>
      <c r="K28" s="1433"/>
      <c r="L28" s="1432"/>
      <c r="M28" s="1424"/>
      <c r="N28" s="1431"/>
      <c r="O28" s="1432"/>
      <c r="P28" s="1429"/>
      <c r="Q28" s="1432"/>
      <c r="R28" s="1433"/>
      <c r="S28" s="1432"/>
      <c r="T28" s="1423"/>
      <c r="U28" s="1424">
        <v>7</v>
      </c>
    </row>
    <row r="29" spans="1:21">
      <c r="A29" s="1414">
        <v>8</v>
      </c>
      <c r="B29" s="1370"/>
      <c r="C29" s="1371"/>
      <c r="D29" s="1375"/>
      <c r="E29" s="1424"/>
      <c r="F29" s="1425"/>
      <c r="G29" s="469"/>
      <c r="H29" s="469"/>
      <c r="I29" s="470"/>
      <c r="J29" s="1550"/>
      <c r="K29" s="1434"/>
      <c r="L29" s="1434"/>
      <c r="M29" s="1424"/>
      <c r="N29" s="1425"/>
      <c r="O29" s="469"/>
      <c r="P29" s="469"/>
      <c r="Q29" s="1550"/>
      <c r="R29" s="1434"/>
      <c r="S29" s="1434"/>
      <c r="T29" s="1423"/>
      <c r="U29" s="1424">
        <v>8</v>
      </c>
    </row>
    <row r="30" spans="1:21">
      <c r="A30" s="1414">
        <v>9</v>
      </c>
      <c r="B30" s="1370"/>
      <c r="C30" s="1371"/>
      <c r="D30" s="1375"/>
      <c r="E30" s="1424"/>
      <c r="F30" s="1435"/>
      <c r="G30" s="250"/>
      <c r="H30" s="250"/>
      <c r="I30" s="267"/>
      <c r="J30" s="1375"/>
      <c r="K30" s="1426"/>
      <c r="L30" s="1426"/>
      <c r="M30" s="1424"/>
      <c r="N30" s="1435"/>
      <c r="O30" s="250"/>
      <c r="P30" s="250"/>
      <c r="Q30" s="1375"/>
      <c r="R30" s="1426"/>
      <c r="S30" s="1426"/>
      <c r="T30" s="1423"/>
      <c r="U30" s="1424">
        <v>9</v>
      </c>
    </row>
    <row r="31" spans="1:21">
      <c r="A31" s="1414">
        <v>10</v>
      </c>
      <c r="B31" s="1370"/>
      <c r="C31" s="1371"/>
      <c r="D31" s="1375"/>
      <c r="E31" s="1424"/>
      <c r="F31" s="1425"/>
      <c r="G31" s="250"/>
      <c r="H31" s="250"/>
      <c r="I31" s="267"/>
      <c r="J31" s="1375"/>
      <c r="K31" s="1426"/>
      <c r="L31" s="1426"/>
      <c r="M31" s="1424"/>
      <c r="N31" s="1425"/>
      <c r="O31" s="250"/>
      <c r="P31" s="250"/>
      <c r="Q31" s="1375"/>
      <c r="R31" s="1426"/>
      <c r="S31" s="1426"/>
      <c r="T31" s="1423"/>
      <c r="U31" s="1424">
        <v>10</v>
      </c>
    </row>
    <row r="32" spans="1:21">
      <c r="A32" s="1414">
        <v>11</v>
      </c>
      <c r="B32" s="1370"/>
      <c r="C32" s="1371"/>
      <c r="D32" s="1375"/>
      <c r="E32" s="1424"/>
      <c r="F32" s="1425"/>
      <c r="G32" s="250"/>
      <c r="H32" s="250"/>
      <c r="I32" s="267"/>
      <c r="J32" s="1375"/>
      <c r="K32" s="1426"/>
      <c r="L32" s="1426"/>
      <c r="M32" s="1424"/>
      <c r="N32" s="1425"/>
      <c r="O32" s="250"/>
      <c r="P32" s="250"/>
      <c r="Q32" s="1375"/>
      <c r="R32" s="1426"/>
      <c r="S32" s="1426"/>
      <c r="T32" s="1423"/>
      <c r="U32" s="1424">
        <v>11</v>
      </c>
    </row>
    <row r="33" spans="1:21">
      <c r="A33" s="1414">
        <v>12</v>
      </c>
      <c r="B33" s="1370"/>
      <c r="C33" s="1371"/>
      <c r="D33" s="1375"/>
      <c r="E33" s="1424"/>
      <c r="F33" s="1425"/>
      <c r="G33" s="250"/>
      <c r="H33" s="250"/>
      <c r="I33" s="267"/>
      <c r="J33" s="1375"/>
      <c r="K33" s="1426"/>
      <c r="L33" s="1426"/>
      <c r="M33" s="1424"/>
      <c r="N33" s="1425"/>
      <c r="O33" s="250"/>
      <c r="P33" s="250"/>
      <c r="Q33" s="1375"/>
      <c r="R33" s="1426"/>
      <c r="S33" s="1426"/>
      <c r="T33" s="1423"/>
      <c r="U33" s="1424">
        <v>12</v>
      </c>
    </row>
    <row r="34" spans="1:21">
      <c r="A34" s="1414">
        <v>13</v>
      </c>
      <c r="B34" s="1370"/>
      <c r="C34" s="1371"/>
      <c r="D34" s="1375"/>
      <c r="E34" s="1424"/>
      <c r="F34" s="1425"/>
      <c r="G34" s="250"/>
      <c r="H34" s="250"/>
      <c r="I34" s="267"/>
      <c r="J34" s="1375"/>
      <c r="K34" s="1426"/>
      <c r="L34" s="1426"/>
      <c r="M34" s="1424"/>
      <c r="N34" s="1425"/>
      <c r="O34" s="250"/>
      <c r="P34" s="250"/>
      <c r="Q34" s="1375"/>
      <c r="R34" s="1426"/>
      <c r="S34" s="1426"/>
      <c r="T34" s="1423"/>
      <c r="U34" s="1424">
        <v>13</v>
      </c>
    </row>
    <row r="35" spans="1:21">
      <c r="A35" s="1414">
        <v>14</v>
      </c>
      <c r="B35" s="1370"/>
      <c r="C35" s="1371"/>
      <c r="D35" s="1375"/>
      <c r="E35" s="1424"/>
      <c r="F35" s="1425"/>
      <c r="G35" s="250"/>
      <c r="H35" s="250"/>
      <c r="I35" s="267"/>
      <c r="J35" s="1375"/>
      <c r="K35" s="1426"/>
      <c r="L35" s="1426"/>
      <c r="M35" s="1424"/>
      <c r="N35" s="1425"/>
      <c r="O35" s="250"/>
      <c r="P35" s="250"/>
      <c r="Q35" s="1375"/>
      <c r="R35" s="1426"/>
      <c r="S35" s="1426"/>
      <c r="T35" s="1423"/>
      <c r="U35" s="1424">
        <v>14</v>
      </c>
    </row>
    <row r="36" spans="1:21">
      <c r="A36" s="1414">
        <v>15</v>
      </c>
      <c r="B36" s="1370"/>
      <c r="C36" s="1371"/>
      <c r="D36" s="1375"/>
      <c r="E36" s="1424"/>
      <c r="F36" s="1425"/>
      <c r="G36" s="704"/>
      <c r="H36" s="704"/>
      <c r="I36" s="257"/>
      <c r="J36" s="1390"/>
      <c r="K36" s="1426"/>
      <c r="L36" s="1426"/>
      <c r="M36" s="1424"/>
      <c r="N36" s="1425"/>
      <c r="O36" s="704"/>
      <c r="P36" s="704"/>
      <c r="Q36" s="1390"/>
      <c r="R36" s="1426"/>
      <c r="S36" s="1426"/>
      <c r="T36" s="1423"/>
      <c r="U36" s="1424">
        <v>15</v>
      </c>
    </row>
    <row r="37" spans="1:21">
      <c r="A37" s="1414">
        <v>16</v>
      </c>
      <c r="B37" s="1370"/>
      <c r="C37" s="1371"/>
      <c r="D37" s="1385"/>
      <c r="E37" s="1424"/>
      <c r="F37" s="1436"/>
      <c r="G37" s="1429"/>
      <c r="H37" s="1430"/>
      <c r="I37" s="1551"/>
      <c r="J37" s="1429"/>
      <c r="K37" s="1437"/>
      <c r="L37" s="1437"/>
      <c r="M37" s="1424"/>
      <c r="N37" s="1436"/>
      <c r="O37" s="1429"/>
      <c r="P37" s="1430"/>
      <c r="Q37" s="1429"/>
      <c r="R37" s="1437"/>
      <c r="S37" s="1437"/>
      <c r="T37" s="1423"/>
      <c r="U37" s="1424">
        <v>16</v>
      </c>
    </row>
    <row r="38" spans="1:21">
      <c r="A38" s="1414">
        <v>17</v>
      </c>
      <c r="B38" s="1370"/>
      <c r="C38" s="1371"/>
      <c r="D38" s="1385"/>
      <c r="E38" s="1424"/>
      <c r="F38" s="1438"/>
      <c r="G38" s="1439"/>
      <c r="H38" s="1439"/>
      <c r="I38" s="1381"/>
      <c r="J38" s="1382"/>
      <c r="K38" s="1437"/>
      <c r="L38" s="1437"/>
      <c r="M38" s="1424"/>
      <c r="N38" s="1438"/>
      <c r="O38" s="1439"/>
      <c r="P38" s="1439"/>
      <c r="Q38" s="1382"/>
      <c r="R38" s="1437"/>
      <c r="S38" s="1437"/>
      <c r="T38" s="1423"/>
      <c r="U38" s="1424">
        <v>17</v>
      </c>
    </row>
    <row r="39" spans="1:21">
      <c r="A39" s="1414">
        <v>18</v>
      </c>
      <c r="B39" s="1370"/>
      <c r="C39" s="1371"/>
      <c r="D39" s="1375"/>
      <c r="E39" s="1424"/>
      <c r="F39" s="1425"/>
      <c r="G39" s="250"/>
      <c r="H39" s="250"/>
      <c r="I39" s="267"/>
      <c r="J39" s="1375"/>
      <c r="K39" s="1426"/>
      <c r="L39" s="1426"/>
      <c r="M39" s="1424"/>
      <c r="N39" s="1425"/>
      <c r="O39" s="250"/>
      <c r="P39" s="250"/>
      <c r="Q39" s="1375"/>
      <c r="R39" s="1426"/>
      <c r="S39" s="1426"/>
      <c r="T39" s="1423"/>
      <c r="U39" s="1424">
        <v>18</v>
      </c>
    </row>
    <row r="40" spans="1:21">
      <c r="A40" s="1414">
        <v>19</v>
      </c>
      <c r="B40" s="1370"/>
      <c r="C40" s="1371"/>
      <c r="D40" s="1375"/>
      <c r="E40" s="1424"/>
      <c r="F40" s="1425"/>
      <c r="G40" s="250"/>
      <c r="H40" s="250"/>
      <c r="I40" s="267"/>
      <c r="J40" s="1375"/>
      <c r="K40" s="1426"/>
      <c r="L40" s="1426"/>
      <c r="M40" s="1424"/>
      <c r="N40" s="1425"/>
      <c r="O40" s="250"/>
      <c r="P40" s="250"/>
      <c r="Q40" s="1375"/>
      <c r="R40" s="1426"/>
      <c r="S40" s="1426"/>
      <c r="T40" s="1423"/>
      <c r="U40" s="1424">
        <v>19</v>
      </c>
    </row>
    <row r="41" spans="1:21">
      <c r="A41" s="1414">
        <v>20</v>
      </c>
      <c r="B41" s="1370"/>
      <c r="C41" s="1371"/>
      <c r="D41" s="1375"/>
      <c r="E41" s="1424"/>
      <c r="F41" s="1425"/>
      <c r="G41" s="250"/>
      <c r="H41" s="250"/>
      <c r="I41" s="267"/>
      <c r="J41" s="1375"/>
      <c r="K41" s="1426"/>
      <c r="L41" s="1426"/>
      <c r="M41" s="1424"/>
      <c r="N41" s="1425"/>
      <c r="O41" s="250"/>
      <c r="P41" s="250"/>
      <c r="Q41" s="1375"/>
      <c r="R41" s="1426"/>
      <c r="S41" s="1426"/>
      <c r="T41" s="1423"/>
      <c r="U41" s="1424">
        <v>20</v>
      </c>
    </row>
    <row r="42" spans="1:21">
      <c r="A42" s="1414">
        <v>21</v>
      </c>
      <c r="B42" s="1370"/>
      <c r="C42" s="1371"/>
      <c r="D42" s="1375"/>
      <c r="E42" s="1424"/>
      <c r="F42" s="1425"/>
      <c r="G42" s="250"/>
      <c r="H42" s="250"/>
      <c r="I42" s="267"/>
      <c r="J42" s="1375"/>
      <c r="K42" s="1426"/>
      <c r="L42" s="1426"/>
      <c r="M42" s="1424"/>
      <c r="N42" s="1425"/>
      <c r="O42" s="250"/>
      <c r="P42" s="250"/>
      <c r="Q42" s="1375"/>
      <c r="R42" s="1426"/>
      <c r="S42" s="1426"/>
      <c r="T42" s="1423"/>
      <c r="U42" s="1424">
        <v>21</v>
      </c>
    </row>
    <row r="43" spans="1:21">
      <c r="A43" s="1414">
        <v>22</v>
      </c>
      <c r="B43" s="1370"/>
      <c r="C43" s="1371"/>
      <c r="D43" s="1375"/>
      <c r="E43" s="1424"/>
      <c r="F43" s="1425"/>
      <c r="G43" s="250"/>
      <c r="H43" s="250"/>
      <c r="I43" s="267"/>
      <c r="J43" s="1375"/>
      <c r="K43" s="1426"/>
      <c r="L43" s="1426"/>
      <c r="M43" s="1424"/>
      <c r="N43" s="1425"/>
      <c r="O43" s="250"/>
      <c r="P43" s="250"/>
      <c r="Q43" s="1375"/>
      <c r="R43" s="1426"/>
      <c r="S43" s="1426"/>
      <c r="T43" s="1423"/>
      <c r="U43" s="1424">
        <v>22</v>
      </c>
    </row>
    <row r="44" spans="1:21">
      <c r="A44" s="1414">
        <v>23</v>
      </c>
      <c r="B44" s="1370"/>
      <c r="C44" s="1371"/>
      <c r="D44" s="1375"/>
      <c r="E44" s="1424"/>
      <c r="F44" s="1425"/>
      <c r="G44" s="250"/>
      <c r="H44" s="250"/>
      <c r="I44" s="267"/>
      <c r="J44" s="1375"/>
      <c r="K44" s="1426"/>
      <c r="L44" s="1426"/>
      <c r="M44" s="1424"/>
      <c r="N44" s="1425"/>
      <c r="O44" s="250"/>
      <c r="P44" s="250"/>
      <c r="Q44" s="1375"/>
      <c r="R44" s="1426"/>
      <c r="S44" s="1426"/>
      <c r="T44" s="1423"/>
      <c r="U44" s="1424">
        <v>23</v>
      </c>
    </row>
    <row r="45" spans="1:21">
      <c r="A45" s="1414">
        <v>24</v>
      </c>
      <c r="B45" s="1370"/>
      <c r="C45" s="1371"/>
      <c r="D45" s="1385"/>
      <c r="E45" s="1424"/>
      <c r="F45" s="1440"/>
      <c r="G45" s="1379"/>
      <c r="H45" s="1437"/>
      <c r="I45" s="1384"/>
      <c r="J45" s="1385"/>
      <c r="K45" s="1437"/>
      <c r="L45" s="1437"/>
      <c r="M45" s="1424"/>
      <c r="N45" s="1440"/>
      <c r="O45" s="1379"/>
      <c r="P45" s="1437"/>
      <c r="Q45" s="1385"/>
      <c r="R45" s="1437"/>
      <c r="S45" s="1437"/>
      <c r="T45" s="1423"/>
      <c r="U45" s="1424">
        <v>24</v>
      </c>
    </row>
    <row r="46" spans="1:21">
      <c r="A46" s="1414">
        <v>25</v>
      </c>
      <c r="B46" s="1370"/>
      <c r="C46" s="1371"/>
      <c r="D46" s="1375"/>
      <c r="E46" s="1424"/>
      <c r="F46" s="1425"/>
      <c r="G46" s="469"/>
      <c r="H46" s="250"/>
      <c r="I46" s="267"/>
      <c r="J46" s="1375"/>
      <c r="K46" s="1426"/>
      <c r="L46" s="1426"/>
      <c r="M46" s="1424"/>
      <c r="N46" s="1425"/>
      <c r="O46" s="469"/>
      <c r="P46" s="250"/>
      <c r="Q46" s="1375"/>
      <c r="R46" s="1426"/>
      <c r="S46" s="1426"/>
      <c r="T46" s="1423"/>
      <c r="U46" s="1424">
        <v>25</v>
      </c>
    </row>
    <row r="47" spans="1:21">
      <c r="A47" s="1414">
        <v>26</v>
      </c>
      <c r="B47" s="1370"/>
      <c r="C47" s="1371"/>
      <c r="D47" s="1375"/>
      <c r="E47" s="1424"/>
      <c r="F47" s="1425"/>
      <c r="G47" s="250"/>
      <c r="H47" s="250"/>
      <c r="I47" s="267"/>
      <c r="J47" s="1375"/>
      <c r="K47" s="1426"/>
      <c r="L47" s="1426"/>
      <c r="M47" s="1424"/>
      <c r="N47" s="1425"/>
      <c r="O47" s="250"/>
      <c r="P47" s="250"/>
      <c r="Q47" s="1375"/>
      <c r="R47" s="1426"/>
      <c r="S47" s="1426"/>
      <c r="T47" s="1423"/>
      <c r="U47" s="1424">
        <v>26</v>
      </c>
    </row>
    <row r="48" spans="1:21">
      <c r="A48" s="1414">
        <v>27</v>
      </c>
      <c r="B48" s="1370"/>
      <c r="C48" s="1371"/>
      <c r="D48" s="1375"/>
      <c r="E48" s="1424"/>
      <c r="F48" s="1425"/>
      <c r="G48" s="250"/>
      <c r="H48" s="250"/>
      <c r="I48" s="267"/>
      <c r="J48" s="1375"/>
      <c r="K48" s="1426"/>
      <c r="L48" s="1426"/>
      <c r="M48" s="1424"/>
      <c r="N48" s="1425"/>
      <c r="O48" s="250"/>
      <c r="P48" s="250"/>
      <c r="Q48" s="1375"/>
      <c r="R48" s="1426"/>
      <c r="S48" s="1426"/>
      <c r="T48" s="1423"/>
      <c r="U48" s="1424">
        <v>27</v>
      </c>
    </row>
    <row r="49" spans="1:21">
      <c r="A49" s="1414">
        <v>28</v>
      </c>
      <c r="B49" s="1370"/>
      <c r="C49" s="1371"/>
      <c r="D49" s="1375"/>
      <c r="E49" s="1424"/>
      <c r="F49" s="1425"/>
      <c r="G49" s="250"/>
      <c r="H49" s="250"/>
      <c r="I49" s="267"/>
      <c r="J49" s="1375"/>
      <c r="K49" s="1426"/>
      <c r="L49" s="1426"/>
      <c r="M49" s="1424"/>
      <c r="N49" s="1425"/>
      <c r="O49" s="250"/>
      <c r="P49" s="250"/>
      <c r="Q49" s="1375"/>
      <c r="R49" s="1426"/>
      <c r="S49" s="1426"/>
      <c r="T49" s="1423"/>
      <c r="U49" s="1424">
        <v>28</v>
      </c>
    </row>
    <row r="50" spans="1:21">
      <c r="A50" s="1414">
        <v>29</v>
      </c>
      <c r="B50" s="1370"/>
      <c r="C50" s="1371"/>
      <c r="D50" s="1375"/>
      <c r="E50" s="1424"/>
      <c r="F50" s="1425"/>
      <c r="G50" s="250"/>
      <c r="H50" s="250"/>
      <c r="I50" s="267"/>
      <c r="J50" s="1375"/>
      <c r="K50" s="1426"/>
      <c r="L50" s="1426"/>
      <c r="M50" s="1424"/>
      <c r="N50" s="1425"/>
      <c r="O50" s="250"/>
      <c r="P50" s="250"/>
      <c r="Q50" s="1375"/>
      <c r="R50" s="1426"/>
      <c r="S50" s="1426"/>
      <c r="T50" s="1423"/>
      <c r="U50" s="1424">
        <v>29</v>
      </c>
    </row>
    <row r="51" spans="1:21">
      <c r="A51" s="1414">
        <v>30</v>
      </c>
      <c r="B51" s="1370"/>
      <c r="C51" s="1371"/>
      <c r="D51" s="1375"/>
      <c r="E51" s="1424"/>
      <c r="F51" s="1425"/>
      <c r="G51" s="250"/>
      <c r="H51" s="250"/>
      <c r="I51" s="267"/>
      <c r="J51" s="1375"/>
      <c r="K51" s="1426"/>
      <c r="L51" s="1426"/>
      <c r="M51" s="1424"/>
      <c r="N51" s="1425"/>
      <c r="O51" s="250"/>
      <c r="P51" s="250"/>
      <c r="Q51" s="1375"/>
      <c r="R51" s="1426"/>
      <c r="S51" s="1426"/>
      <c r="T51" s="1423"/>
      <c r="U51" s="1424">
        <v>30</v>
      </c>
    </row>
    <row r="52" spans="1:21">
      <c r="A52" s="1414">
        <v>31</v>
      </c>
      <c r="B52" s="1370"/>
      <c r="C52" s="1371"/>
      <c r="D52" s="1375"/>
      <c r="E52" s="1424"/>
      <c r="F52" s="1425"/>
      <c r="G52" s="250"/>
      <c r="H52" s="250"/>
      <c r="I52" s="267"/>
      <c r="J52" s="1375"/>
      <c r="K52" s="1426"/>
      <c r="L52" s="1426"/>
      <c r="M52" s="1424"/>
      <c r="N52" s="1425"/>
      <c r="O52" s="250"/>
      <c r="P52" s="250"/>
      <c r="Q52" s="1375"/>
      <c r="R52" s="1426"/>
      <c r="S52" s="1426"/>
      <c r="T52" s="1423"/>
      <c r="U52" s="1424">
        <v>31</v>
      </c>
    </row>
    <row r="53" spans="1:21">
      <c r="A53" s="1414">
        <v>32</v>
      </c>
      <c r="B53" s="1370"/>
      <c r="C53" s="1371"/>
      <c r="D53" s="1375"/>
      <c r="E53" s="1424"/>
      <c r="F53" s="1425"/>
      <c r="G53" s="250"/>
      <c r="H53" s="250"/>
      <c r="I53" s="267"/>
      <c r="J53" s="1375"/>
      <c r="K53" s="1426"/>
      <c r="L53" s="1426"/>
      <c r="M53" s="1424"/>
      <c r="N53" s="1425"/>
      <c r="O53" s="250"/>
      <c r="P53" s="250"/>
      <c r="Q53" s="1375"/>
      <c r="R53" s="1426"/>
      <c r="S53" s="1426"/>
      <c r="T53" s="1423"/>
      <c r="U53" s="1424">
        <v>32</v>
      </c>
    </row>
    <row r="54" spans="1:21">
      <c r="A54" s="1414">
        <v>33</v>
      </c>
      <c r="B54" s="1370"/>
      <c r="C54" s="1371"/>
      <c r="D54" s="1385"/>
      <c r="E54" s="1424"/>
      <c r="F54" s="1440"/>
      <c r="G54" s="1385"/>
      <c r="H54" s="1437"/>
      <c r="I54" s="1384"/>
      <c r="J54" s="1385"/>
      <c r="K54" s="1437"/>
      <c r="L54" s="1437"/>
      <c r="M54" s="1424"/>
      <c r="N54" s="1440"/>
      <c r="O54" s="1385"/>
      <c r="P54" s="1437"/>
      <c r="Q54" s="1385"/>
      <c r="R54" s="1437"/>
      <c r="S54" s="1437"/>
      <c r="T54" s="1423"/>
      <c r="U54" s="1424">
        <v>33</v>
      </c>
    </row>
    <row r="55" spans="1:21">
      <c r="A55" s="1414">
        <v>34</v>
      </c>
      <c r="B55" s="1370"/>
      <c r="C55" s="1371"/>
      <c r="D55" s="1375"/>
      <c r="E55" s="1424"/>
      <c r="F55" s="1425"/>
      <c r="G55" s="250"/>
      <c r="H55" s="250"/>
      <c r="I55" s="267"/>
      <c r="J55" s="1375"/>
      <c r="K55" s="1426"/>
      <c r="L55" s="1426"/>
      <c r="M55" s="1424"/>
      <c r="N55" s="1425"/>
      <c r="O55" s="250"/>
      <c r="P55" s="250"/>
      <c r="Q55" s="1375"/>
      <c r="R55" s="1426"/>
      <c r="S55" s="1426"/>
      <c r="T55" s="1423"/>
      <c r="U55" s="1424">
        <v>34</v>
      </c>
    </row>
    <row r="56" spans="1:21">
      <c r="A56" s="1414">
        <v>35</v>
      </c>
      <c r="B56" s="1370"/>
      <c r="C56" s="1371"/>
      <c r="D56" s="1375"/>
      <c r="E56" s="1424"/>
      <c r="F56" s="1425"/>
      <c r="G56" s="250"/>
      <c r="H56" s="250"/>
      <c r="I56" s="267"/>
      <c r="J56" s="1375"/>
      <c r="K56" s="1426"/>
      <c r="L56" s="1426"/>
      <c r="M56" s="1424"/>
      <c r="N56" s="1425"/>
      <c r="O56" s="250"/>
      <c r="P56" s="250"/>
      <c r="Q56" s="1375"/>
      <c r="R56" s="1426"/>
      <c r="S56" s="1426"/>
      <c r="T56" s="1423"/>
      <c r="U56" s="1424">
        <v>35</v>
      </c>
    </row>
    <row r="57" spans="1:21">
      <c r="A57" s="1414">
        <v>36</v>
      </c>
      <c r="B57" s="1370"/>
      <c r="C57" s="1371"/>
      <c r="D57" s="1375"/>
      <c r="E57" s="1424"/>
      <c r="F57" s="1425"/>
      <c r="G57" s="250"/>
      <c r="H57" s="250"/>
      <c r="I57" s="267"/>
      <c r="J57" s="1375"/>
      <c r="K57" s="1426"/>
      <c r="L57" s="1426"/>
      <c r="M57" s="1424"/>
      <c r="N57" s="1425"/>
      <c r="O57" s="250"/>
      <c r="P57" s="250"/>
      <c r="Q57" s="1375"/>
      <c r="R57" s="1426"/>
      <c r="S57" s="1426"/>
      <c r="T57" s="1423"/>
      <c r="U57" s="1424">
        <v>36</v>
      </c>
    </row>
    <row r="58" spans="1:21">
      <c r="A58" s="1414">
        <v>37</v>
      </c>
      <c r="B58" s="1370"/>
      <c r="C58" s="1371"/>
      <c r="D58" s="1375"/>
      <c r="E58" s="1424"/>
      <c r="F58" s="1425"/>
      <c r="G58" s="250"/>
      <c r="H58" s="250"/>
      <c r="I58" s="267"/>
      <c r="J58" s="1375"/>
      <c r="K58" s="1426"/>
      <c r="L58" s="1426"/>
      <c r="M58" s="1424"/>
      <c r="N58" s="1425"/>
      <c r="O58" s="250"/>
      <c r="P58" s="250"/>
      <c r="Q58" s="1375"/>
      <c r="R58" s="1426"/>
      <c r="S58" s="1426"/>
      <c r="T58" s="1423"/>
      <c r="U58" s="1424">
        <v>37</v>
      </c>
    </row>
    <row r="59" spans="1:21">
      <c r="A59" s="1414">
        <v>38</v>
      </c>
      <c r="B59" s="1370"/>
      <c r="C59" s="1371"/>
      <c r="D59" s="1375"/>
      <c r="E59" s="1424"/>
      <c r="F59" s="1425"/>
      <c r="G59" s="250"/>
      <c r="H59" s="250"/>
      <c r="I59" s="267"/>
      <c r="J59" s="1552"/>
      <c r="K59" s="1426"/>
      <c r="L59" s="1426"/>
      <c r="M59" s="1424"/>
      <c r="N59" s="1425"/>
      <c r="O59" s="250"/>
      <c r="P59" s="250"/>
      <c r="Q59" s="1552"/>
      <c r="R59" s="1426"/>
      <c r="S59" s="1426"/>
      <c r="T59" s="1423"/>
      <c r="U59" s="1424">
        <v>38</v>
      </c>
    </row>
    <row r="60" spans="1:21" ht="15.75" thickBot="1">
      <c r="A60" s="1441">
        <v>39</v>
      </c>
      <c r="B60" s="1392" t="s">
        <v>2332</v>
      </c>
      <c r="C60" s="1394">
        <f>SUM(C22:C59)</f>
        <v>0</v>
      </c>
      <c r="D60" s="1394">
        <f>SUM(D22:D59)</f>
        <v>0</v>
      </c>
      <c r="E60" s="1442">
        <f>SUM(E22:E59)</f>
        <v>0</v>
      </c>
      <c r="F60" s="1553">
        <f t="shared" ref="F60:T60" si="0">SUM(F22:F59)</f>
        <v>0</v>
      </c>
      <c r="G60" s="1394">
        <f t="shared" si="0"/>
        <v>0</v>
      </c>
      <c r="H60" s="1394">
        <f t="shared" si="0"/>
        <v>0</v>
      </c>
      <c r="I60" s="1394">
        <f t="shared" si="0"/>
        <v>0</v>
      </c>
      <c r="J60" s="1394">
        <f t="shared" si="0"/>
        <v>0</v>
      </c>
      <c r="K60" s="1394">
        <f t="shared" si="0"/>
        <v>0</v>
      </c>
      <c r="L60" s="1394">
        <f t="shared" si="0"/>
        <v>0</v>
      </c>
      <c r="M60" s="1442">
        <f t="shared" si="0"/>
        <v>0</v>
      </c>
      <c r="N60" s="1553">
        <f t="shared" si="0"/>
        <v>0</v>
      </c>
      <c r="O60" s="1394">
        <f t="shared" si="0"/>
        <v>0</v>
      </c>
      <c r="P60" s="1394">
        <f t="shared" si="0"/>
        <v>0</v>
      </c>
      <c r="Q60" s="1394" t="s">
        <v>2332</v>
      </c>
      <c r="R60" s="1394">
        <f>SUM(R22:R59)</f>
        <v>0</v>
      </c>
      <c r="S60" s="1394">
        <f t="shared" si="0"/>
        <v>0</v>
      </c>
      <c r="T60" s="1394">
        <f t="shared" si="0"/>
        <v>0</v>
      </c>
      <c r="U60" s="1442">
        <v>39</v>
      </c>
    </row>
    <row r="61" spans="1:21" ht="15.75" thickTop="1">
      <c r="A61" s="811"/>
      <c r="B61" s="811"/>
      <c r="C61" s="811"/>
      <c r="D61" s="973"/>
      <c r="E61" s="973"/>
      <c r="F61" s="973"/>
      <c r="G61" s="973"/>
      <c r="H61" s="973"/>
      <c r="I61" s="973"/>
      <c r="J61" s="973"/>
      <c r="K61" s="973"/>
      <c r="L61" s="973"/>
      <c r="M61" s="17"/>
      <c r="N61" s="17"/>
    </row>
    <row r="62" spans="1:21">
      <c r="A62" s="17" t="s">
        <v>4672</v>
      </c>
      <c r="B62" s="17"/>
      <c r="C62" s="17"/>
      <c r="D62" s="17"/>
      <c r="E62" s="17"/>
      <c r="F62" s="17" t="s">
        <v>4672</v>
      </c>
      <c r="G62" s="17"/>
      <c r="H62" s="17"/>
      <c r="I62" s="17"/>
      <c r="J62" s="17"/>
      <c r="K62" s="17"/>
      <c r="L62" s="17"/>
      <c r="M62" s="17"/>
      <c r="N62" s="17" t="s">
        <v>4672</v>
      </c>
    </row>
    <row r="63" spans="1:21">
      <c r="A63" s="69" t="s">
        <v>4267</v>
      </c>
      <c r="B63" s="69"/>
      <c r="C63" s="69"/>
      <c r="D63" s="69"/>
      <c r="E63" s="69"/>
      <c r="F63" s="69" t="s">
        <v>4268</v>
      </c>
      <c r="G63" s="69"/>
      <c r="H63" s="69"/>
      <c r="I63" s="69"/>
      <c r="J63" s="69"/>
      <c r="K63" s="69"/>
      <c r="L63" s="69"/>
      <c r="M63" s="69"/>
      <c r="N63" s="69" t="s">
        <v>4292</v>
      </c>
      <c r="O63" s="69"/>
      <c r="P63" s="69"/>
      <c r="Q63" s="69"/>
      <c r="R63" s="69"/>
      <c r="S63" s="69"/>
      <c r="T63" s="69"/>
      <c r="U63" s="69"/>
    </row>
    <row r="64" spans="1:21">
      <c r="N64" s="17"/>
    </row>
    <row r="65" spans="13:14">
      <c r="N65" s="811"/>
    </row>
    <row r="66" spans="13:14">
      <c r="N66" s="811"/>
    </row>
    <row r="67" spans="13:14">
      <c r="N67" s="811"/>
    </row>
    <row r="68" spans="13:14">
      <c r="N68" s="811"/>
    </row>
    <row r="69" spans="13:14">
      <c r="N69" s="817"/>
    </row>
    <row r="70" spans="13:14">
      <c r="N70" s="817"/>
    </row>
    <row r="71" spans="13:14">
      <c r="N71" s="817"/>
    </row>
    <row r="72" spans="13:14">
      <c r="N72" s="817"/>
    </row>
    <row r="73" spans="13:14">
      <c r="N73" s="817"/>
    </row>
    <row r="74" spans="13:14">
      <c r="N74" s="817"/>
    </row>
    <row r="75" spans="13:14">
      <c r="M75" s="812"/>
      <c r="N75" s="817"/>
    </row>
    <row r="76" spans="13:14">
      <c r="N76" s="817"/>
    </row>
    <row r="77" spans="13:14">
      <c r="N77" s="817"/>
    </row>
    <row r="78" spans="13:14">
      <c r="N78" s="817"/>
    </row>
    <row r="79" spans="13:14">
      <c r="N79" s="817"/>
    </row>
    <row r="80" spans="13:14">
      <c r="N80" s="817"/>
    </row>
    <row r="81" spans="14:14">
      <c r="N81" s="817"/>
    </row>
    <row r="82" spans="14:14">
      <c r="N82" s="817"/>
    </row>
    <row r="83" spans="14:14">
      <c r="N83" s="817"/>
    </row>
    <row r="84" spans="14:14">
      <c r="N84" s="817"/>
    </row>
    <row r="85" spans="14:14">
      <c r="N85" s="817"/>
    </row>
    <row r="86" spans="14:14">
      <c r="N86" s="817"/>
    </row>
    <row r="87" spans="14:14">
      <c r="N87" s="817"/>
    </row>
    <row r="88" spans="14:14">
      <c r="N88" s="817"/>
    </row>
    <row r="89" spans="14:14">
      <c r="N89" s="817"/>
    </row>
    <row r="90" spans="14:14">
      <c r="N90" s="817"/>
    </row>
    <row r="91" spans="14:14">
      <c r="N91" s="817"/>
    </row>
    <row r="92" spans="14:14">
      <c r="N92" s="817"/>
    </row>
    <row r="93" spans="14:14">
      <c r="N93" s="817"/>
    </row>
    <row r="94" spans="14:14">
      <c r="N94" s="817"/>
    </row>
    <row r="95" spans="14:14">
      <c r="N95" s="817"/>
    </row>
    <row r="96" spans="14:14">
      <c r="N96" s="817"/>
    </row>
    <row r="97" spans="14:14">
      <c r="N97" s="817"/>
    </row>
    <row r="98" spans="14:14">
      <c r="N98" s="817"/>
    </row>
    <row r="99" spans="14:14">
      <c r="N99" s="817"/>
    </row>
    <row r="100" spans="14:14">
      <c r="N100" s="817"/>
    </row>
    <row r="101" spans="14:14">
      <c r="N101" s="817"/>
    </row>
    <row r="102" spans="14:14">
      <c r="N102" s="817"/>
    </row>
    <row r="103" spans="14:14">
      <c r="N103" s="817"/>
    </row>
    <row r="104" spans="14:14">
      <c r="N104" s="817"/>
    </row>
    <row r="105" spans="14:14">
      <c r="N105" s="817"/>
    </row>
    <row r="106" spans="14:14">
      <c r="N106" s="817"/>
    </row>
    <row r="107" spans="14:14">
      <c r="N107" s="817"/>
    </row>
    <row r="108" spans="14:14">
      <c r="N108" s="817"/>
    </row>
    <row r="109" spans="14:14">
      <c r="N109" s="817"/>
    </row>
    <row r="110" spans="14:14">
      <c r="N110" s="817"/>
    </row>
    <row r="111" spans="14:14">
      <c r="N111" s="817"/>
    </row>
    <row r="112" spans="14:14">
      <c r="N112" s="817"/>
    </row>
    <row r="113" spans="14:14">
      <c r="N113" s="817"/>
    </row>
    <row r="114" spans="14:14">
      <c r="N114" s="817"/>
    </row>
    <row r="115" spans="14:14">
      <c r="N115" s="817"/>
    </row>
    <row r="116" spans="14:14">
      <c r="N116" s="817"/>
    </row>
    <row r="117" spans="14:14">
      <c r="N117" s="817"/>
    </row>
    <row r="118" spans="14:14">
      <c r="N118" s="817"/>
    </row>
    <row r="119" spans="14:14">
      <c r="N119" s="817"/>
    </row>
    <row r="120" spans="14:14">
      <c r="N120" s="817"/>
    </row>
    <row r="121" spans="14:14">
      <c r="N121" s="811"/>
    </row>
    <row r="122" spans="14:14">
      <c r="N122" s="1443"/>
    </row>
    <row r="123" spans="14:14">
      <c r="N123" s="972"/>
    </row>
    <row r="124" spans="14:14">
      <c r="N124" s="811"/>
    </row>
    <row r="125" spans="14:14">
      <c r="N125" s="811"/>
    </row>
    <row r="126" spans="14:14">
      <c r="N126" s="811"/>
    </row>
    <row r="127" spans="14:14">
      <c r="N127" s="811"/>
    </row>
    <row r="128" spans="14:14">
      <c r="N128" s="811"/>
    </row>
    <row r="129" spans="14:14">
      <c r="N129" s="811"/>
    </row>
    <row r="130" spans="14:14">
      <c r="N130" s="811"/>
    </row>
    <row r="131" spans="14:14">
      <c r="N131" s="811"/>
    </row>
    <row r="132" spans="14:14">
      <c r="N132" s="811"/>
    </row>
    <row r="133" spans="14:14">
      <c r="N133" s="811"/>
    </row>
    <row r="134" spans="14:14">
      <c r="N134" s="811"/>
    </row>
    <row r="135" spans="14:14">
      <c r="N135" s="811"/>
    </row>
    <row r="136" spans="14:14">
      <c r="N136" s="811"/>
    </row>
    <row r="137" spans="14:14">
      <c r="N137" s="811"/>
    </row>
    <row r="138" spans="14:14">
      <c r="N138" s="813"/>
    </row>
    <row r="139" spans="14:14">
      <c r="N139" s="813"/>
    </row>
    <row r="140" spans="14:14">
      <c r="N140" s="813"/>
    </row>
    <row r="141" spans="14:14">
      <c r="N141" s="813"/>
    </row>
    <row r="142" spans="14:14">
      <c r="N142" s="813"/>
    </row>
    <row r="143" spans="14:14">
      <c r="N143" s="813"/>
    </row>
    <row r="144" spans="14:14">
      <c r="N144" s="813"/>
    </row>
    <row r="145" spans="14:14">
      <c r="N145" s="813"/>
    </row>
    <row r="146" spans="14:14">
      <c r="N146" s="813"/>
    </row>
    <row r="147" spans="14:14">
      <c r="N147" s="813"/>
    </row>
    <row r="148" spans="14:14">
      <c r="N148" s="813"/>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K63"/>
  <sheetViews>
    <sheetView view="pageBreakPreview" zoomScale="40" zoomScaleNormal="100" zoomScaleSheetLayoutView="40" workbookViewId="0">
      <selection activeCell="J18" sqref="J18"/>
    </sheetView>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19.21875" bestFit="1" customWidth="1"/>
    <col min="9" max="9" width="25.109375" customWidth="1"/>
    <col min="10" max="10" width="13.44140625" customWidth="1"/>
    <col min="11" max="11" width="3.44140625" bestFit="1" customWidth="1"/>
  </cols>
  <sheetData>
    <row r="1" spans="1:11" ht="15.75" thickBot="1">
      <c r="A1" s="1397"/>
      <c r="B1" s="1397"/>
      <c r="C1" s="1397"/>
      <c r="D1" s="1397"/>
      <c r="E1" s="1397"/>
      <c r="F1" s="1397"/>
      <c r="G1" s="1397"/>
      <c r="H1" s="1397"/>
      <c r="I1" s="1397"/>
      <c r="J1" s="1397"/>
    </row>
    <row r="2" spans="1:11" ht="15.75" thickTop="1">
      <c r="A2" s="1344" t="s">
        <v>3293</v>
      </c>
      <c r="B2" s="1345"/>
      <c r="C2" s="1346" t="s">
        <v>3294</v>
      </c>
      <c r="D2" s="1347" t="s">
        <v>1802</v>
      </c>
      <c r="E2" s="1349" t="s">
        <v>1803</v>
      </c>
      <c r="F2" s="1344" t="s">
        <v>1800</v>
      </c>
      <c r="G2" s="1346"/>
      <c r="H2" s="1348" t="s">
        <v>3294</v>
      </c>
      <c r="I2" s="1346"/>
      <c r="J2" s="1348" t="s">
        <v>1802</v>
      </c>
      <c r="K2" s="1349"/>
    </row>
    <row r="3" spans="1:11">
      <c r="A3" s="1350" t="s">
        <v>1789</v>
      </c>
      <c r="B3" s="81"/>
      <c r="C3" s="811" t="s">
        <v>3295</v>
      </c>
      <c r="D3" s="78" t="s">
        <v>3313</v>
      </c>
      <c r="E3" s="1351"/>
      <c r="F3" s="1350" t="s">
        <v>1789</v>
      </c>
      <c r="G3" s="811"/>
      <c r="H3" s="95" t="s">
        <v>3295</v>
      </c>
      <c r="I3" s="811"/>
      <c r="J3" s="95" t="s">
        <v>3313</v>
      </c>
      <c r="K3" s="1351"/>
    </row>
    <row r="4" spans="1:11">
      <c r="A4" s="1352" t="s">
        <v>3296</v>
      </c>
      <c r="B4" s="81"/>
      <c r="C4" s="811" t="s">
        <v>3297</v>
      </c>
      <c r="D4" s="701" t="s">
        <v>1789</v>
      </c>
      <c r="E4" s="1353" t="s">
        <v>1789</v>
      </c>
      <c r="F4" s="1352"/>
      <c r="G4" s="77"/>
      <c r="H4" s="102" t="s">
        <v>3297</v>
      </c>
      <c r="I4" s="1535"/>
      <c r="J4" s="692" t="s">
        <v>1789</v>
      </c>
      <c r="K4" s="1353"/>
    </row>
    <row r="5" spans="1:11">
      <c r="A5" s="1399" t="s">
        <v>4293</v>
      </c>
      <c r="B5" s="230"/>
      <c r="C5" s="230"/>
      <c r="D5" s="230"/>
      <c r="E5" s="1355"/>
      <c r="F5" s="1399" t="s">
        <v>4294</v>
      </c>
      <c r="G5" s="230"/>
      <c r="H5" s="230"/>
      <c r="I5" s="230"/>
      <c r="J5" s="230"/>
      <c r="K5" s="1355"/>
    </row>
    <row r="6" spans="1:11">
      <c r="A6" s="1350" t="s">
        <v>4295</v>
      </c>
      <c r="B6" s="811"/>
      <c r="C6" s="811"/>
      <c r="D6" s="811"/>
      <c r="E6" s="1351"/>
      <c r="F6" s="1350"/>
      <c r="G6" s="811"/>
      <c r="H6" s="811"/>
      <c r="I6" s="811"/>
      <c r="J6" s="811"/>
      <c r="K6" s="1351"/>
    </row>
    <row r="7" spans="1:11">
      <c r="A7" s="1350" t="s">
        <v>4296</v>
      </c>
      <c r="B7" s="1360"/>
      <c r="C7" s="1360"/>
      <c r="D7" s="1360"/>
      <c r="E7" s="1351"/>
      <c r="F7" s="1350"/>
      <c r="G7" s="1360"/>
      <c r="H7" s="1360"/>
      <c r="I7" s="1360"/>
      <c r="J7" s="1360"/>
      <c r="K7" s="1351"/>
    </row>
    <row r="8" spans="1:11">
      <c r="A8" s="1350" t="s">
        <v>4297</v>
      </c>
      <c r="B8" s="1360"/>
      <c r="C8" s="1360"/>
      <c r="D8" s="1360"/>
      <c r="E8" s="1351"/>
      <c r="F8" s="1537"/>
      <c r="G8" s="1360"/>
      <c r="H8" s="1360"/>
      <c r="I8" s="1360"/>
      <c r="J8" s="1360"/>
      <c r="K8" s="1351"/>
    </row>
    <row r="9" spans="1:11">
      <c r="A9" s="1350" t="s">
        <v>4298</v>
      </c>
      <c r="B9" s="1360"/>
      <c r="C9" s="1360"/>
      <c r="D9" s="1360"/>
      <c r="E9" s="1351"/>
      <c r="F9" s="1537"/>
      <c r="G9" s="1360"/>
      <c r="H9" s="1360"/>
      <c r="I9" s="1360"/>
      <c r="J9" s="1360"/>
      <c r="K9" s="1351"/>
    </row>
    <row r="10" spans="1:11">
      <c r="A10" s="1537" t="s">
        <v>4299</v>
      </c>
      <c r="B10" s="1360"/>
      <c r="C10" s="1360"/>
      <c r="D10" s="1360"/>
      <c r="E10" s="1351"/>
      <c r="F10" s="1350"/>
      <c r="G10" s="1360"/>
      <c r="H10" s="1360"/>
      <c r="I10" s="1360"/>
      <c r="J10" s="1360"/>
      <c r="K10" s="1351"/>
    </row>
    <row r="11" spans="1:11">
      <c r="A11" s="1537" t="s">
        <v>4300</v>
      </c>
      <c r="B11" s="1360"/>
      <c r="C11" s="1360"/>
      <c r="D11" s="1360"/>
      <c r="E11" s="1351"/>
      <c r="F11" s="1537"/>
      <c r="G11" s="1360"/>
      <c r="H11" s="1360"/>
      <c r="I11" s="1360"/>
      <c r="J11" s="1360"/>
      <c r="K11" s="1351"/>
    </row>
    <row r="12" spans="1:11">
      <c r="A12" s="1537" t="s">
        <v>4301</v>
      </c>
      <c r="B12" s="1360"/>
      <c r="C12" s="1360"/>
      <c r="D12" s="1360"/>
      <c r="E12" s="1351"/>
      <c r="F12" s="1537"/>
      <c r="G12" s="1360"/>
      <c r="H12" s="1360"/>
      <c r="I12" s="1360"/>
      <c r="J12" s="1360"/>
      <c r="K12" s="1351"/>
    </row>
    <row r="13" spans="1:11">
      <c r="A13" s="1350" t="s">
        <v>4302</v>
      </c>
      <c r="B13" s="1360"/>
      <c r="C13" s="1360"/>
      <c r="D13" s="1360"/>
      <c r="E13" s="1351"/>
      <c r="F13" s="1537"/>
      <c r="G13" s="1360"/>
      <c r="H13" s="1360"/>
      <c r="I13" s="1360"/>
      <c r="J13" s="1360"/>
      <c r="K13" s="1351"/>
    </row>
    <row r="14" spans="1:11">
      <c r="A14" s="1350" t="s">
        <v>4303</v>
      </c>
      <c r="B14" s="1360"/>
      <c r="C14" s="1360"/>
      <c r="D14" s="1360"/>
      <c r="E14" s="1351"/>
      <c r="F14" s="1537"/>
      <c r="G14" s="1360"/>
      <c r="H14" s="1360"/>
      <c r="I14" s="1360"/>
      <c r="J14" s="1360"/>
      <c r="K14" s="1351"/>
    </row>
    <row r="15" spans="1:11">
      <c r="A15" s="1350"/>
      <c r="B15" s="811"/>
      <c r="C15" s="1400"/>
      <c r="D15" s="1400"/>
      <c r="E15" s="1401"/>
      <c r="F15" s="1352"/>
      <c r="G15" s="77"/>
      <c r="H15" s="77"/>
      <c r="I15" s="1400"/>
      <c r="J15" s="1400"/>
      <c r="K15" s="1401"/>
    </row>
    <row r="16" spans="1:11">
      <c r="A16" s="1538"/>
      <c r="B16" s="1539"/>
      <c r="C16" s="1540"/>
      <c r="D16" s="1540"/>
      <c r="E16" s="2541"/>
      <c r="F16" s="3463" t="s">
        <v>4304</v>
      </c>
      <c r="G16" s="3464"/>
      <c r="H16" s="3464"/>
      <c r="I16" s="3464"/>
      <c r="J16" s="3465"/>
      <c r="K16" s="1404"/>
    </row>
    <row r="17" spans="1:11">
      <c r="A17" s="1364" t="s">
        <v>1729</v>
      </c>
      <c r="B17" s="1365" t="s">
        <v>4260</v>
      </c>
      <c r="C17" s="1377" t="s">
        <v>4427</v>
      </c>
      <c r="D17" s="1377" t="s">
        <v>4261</v>
      </c>
      <c r="E17" s="1405" t="s">
        <v>4305</v>
      </c>
      <c r="F17" s="1364" t="s">
        <v>4306</v>
      </c>
      <c r="G17" s="1561" t="s">
        <v>3627</v>
      </c>
      <c r="H17" s="1541" t="s">
        <v>4307</v>
      </c>
      <c r="I17" s="1542" t="s">
        <v>4308</v>
      </c>
      <c r="J17" s="817" t="s">
        <v>2839</v>
      </c>
      <c r="K17" s="1408"/>
    </row>
    <row r="18" spans="1:11">
      <c r="A18" s="1560" t="s">
        <v>1732</v>
      </c>
      <c r="B18" s="1365" t="s">
        <v>3024</v>
      </c>
      <c r="C18" s="1377" t="s">
        <v>3606</v>
      </c>
      <c r="D18" s="1377" t="s">
        <v>3026</v>
      </c>
      <c r="E18" s="1405" t="s">
        <v>956</v>
      </c>
      <c r="F18" s="1407" t="s">
        <v>4309</v>
      </c>
      <c r="G18" s="1558" t="s">
        <v>2348</v>
      </c>
      <c r="H18" s="289" t="s">
        <v>4310</v>
      </c>
      <c r="I18" s="1377" t="s">
        <v>4278</v>
      </c>
      <c r="J18" s="1377" t="s">
        <v>2351</v>
      </c>
      <c r="K18" s="1408"/>
    </row>
    <row r="19" spans="1:11">
      <c r="A19" s="1560"/>
      <c r="B19" s="1365"/>
      <c r="C19" s="1377" t="s">
        <v>3025</v>
      </c>
      <c r="D19" s="1377"/>
      <c r="E19" s="1405" t="s">
        <v>3027</v>
      </c>
      <c r="F19" s="1407" t="s">
        <v>4311</v>
      </c>
      <c r="G19" s="1558"/>
      <c r="H19" s="1365" t="s">
        <v>2349</v>
      </c>
      <c r="I19" s="1471" t="s">
        <v>4266</v>
      </c>
      <c r="J19" s="1471"/>
      <c r="K19" s="1408"/>
    </row>
    <row r="20" spans="1:11">
      <c r="A20" s="1364"/>
      <c r="B20" s="1365"/>
      <c r="C20" s="1377"/>
      <c r="D20" s="1377"/>
      <c r="E20" s="1408"/>
      <c r="F20" s="1407" t="s">
        <v>2347</v>
      </c>
      <c r="G20" s="817"/>
      <c r="H20" s="1365"/>
      <c r="I20" s="1471" t="s">
        <v>2350</v>
      </c>
      <c r="J20" s="1471"/>
      <c r="K20" s="1408"/>
    </row>
    <row r="21" spans="1:11">
      <c r="A21" s="1560"/>
      <c r="B21" s="1365"/>
      <c r="C21" s="1409"/>
      <c r="D21" s="1377"/>
      <c r="E21" s="1413"/>
      <c r="F21" s="1364"/>
      <c r="G21" s="289"/>
      <c r="H21" s="1411"/>
      <c r="I21" s="1411"/>
      <c r="J21" s="1411"/>
      <c r="K21" s="1413"/>
    </row>
    <row r="22" spans="1:11">
      <c r="A22" s="1414">
        <v>1</v>
      </c>
      <c r="B22" s="1370"/>
      <c r="C22" s="1371"/>
      <c r="D22" s="1378"/>
      <c r="E22" s="1420"/>
      <c r="F22" s="1415"/>
      <c r="G22" s="1416"/>
      <c r="H22" s="1417"/>
      <c r="I22" s="1416"/>
      <c r="J22" s="1545"/>
      <c r="K22" s="1420">
        <v>1</v>
      </c>
    </row>
    <row r="23" spans="1:11">
      <c r="A23" s="1414">
        <v>2</v>
      </c>
      <c r="B23" s="1370"/>
      <c r="C23" s="1371"/>
      <c r="D23" s="1373"/>
      <c r="E23" s="1424"/>
      <c r="F23" s="1421"/>
      <c r="G23" s="322"/>
      <c r="H23" s="322"/>
      <c r="I23" s="467"/>
      <c r="J23" s="1547"/>
      <c r="K23" s="1424">
        <v>2</v>
      </c>
    </row>
    <row r="24" spans="1:11">
      <c r="A24" s="1414">
        <v>3</v>
      </c>
      <c r="B24" s="1370"/>
      <c r="C24" s="1371"/>
      <c r="D24" s="1373"/>
      <c r="E24" s="1424"/>
      <c r="F24" s="1425"/>
      <c r="G24" s="250"/>
      <c r="H24" s="250"/>
      <c r="I24" s="267"/>
      <c r="J24" s="1375"/>
      <c r="K24" s="1424">
        <v>3</v>
      </c>
    </row>
    <row r="25" spans="1:11">
      <c r="A25" s="1414">
        <v>4</v>
      </c>
      <c r="B25" s="1370"/>
      <c r="C25" s="1371"/>
      <c r="D25" s="1375"/>
      <c r="E25" s="1424"/>
      <c r="F25" s="1425"/>
      <c r="G25" s="250"/>
      <c r="H25" s="250"/>
      <c r="I25" s="267"/>
      <c r="J25" s="1375"/>
      <c r="K25" s="1424">
        <v>4</v>
      </c>
    </row>
    <row r="26" spans="1:11">
      <c r="A26" s="1414">
        <v>5</v>
      </c>
      <c r="B26" s="1370"/>
      <c r="C26" s="1371"/>
      <c r="D26" s="1375"/>
      <c r="E26" s="1424"/>
      <c r="F26" s="1425"/>
      <c r="G26" s="704"/>
      <c r="H26" s="704"/>
      <c r="I26" s="257"/>
      <c r="J26" s="1390"/>
      <c r="K26" s="1424">
        <v>5</v>
      </c>
    </row>
    <row r="27" spans="1:11">
      <c r="A27" s="1414">
        <v>6</v>
      </c>
      <c r="B27" s="1370"/>
      <c r="C27" s="1371"/>
      <c r="D27" s="1379"/>
      <c r="E27" s="1424"/>
      <c r="F27" s="1428"/>
      <c r="G27" s="1429"/>
      <c r="H27" s="1429"/>
      <c r="I27" s="1548"/>
      <c r="J27" s="1429"/>
      <c r="K27" s="1424">
        <v>6</v>
      </c>
    </row>
    <row r="28" spans="1:11">
      <c r="A28" s="1414">
        <v>7</v>
      </c>
      <c r="B28" s="1370"/>
      <c r="C28" s="1371"/>
      <c r="D28" s="1382"/>
      <c r="E28" s="1424"/>
      <c r="F28" s="1431"/>
      <c r="G28" s="1432"/>
      <c r="H28" s="1429"/>
      <c r="I28" s="1549"/>
      <c r="J28" s="1432"/>
      <c r="K28" s="1424">
        <v>7</v>
      </c>
    </row>
    <row r="29" spans="1:11">
      <c r="A29" s="1414">
        <v>8</v>
      </c>
      <c r="B29" s="1370"/>
      <c r="C29" s="1371"/>
      <c r="D29" s="1375"/>
      <c r="E29" s="1424"/>
      <c r="F29" s="1425"/>
      <c r="G29" s="469"/>
      <c r="H29" s="469"/>
      <c r="I29" s="470"/>
      <c r="J29" s="1550"/>
      <c r="K29" s="1424">
        <v>8</v>
      </c>
    </row>
    <row r="30" spans="1:11">
      <c r="A30" s="1414">
        <v>9</v>
      </c>
      <c r="B30" s="1370"/>
      <c r="C30" s="1371"/>
      <c r="D30" s="1375"/>
      <c r="E30" s="1424"/>
      <c r="F30" s="1435"/>
      <c r="G30" s="250"/>
      <c r="H30" s="250"/>
      <c r="I30" s="267"/>
      <c r="J30" s="1375"/>
      <c r="K30" s="1424">
        <v>9</v>
      </c>
    </row>
    <row r="31" spans="1:11">
      <c r="A31" s="1414">
        <v>10</v>
      </c>
      <c r="B31" s="1370"/>
      <c r="C31" s="1371"/>
      <c r="D31" s="1375"/>
      <c r="E31" s="1424"/>
      <c r="F31" s="1425"/>
      <c r="G31" s="250"/>
      <c r="H31" s="250"/>
      <c r="I31" s="267"/>
      <c r="J31" s="1375"/>
      <c r="K31" s="1424">
        <v>10</v>
      </c>
    </row>
    <row r="32" spans="1:11">
      <c r="A32" s="1414">
        <v>11</v>
      </c>
      <c r="B32" s="1370"/>
      <c r="C32" s="1371"/>
      <c r="D32" s="1375"/>
      <c r="E32" s="1424"/>
      <c r="F32" s="1425"/>
      <c r="G32" s="250"/>
      <c r="H32" s="250"/>
      <c r="I32" s="267"/>
      <c r="J32" s="1375"/>
      <c r="K32" s="1424">
        <v>11</v>
      </c>
    </row>
    <row r="33" spans="1:11">
      <c r="A33" s="1414">
        <v>12</v>
      </c>
      <c r="B33" s="1370"/>
      <c r="C33" s="1371"/>
      <c r="D33" s="1375"/>
      <c r="E33" s="1424"/>
      <c r="F33" s="1425"/>
      <c r="G33" s="250"/>
      <c r="H33" s="250"/>
      <c r="I33" s="267"/>
      <c r="J33" s="1375"/>
      <c r="K33" s="1424">
        <v>12</v>
      </c>
    </row>
    <row r="34" spans="1:11">
      <c r="A34" s="1414">
        <v>13</v>
      </c>
      <c r="B34" s="1370"/>
      <c r="C34" s="1371"/>
      <c r="D34" s="1375"/>
      <c r="E34" s="1424"/>
      <c r="F34" s="1425"/>
      <c r="G34" s="250"/>
      <c r="H34" s="250"/>
      <c r="I34" s="267"/>
      <c r="J34" s="1375"/>
      <c r="K34" s="1424">
        <v>13</v>
      </c>
    </row>
    <row r="35" spans="1:11">
      <c r="A35" s="1414">
        <v>14</v>
      </c>
      <c r="B35" s="1370"/>
      <c r="C35" s="1371"/>
      <c r="D35" s="1375"/>
      <c r="E35" s="1424"/>
      <c r="F35" s="1425"/>
      <c r="G35" s="250"/>
      <c r="H35" s="250"/>
      <c r="I35" s="267"/>
      <c r="J35" s="1375"/>
      <c r="K35" s="1424">
        <v>14</v>
      </c>
    </row>
    <row r="36" spans="1:11">
      <c r="A36" s="1414">
        <v>15</v>
      </c>
      <c r="B36" s="1370"/>
      <c r="C36" s="1371"/>
      <c r="D36" s="1375"/>
      <c r="E36" s="1424"/>
      <c r="F36" s="1425"/>
      <c r="G36" s="704"/>
      <c r="H36" s="704"/>
      <c r="I36" s="257"/>
      <c r="J36" s="1390"/>
      <c r="K36" s="1424">
        <v>15</v>
      </c>
    </row>
    <row r="37" spans="1:11">
      <c r="A37" s="1414">
        <v>16</v>
      </c>
      <c r="B37" s="1370"/>
      <c r="C37" s="1371"/>
      <c r="D37" s="1385"/>
      <c r="E37" s="1424"/>
      <c r="F37" s="1436"/>
      <c r="G37" s="1429"/>
      <c r="H37" s="1430"/>
      <c r="I37" s="1551"/>
      <c r="J37" s="1429"/>
      <c r="K37" s="1424">
        <v>16</v>
      </c>
    </row>
    <row r="38" spans="1:11">
      <c r="A38" s="1414">
        <v>17</v>
      </c>
      <c r="B38" s="1370"/>
      <c r="C38" s="1371"/>
      <c r="D38" s="1385"/>
      <c r="E38" s="1424"/>
      <c r="F38" s="1438"/>
      <c r="G38" s="1439"/>
      <c r="H38" s="1439"/>
      <c r="I38" s="1381"/>
      <c r="J38" s="1382"/>
      <c r="K38" s="1424">
        <v>17</v>
      </c>
    </row>
    <row r="39" spans="1:11">
      <c r="A39" s="1414">
        <v>18</v>
      </c>
      <c r="B39" s="1370"/>
      <c r="C39" s="1371"/>
      <c r="D39" s="1375"/>
      <c r="E39" s="1424"/>
      <c r="F39" s="1425"/>
      <c r="G39" s="250"/>
      <c r="H39" s="250"/>
      <c r="I39" s="267"/>
      <c r="J39" s="1375"/>
      <c r="K39" s="1424">
        <v>18</v>
      </c>
    </row>
    <row r="40" spans="1:11">
      <c r="A40" s="1414">
        <v>19</v>
      </c>
      <c r="B40" s="1370"/>
      <c r="C40" s="1371"/>
      <c r="D40" s="1375"/>
      <c r="E40" s="1424"/>
      <c r="F40" s="1425"/>
      <c r="G40" s="250"/>
      <c r="H40" s="250"/>
      <c r="I40" s="267"/>
      <c r="J40" s="1375"/>
      <c r="K40" s="1424">
        <v>19</v>
      </c>
    </row>
    <row r="41" spans="1:11">
      <c r="A41" s="1414">
        <v>20</v>
      </c>
      <c r="B41" s="1370"/>
      <c r="C41" s="1371"/>
      <c r="D41" s="1375"/>
      <c r="E41" s="1424"/>
      <c r="F41" s="1425"/>
      <c r="G41" s="250"/>
      <c r="H41" s="250"/>
      <c r="I41" s="267"/>
      <c r="J41" s="1375"/>
      <c r="K41" s="1424">
        <v>20</v>
      </c>
    </row>
    <row r="42" spans="1:11">
      <c r="A42" s="1414">
        <v>21</v>
      </c>
      <c r="B42" s="1370"/>
      <c r="C42" s="1371"/>
      <c r="D42" s="1375"/>
      <c r="E42" s="1424"/>
      <c r="F42" s="1425"/>
      <c r="G42" s="250"/>
      <c r="H42" s="250"/>
      <c r="I42" s="267"/>
      <c r="J42" s="1375"/>
      <c r="K42" s="1424">
        <v>21</v>
      </c>
    </row>
    <row r="43" spans="1:11">
      <c r="A43" s="1414">
        <v>22</v>
      </c>
      <c r="B43" s="1370"/>
      <c r="C43" s="1371"/>
      <c r="D43" s="1375"/>
      <c r="E43" s="1424"/>
      <c r="F43" s="1425"/>
      <c r="G43" s="250"/>
      <c r="H43" s="250"/>
      <c r="I43" s="267"/>
      <c r="J43" s="1375"/>
      <c r="K43" s="1424">
        <v>22</v>
      </c>
    </row>
    <row r="44" spans="1:11">
      <c r="A44" s="1414">
        <v>23</v>
      </c>
      <c r="B44" s="1370"/>
      <c r="C44" s="1371"/>
      <c r="D44" s="1375"/>
      <c r="E44" s="1424"/>
      <c r="F44" s="1425"/>
      <c r="G44" s="250"/>
      <c r="H44" s="250"/>
      <c r="I44" s="267"/>
      <c r="J44" s="1375"/>
      <c r="K44" s="1424">
        <v>23</v>
      </c>
    </row>
    <row r="45" spans="1:11">
      <c r="A45" s="1414">
        <v>24</v>
      </c>
      <c r="B45" s="1370"/>
      <c r="C45" s="1371"/>
      <c r="D45" s="1385"/>
      <c r="E45" s="1424"/>
      <c r="F45" s="1440"/>
      <c r="G45" s="1379"/>
      <c r="H45" s="1437"/>
      <c r="I45" s="1384"/>
      <c r="J45" s="1385"/>
      <c r="K45" s="1424">
        <v>24</v>
      </c>
    </row>
    <row r="46" spans="1:11">
      <c r="A46" s="1414">
        <v>25</v>
      </c>
      <c r="B46" s="1370"/>
      <c r="C46" s="1371"/>
      <c r="D46" s="1375"/>
      <c r="E46" s="1424"/>
      <c r="F46" s="1425"/>
      <c r="G46" s="469"/>
      <c r="H46" s="250"/>
      <c r="I46" s="267"/>
      <c r="J46" s="1375"/>
      <c r="K46" s="1424">
        <v>25</v>
      </c>
    </row>
    <row r="47" spans="1:11">
      <c r="A47" s="1414">
        <v>26</v>
      </c>
      <c r="B47" s="1370"/>
      <c r="C47" s="1371"/>
      <c r="D47" s="1375"/>
      <c r="E47" s="1424"/>
      <c r="F47" s="1425"/>
      <c r="G47" s="250"/>
      <c r="H47" s="250"/>
      <c r="I47" s="267"/>
      <c r="J47" s="1375"/>
      <c r="K47" s="1424">
        <v>26</v>
      </c>
    </row>
    <row r="48" spans="1:11">
      <c r="A48" s="1414">
        <v>27</v>
      </c>
      <c r="B48" s="1370"/>
      <c r="C48" s="1371"/>
      <c r="D48" s="1375"/>
      <c r="E48" s="1424"/>
      <c r="F48" s="1425"/>
      <c r="G48" s="250"/>
      <c r="H48" s="250"/>
      <c r="I48" s="267"/>
      <c r="J48" s="1375"/>
      <c r="K48" s="1424">
        <v>27</v>
      </c>
    </row>
    <row r="49" spans="1:11">
      <c r="A49" s="1414">
        <v>28</v>
      </c>
      <c r="B49" s="1370"/>
      <c r="C49" s="1371"/>
      <c r="D49" s="1375"/>
      <c r="E49" s="1424"/>
      <c r="F49" s="1425"/>
      <c r="G49" s="250"/>
      <c r="H49" s="250"/>
      <c r="I49" s="267"/>
      <c r="J49" s="1375"/>
      <c r="K49" s="1424">
        <v>28</v>
      </c>
    </row>
    <row r="50" spans="1:11">
      <c r="A50" s="1414">
        <v>29</v>
      </c>
      <c r="B50" s="1370"/>
      <c r="C50" s="1371"/>
      <c r="D50" s="1375"/>
      <c r="E50" s="1424"/>
      <c r="F50" s="1425"/>
      <c r="G50" s="250"/>
      <c r="H50" s="250"/>
      <c r="I50" s="267"/>
      <c r="J50" s="1375"/>
      <c r="K50" s="1424">
        <v>29</v>
      </c>
    </row>
    <row r="51" spans="1:11">
      <c r="A51" s="1414">
        <v>30</v>
      </c>
      <c r="B51" s="1370"/>
      <c r="C51" s="1371"/>
      <c r="D51" s="1375"/>
      <c r="E51" s="1424"/>
      <c r="F51" s="1425"/>
      <c r="G51" s="250"/>
      <c r="H51" s="250"/>
      <c r="I51" s="267"/>
      <c r="J51" s="1375"/>
      <c r="K51" s="1424">
        <v>30</v>
      </c>
    </row>
    <row r="52" spans="1:11">
      <c r="A52" s="1414">
        <v>31</v>
      </c>
      <c r="B52" s="1370"/>
      <c r="C52" s="1371"/>
      <c r="D52" s="1375"/>
      <c r="E52" s="1424"/>
      <c r="F52" s="1425"/>
      <c r="G52" s="250"/>
      <c r="H52" s="250"/>
      <c r="I52" s="267"/>
      <c r="J52" s="1375"/>
      <c r="K52" s="1424">
        <v>31</v>
      </c>
    </row>
    <row r="53" spans="1:11">
      <c r="A53" s="1414">
        <v>32</v>
      </c>
      <c r="B53" s="1370"/>
      <c r="C53" s="1371"/>
      <c r="D53" s="1375"/>
      <c r="E53" s="1424"/>
      <c r="F53" s="1425"/>
      <c r="G53" s="250"/>
      <c r="H53" s="250"/>
      <c r="I53" s="267"/>
      <c r="J53" s="1375"/>
      <c r="K53" s="1424">
        <v>32</v>
      </c>
    </row>
    <row r="54" spans="1:11">
      <c r="A54" s="1414">
        <v>33</v>
      </c>
      <c r="B54" s="1370"/>
      <c r="C54" s="1371"/>
      <c r="D54" s="1385"/>
      <c r="E54" s="1424"/>
      <c r="F54" s="1440"/>
      <c r="G54" s="1385"/>
      <c r="H54" s="1437"/>
      <c r="I54" s="1384"/>
      <c r="J54" s="1385"/>
      <c r="K54" s="1424">
        <v>33</v>
      </c>
    </row>
    <row r="55" spans="1:11">
      <c r="A55" s="1414">
        <v>34</v>
      </c>
      <c r="B55" s="1370"/>
      <c r="C55" s="1371"/>
      <c r="D55" s="1375"/>
      <c r="E55" s="1424"/>
      <c r="F55" s="1425"/>
      <c r="G55" s="250"/>
      <c r="H55" s="250"/>
      <c r="I55" s="267"/>
      <c r="J55" s="1375"/>
      <c r="K55" s="1424">
        <v>34</v>
      </c>
    </row>
    <row r="56" spans="1:11">
      <c r="A56" s="1414">
        <v>35</v>
      </c>
      <c r="B56" s="1370"/>
      <c r="C56" s="1371"/>
      <c r="D56" s="1375"/>
      <c r="E56" s="1424"/>
      <c r="F56" s="1425"/>
      <c r="G56" s="250"/>
      <c r="H56" s="250"/>
      <c r="I56" s="267"/>
      <c r="J56" s="1375"/>
      <c r="K56" s="1424">
        <v>35</v>
      </c>
    </row>
    <row r="57" spans="1:11">
      <c r="A57" s="1414">
        <v>36</v>
      </c>
      <c r="B57" s="1370"/>
      <c r="C57" s="1371"/>
      <c r="D57" s="1375"/>
      <c r="E57" s="1424"/>
      <c r="F57" s="1425"/>
      <c r="G57" s="250"/>
      <c r="H57" s="250"/>
      <c r="I57" s="267"/>
      <c r="J57" s="1375"/>
      <c r="K57" s="1424">
        <v>36</v>
      </c>
    </row>
    <row r="58" spans="1:11">
      <c r="A58" s="1414">
        <v>37</v>
      </c>
      <c r="B58" s="1370"/>
      <c r="C58" s="1371"/>
      <c r="D58" s="1375"/>
      <c r="E58" s="1424"/>
      <c r="F58" s="1425"/>
      <c r="G58" s="250"/>
      <c r="H58" s="250"/>
      <c r="I58" s="267"/>
      <c r="J58" s="1375"/>
      <c r="K58" s="1424">
        <v>37</v>
      </c>
    </row>
    <row r="59" spans="1:11">
      <c r="A59" s="1414">
        <v>38</v>
      </c>
      <c r="B59" s="1370"/>
      <c r="C59" s="1371"/>
      <c r="D59" s="1375"/>
      <c r="E59" s="1424"/>
      <c r="F59" s="1425"/>
      <c r="G59" s="250"/>
      <c r="H59" s="250"/>
      <c r="I59" s="267"/>
      <c r="J59" s="1552"/>
      <c r="K59" s="1424">
        <v>38</v>
      </c>
    </row>
    <row r="60" spans="1:11" ht="15.75" thickBot="1">
      <c r="A60" s="1441">
        <v>39</v>
      </c>
      <c r="B60" s="1392" t="s">
        <v>2332</v>
      </c>
      <c r="C60" s="1394">
        <f>SUM(C22:C59)</f>
        <v>0</v>
      </c>
      <c r="D60" s="1394">
        <f t="shared" ref="D60:J60" si="0">SUM(D22:D59)</f>
        <v>0</v>
      </c>
      <c r="E60" s="2542">
        <f t="shared" si="0"/>
        <v>0</v>
      </c>
      <c r="F60" s="1553">
        <f t="shared" si="0"/>
        <v>0</v>
      </c>
      <c r="G60" s="1394">
        <f t="shared" si="0"/>
        <v>0</v>
      </c>
      <c r="H60" s="1394">
        <f t="shared" si="0"/>
        <v>0</v>
      </c>
      <c r="I60" s="1394">
        <f t="shared" si="0"/>
        <v>0</v>
      </c>
      <c r="J60" s="1394">
        <f t="shared" si="0"/>
        <v>0</v>
      </c>
      <c r="K60" s="1442">
        <v>39</v>
      </c>
    </row>
    <row r="61" spans="1:11" ht="15.75" thickTop="1">
      <c r="A61" s="811"/>
      <c r="B61" s="811"/>
      <c r="C61" s="811"/>
      <c r="D61" s="973"/>
      <c r="E61" s="973"/>
      <c r="F61" s="973"/>
      <c r="G61" s="973"/>
      <c r="H61" s="973"/>
      <c r="I61" s="973"/>
      <c r="J61" s="973"/>
    </row>
    <row r="62" spans="1:11">
      <c r="A62" s="17" t="s">
        <v>4672</v>
      </c>
      <c r="B62" s="17"/>
      <c r="C62" s="17"/>
      <c r="D62" s="17"/>
      <c r="E62" s="17"/>
      <c r="F62" s="17" t="s">
        <v>4672</v>
      </c>
      <c r="G62" s="17"/>
      <c r="H62" s="17"/>
      <c r="I62" s="17"/>
      <c r="J62" s="17"/>
    </row>
    <row r="63" spans="1:11">
      <c r="A63" s="69" t="s">
        <v>4428</v>
      </c>
      <c r="B63" s="69"/>
      <c r="C63" s="69"/>
      <c r="D63" s="69"/>
      <c r="E63" s="69"/>
      <c r="F63" s="69" t="s">
        <v>4429</v>
      </c>
      <c r="G63" s="69"/>
      <c r="H63" s="69"/>
      <c r="I63" s="69"/>
      <c r="J63" s="69"/>
      <c r="K63" s="6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S131"/>
  <sheetViews>
    <sheetView defaultGridColor="0" view="pageBreakPreview" topLeftCell="A37" colorId="22" zoomScale="30" zoomScaleNormal="100" zoomScaleSheetLayoutView="30" workbookViewId="0">
      <selection activeCell="K26" sqref="K26"/>
    </sheetView>
  </sheetViews>
  <sheetFormatPr defaultColWidth="9.6640625" defaultRowHeight="15"/>
  <cols>
    <col min="1" max="1" width="4.6640625" customWidth="1"/>
    <col min="2" max="5" width="12.6640625" customWidth="1"/>
    <col min="7" max="7" width="15.44140625" customWidth="1"/>
    <col min="8" max="8" width="14.6640625" customWidth="1"/>
    <col min="9" max="9" width="12.6640625" customWidth="1"/>
    <col min="10" max="10" width="2.6640625" customWidth="1"/>
    <col min="11" max="11" width="11.664062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904" t="s">
        <v>1800</v>
      </c>
      <c r="B1" s="905"/>
      <c r="C1" s="905"/>
      <c r="D1" s="1012"/>
      <c r="E1" s="1012"/>
      <c r="F1" s="1009" t="s">
        <v>1344</v>
      </c>
      <c r="G1" s="1021"/>
      <c r="H1" s="1011" t="s">
        <v>1802</v>
      </c>
      <c r="I1" s="1023" t="s">
        <v>1803</v>
      </c>
      <c r="J1" s="902"/>
      <c r="K1" s="904" t="s">
        <v>1800</v>
      </c>
      <c r="L1" s="905"/>
      <c r="M1" s="905"/>
      <c r="N1" s="1009" t="s">
        <v>1344</v>
      </c>
      <c r="O1" s="1012"/>
      <c r="P1" s="905"/>
      <c r="Q1" s="1011" t="s">
        <v>1802</v>
      </c>
      <c r="R1" s="1013" t="s">
        <v>1803</v>
      </c>
      <c r="S1" s="996"/>
    </row>
    <row r="2" spans="1:19">
      <c r="A2" s="72" t="str">
        <f>'Data Sheet'!$C$25</f>
        <v xml:space="preserve">The Brooklyn Union Gas Company d/b/a National Grid New York </v>
      </c>
      <c r="B2" s="902"/>
      <c r="C2" s="902"/>
      <c r="D2" s="902"/>
      <c r="E2" s="902"/>
      <c r="F2" s="964" t="s">
        <v>1137</v>
      </c>
      <c r="G2" s="915"/>
      <c r="H2" s="902"/>
      <c r="I2" s="1025"/>
      <c r="J2" s="902"/>
      <c r="K2" s="72" t="str">
        <f>'Data Sheet'!$C$25</f>
        <v xml:space="preserve">The Brooklyn Union Gas Company d/b/a National Grid New York </v>
      </c>
      <c r="L2" s="902"/>
      <c r="M2" s="902"/>
      <c r="N2" s="964" t="s">
        <v>1137</v>
      </c>
      <c r="O2" s="902"/>
      <c r="P2" s="902"/>
      <c r="Q2" s="1024" t="s">
        <v>1805</v>
      </c>
      <c r="R2" s="962"/>
      <c r="S2" s="963"/>
    </row>
    <row r="3" spans="1:19" ht="15" customHeight="1" thickBot="1">
      <c r="A3" s="981"/>
      <c r="B3" s="954"/>
      <c r="C3" s="954"/>
      <c r="D3" s="954"/>
      <c r="E3" s="954"/>
      <c r="F3" s="981" t="s">
        <v>1138</v>
      </c>
      <c r="G3" s="1027"/>
      <c r="H3" s="1097" t="str">
        <f>'Data Sheet'!$C$40</f>
        <v xml:space="preserve"> March 29, 2017</v>
      </c>
      <c r="I3" s="1034" t="str">
        <f>'Data Sheet'!$C$38</f>
        <v xml:space="preserve"> December 31, 2016</v>
      </c>
      <c r="J3" s="902"/>
      <c r="K3" s="981"/>
      <c r="L3" s="954"/>
      <c r="M3" s="954"/>
      <c r="N3" s="981" t="s">
        <v>1138</v>
      </c>
      <c r="O3" s="954"/>
      <c r="P3" s="982"/>
      <c r="Q3" s="1083" t="str">
        <f>'Data Sheet'!$C$40</f>
        <v xml:space="preserve"> March 29, 2017</v>
      </c>
      <c r="R3" s="1029" t="str">
        <f>'Data Sheet'!$C$38</f>
        <v xml:space="preserve"> December 31, 2016</v>
      </c>
      <c r="S3" s="1028"/>
    </row>
    <row r="4" spans="1:19" ht="15" customHeight="1" thickBot="1">
      <c r="A4" s="577" t="s">
        <v>2983</v>
      </c>
      <c r="B4" s="578"/>
      <c r="C4" s="578"/>
      <c r="D4" s="1017"/>
      <c r="E4" s="1017"/>
      <c r="F4" s="1017"/>
      <c r="G4" s="1017"/>
      <c r="H4" s="1019"/>
      <c r="I4" s="1028"/>
      <c r="J4" s="902"/>
      <c r="K4" s="577" t="s">
        <v>2984</v>
      </c>
      <c r="L4" s="578"/>
      <c r="M4" s="578"/>
      <c r="N4" s="1017"/>
      <c r="O4" s="1017"/>
      <c r="P4" s="1017"/>
      <c r="Q4" s="1017"/>
      <c r="R4" s="1019"/>
      <c r="S4" s="1028"/>
    </row>
    <row r="5" spans="1:19" ht="15.75">
      <c r="A5" s="68"/>
      <c r="B5" s="71"/>
      <c r="C5" s="71"/>
      <c r="D5" s="69"/>
      <c r="E5" s="69"/>
      <c r="F5" s="69"/>
      <c r="G5" s="69"/>
      <c r="H5" s="375"/>
      <c r="I5" s="73"/>
      <c r="J5" s="902"/>
      <c r="K5" s="68"/>
      <c r="L5" s="71"/>
      <c r="M5" s="71"/>
      <c r="N5" s="69"/>
      <c r="O5" s="69"/>
      <c r="P5" s="69"/>
      <c r="Q5" s="69"/>
      <c r="R5" s="375"/>
      <c r="S5" s="73"/>
    </row>
    <row r="6" spans="1:19">
      <c r="A6" s="232" t="s">
        <v>2985</v>
      </c>
      <c r="B6" s="233"/>
      <c r="C6" s="233"/>
      <c r="D6" s="233"/>
      <c r="E6" s="233"/>
      <c r="F6" s="233" t="s">
        <v>2986</v>
      </c>
      <c r="G6" s="233"/>
      <c r="H6" s="233"/>
      <c r="I6" s="234"/>
      <c r="J6" s="902"/>
      <c r="K6" s="232" t="s">
        <v>2987</v>
      </c>
      <c r="L6" s="233"/>
      <c r="M6" s="233"/>
      <c r="N6" s="233"/>
      <c r="O6" s="233" t="s">
        <v>2988</v>
      </c>
      <c r="P6" s="233"/>
      <c r="Q6" s="233"/>
      <c r="R6" s="233"/>
      <c r="S6" s="234"/>
    </row>
    <row r="7" spans="1:19">
      <c r="A7" s="232" t="s">
        <v>2989</v>
      </c>
      <c r="B7" s="233"/>
      <c r="C7" s="233"/>
      <c r="D7" s="233"/>
      <c r="E7" s="233"/>
      <c r="F7" s="233" t="s">
        <v>2990</v>
      </c>
      <c r="G7" s="233"/>
      <c r="H7" s="233"/>
      <c r="I7" s="234"/>
      <c r="J7" s="902"/>
      <c r="K7" s="232" t="s">
        <v>2991</v>
      </c>
      <c r="L7" s="233"/>
      <c r="M7" s="233"/>
      <c r="N7" s="233"/>
      <c r="O7" s="233" t="s">
        <v>2992</v>
      </c>
      <c r="P7" s="233"/>
      <c r="Q7" s="233"/>
      <c r="R7" s="233"/>
      <c r="S7" s="234"/>
    </row>
    <row r="8" spans="1:19">
      <c r="A8" s="232" t="s">
        <v>1213</v>
      </c>
      <c r="B8" s="233"/>
      <c r="C8" s="233"/>
      <c r="D8" s="233"/>
      <c r="E8" s="233"/>
      <c r="F8" s="233" t="s">
        <v>1214</v>
      </c>
      <c r="G8" s="233"/>
      <c r="H8" s="233"/>
      <c r="I8" s="234"/>
      <c r="J8" s="902"/>
      <c r="K8" s="232" t="s">
        <v>1215</v>
      </c>
      <c r="L8" s="233"/>
      <c r="M8" s="233"/>
      <c r="N8" s="233"/>
      <c r="O8" s="233" t="s">
        <v>1216</v>
      </c>
      <c r="P8" s="233"/>
      <c r="Q8" s="233"/>
      <c r="R8" s="233"/>
      <c r="S8" s="234"/>
    </row>
    <row r="9" spans="1:19">
      <c r="A9" s="232" t="s">
        <v>1217</v>
      </c>
      <c r="B9" s="233"/>
      <c r="C9" s="233"/>
      <c r="D9" s="233"/>
      <c r="E9" s="233"/>
      <c r="F9" s="233" t="s">
        <v>1218</v>
      </c>
      <c r="G9" s="233"/>
      <c r="H9" s="233"/>
      <c r="I9" s="234"/>
      <c r="J9" s="902"/>
      <c r="K9" s="232" t="s">
        <v>1219</v>
      </c>
      <c r="L9" s="233"/>
      <c r="M9" s="233"/>
      <c r="N9" s="233"/>
      <c r="O9" s="233" t="s">
        <v>1220</v>
      </c>
      <c r="P9" s="233"/>
      <c r="Q9" s="233"/>
      <c r="R9" s="233"/>
      <c r="S9" s="234"/>
    </row>
    <row r="10" spans="1:19">
      <c r="A10" s="232" t="s">
        <v>1221</v>
      </c>
      <c r="B10" s="233"/>
      <c r="C10" s="233"/>
      <c r="D10" s="233"/>
      <c r="E10" s="233"/>
      <c r="F10" s="233" t="s">
        <v>1222</v>
      </c>
      <c r="G10" s="233"/>
      <c r="H10" s="233"/>
      <c r="I10" s="234"/>
      <c r="J10" s="902"/>
      <c r="K10" s="232" t="s">
        <v>1223</v>
      </c>
      <c r="L10" s="233"/>
      <c r="M10" s="233"/>
      <c r="N10" s="233"/>
      <c r="O10" s="233" t="s">
        <v>1224</v>
      </c>
      <c r="P10" s="233"/>
      <c r="Q10" s="233"/>
      <c r="R10" s="233"/>
      <c r="S10" s="234"/>
    </row>
    <row r="11" spans="1:19">
      <c r="A11" s="232" t="s">
        <v>1225</v>
      </c>
      <c r="B11" s="233"/>
      <c r="C11" s="233"/>
      <c r="D11" s="233"/>
      <c r="E11" s="233"/>
      <c r="F11" s="233" t="s">
        <v>1226</v>
      </c>
      <c r="G11" s="233"/>
      <c r="H11" s="233"/>
      <c r="I11" s="234"/>
      <c r="J11" s="902"/>
      <c r="K11" s="232" t="s">
        <v>1227</v>
      </c>
      <c r="L11" s="233"/>
      <c r="M11" s="233"/>
      <c r="N11" s="233"/>
      <c r="O11" s="233" t="s">
        <v>1228</v>
      </c>
      <c r="P11" s="233"/>
      <c r="Q11" s="233"/>
      <c r="R11" s="233"/>
      <c r="S11" s="234"/>
    </row>
    <row r="12" spans="1:19">
      <c r="A12" s="232" t="s">
        <v>1229</v>
      </c>
      <c r="B12" s="233"/>
      <c r="C12" s="233"/>
      <c r="D12" s="233"/>
      <c r="E12" s="233"/>
      <c r="F12" s="233" t="s">
        <v>1230</v>
      </c>
      <c r="G12" s="233"/>
      <c r="H12" s="233"/>
      <c r="I12" s="234"/>
      <c r="J12" s="902"/>
      <c r="K12" s="232" t="s">
        <v>1231</v>
      </c>
      <c r="L12" s="233"/>
      <c r="M12" s="233"/>
      <c r="N12" s="233"/>
      <c r="O12" s="233" t="s">
        <v>1232</v>
      </c>
      <c r="P12" s="233"/>
      <c r="Q12" s="233"/>
      <c r="R12" s="233"/>
      <c r="S12" s="234"/>
    </row>
    <row r="13" spans="1:19">
      <c r="A13" s="232" t="s">
        <v>1233</v>
      </c>
      <c r="B13" s="233"/>
      <c r="C13" s="233"/>
      <c r="D13" s="233"/>
      <c r="E13" s="233"/>
      <c r="F13" s="233" t="s">
        <v>1234</v>
      </c>
      <c r="G13" s="233"/>
      <c r="H13" s="233"/>
      <c r="I13" s="234"/>
      <c r="J13" s="902"/>
      <c r="K13" s="232" t="s">
        <v>1235</v>
      </c>
      <c r="L13" s="233"/>
      <c r="M13" s="233"/>
      <c r="N13" s="233"/>
      <c r="O13" s="233" t="s">
        <v>1236</v>
      </c>
      <c r="P13" s="233"/>
      <c r="Q13" s="233"/>
      <c r="R13" s="233"/>
      <c r="S13" s="234"/>
    </row>
    <row r="14" spans="1:19">
      <c r="A14" s="232" t="s">
        <v>1237</v>
      </c>
      <c r="B14" s="233"/>
      <c r="C14" s="233"/>
      <c r="D14" s="233"/>
      <c r="E14" s="233"/>
      <c r="F14" s="233" t="s">
        <v>1238</v>
      </c>
      <c r="G14" s="233"/>
      <c r="H14" s="233"/>
      <c r="I14" s="234"/>
      <c r="J14" s="902"/>
      <c r="K14" s="232" t="s">
        <v>2614</v>
      </c>
      <c r="L14" s="233"/>
      <c r="M14" s="233"/>
      <c r="N14" s="233"/>
      <c r="O14" s="233" t="s">
        <v>2615</v>
      </c>
      <c r="P14" s="233"/>
      <c r="Q14" s="233"/>
      <c r="R14" s="233"/>
      <c r="S14" s="234"/>
    </row>
    <row r="15" spans="1:19">
      <c r="A15" s="232" t="s">
        <v>2616</v>
      </c>
      <c r="B15" s="233"/>
      <c r="C15" s="233"/>
      <c r="D15" s="233"/>
      <c r="E15" s="233"/>
      <c r="F15" s="233" t="s">
        <v>2617</v>
      </c>
      <c r="G15" s="233"/>
      <c r="H15" s="233"/>
      <c r="I15" s="234"/>
      <c r="J15" s="902"/>
      <c r="K15" s="232" t="s">
        <v>2618</v>
      </c>
      <c r="L15" s="233"/>
      <c r="M15" s="233"/>
      <c r="N15" s="233"/>
      <c r="O15" s="233" t="s">
        <v>2619</v>
      </c>
      <c r="P15" s="233"/>
      <c r="Q15" s="233"/>
      <c r="R15" s="233"/>
      <c r="S15" s="234"/>
    </row>
    <row r="16" spans="1:19">
      <c r="A16" s="232" t="s">
        <v>2620</v>
      </c>
      <c r="B16" s="233"/>
      <c r="C16" s="233"/>
      <c r="D16" s="233"/>
      <c r="E16" s="233"/>
      <c r="F16" s="233" t="s">
        <v>2621</v>
      </c>
      <c r="G16" s="233"/>
      <c r="H16" s="233"/>
      <c r="I16" s="234"/>
      <c r="J16" s="902"/>
      <c r="K16" s="232" t="s">
        <v>2622</v>
      </c>
      <c r="L16" s="233"/>
      <c r="M16" s="233"/>
      <c r="N16" s="233"/>
      <c r="O16" s="233" t="s">
        <v>1232</v>
      </c>
      <c r="P16" s="233"/>
      <c r="Q16" s="233"/>
      <c r="R16" s="233"/>
      <c r="S16" s="234"/>
    </row>
    <row r="17" spans="1:19">
      <c r="A17" s="232" t="s">
        <v>2623</v>
      </c>
      <c r="B17" s="233"/>
      <c r="C17" s="233"/>
      <c r="D17" s="233"/>
      <c r="E17" s="233"/>
      <c r="F17" s="233" t="s">
        <v>2624</v>
      </c>
      <c r="G17" s="233"/>
      <c r="H17" s="233"/>
      <c r="I17" s="234"/>
      <c r="J17" s="902"/>
      <c r="K17" s="232" t="s">
        <v>2625</v>
      </c>
      <c r="L17" s="233"/>
      <c r="M17" s="233"/>
      <c r="N17" s="233"/>
      <c r="O17" s="233" t="s">
        <v>2626</v>
      </c>
      <c r="P17" s="233"/>
      <c r="Q17" s="233"/>
      <c r="R17" s="233"/>
      <c r="S17" s="234"/>
    </row>
    <row r="18" spans="1:19">
      <c r="A18" s="232" t="s">
        <v>2627</v>
      </c>
      <c r="B18" s="233"/>
      <c r="C18" s="233"/>
      <c r="D18" s="233"/>
      <c r="E18" s="233"/>
      <c r="F18" s="233" t="s">
        <v>2628</v>
      </c>
      <c r="G18" s="233"/>
      <c r="H18" s="233"/>
      <c r="I18" s="234"/>
      <c r="J18" s="902"/>
      <c r="K18" s="232" t="s">
        <v>2629</v>
      </c>
      <c r="L18" s="233"/>
      <c r="M18" s="233"/>
      <c r="N18" s="233"/>
      <c r="O18" s="233" t="s">
        <v>2630</v>
      </c>
      <c r="P18" s="233"/>
      <c r="Q18" s="233"/>
      <c r="R18" s="233"/>
      <c r="S18" s="234"/>
    </row>
    <row r="19" spans="1:19">
      <c r="A19" s="232" t="s">
        <v>2631</v>
      </c>
      <c r="B19" s="233"/>
      <c r="C19" s="233"/>
      <c r="D19" s="233"/>
      <c r="E19" s="233"/>
      <c r="F19" s="233" t="s">
        <v>2632</v>
      </c>
      <c r="G19" s="233"/>
      <c r="H19" s="233"/>
      <c r="I19" s="234"/>
      <c r="J19" s="902"/>
      <c r="K19" s="232"/>
      <c r="L19" s="233"/>
      <c r="M19" s="233"/>
      <c r="N19" s="233"/>
      <c r="O19" s="233"/>
      <c r="P19" s="233"/>
      <c r="Q19" s="233"/>
      <c r="R19" s="233"/>
      <c r="S19" s="234"/>
    </row>
    <row r="20" spans="1:19" ht="15.75" thickBot="1">
      <c r="A20" s="637"/>
      <c r="B20" s="636"/>
      <c r="C20" s="636"/>
      <c r="D20" s="636"/>
      <c r="E20" s="636"/>
      <c r="F20" s="636"/>
      <c r="G20" s="636"/>
      <c r="H20" s="636"/>
      <c r="I20" s="638"/>
      <c r="J20" s="902"/>
      <c r="K20" s="232"/>
      <c r="L20" s="233"/>
      <c r="M20" s="233"/>
      <c r="N20" s="233"/>
      <c r="O20" s="233"/>
      <c r="P20" s="233"/>
      <c r="Q20" s="233"/>
      <c r="R20" s="233"/>
      <c r="S20" s="234"/>
    </row>
    <row r="21" spans="1:19">
      <c r="A21" s="1011"/>
      <c r="B21" s="902"/>
      <c r="C21" s="965"/>
      <c r="D21" s="903" t="s">
        <v>2633</v>
      </c>
      <c r="E21" s="963"/>
      <c r="F21" s="965"/>
      <c r="G21" s="903" t="s">
        <v>2634</v>
      </c>
      <c r="H21" s="903"/>
      <c r="I21" s="1043"/>
      <c r="J21" s="902"/>
      <c r="K21" s="1011"/>
      <c r="L21" s="1022" t="s">
        <v>2635</v>
      </c>
      <c r="M21" s="1022"/>
      <c r="N21" s="996"/>
      <c r="O21" s="1037"/>
      <c r="P21" s="1037"/>
      <c r="Q21" s="1037"/>
      <c r="R21" s="1037"/>
      <c r="S21" s="1043"/>
    </row>
    <row r="22" spans="1:19">
      <c r="A22" s="1024"/>
      <c r="B22" s="903" t="s">
        <v>2636</v>
      </c>
      <c r="C22" s="963"/>
      <c r="D22" s="639" t="s">
        <v>2637</v>
      </c>
      <c r="E22" s="963"/>
      <c r="F22" s="915" t="s">
        <v>2638</v>
      </c>
      <c r="G22" s="639" t="s">
        <v>2639</v>
      </c>
      <c r="H22" s="903"/>
      <c r="I22" s="1024" t="s">
        <v>1787</v>
      </c>
      <c r="J22" s="902"/>
      <c r="K22" s="1024" t="s">
        <v>2640</v>
      </c>
      <c r="L22" s="639" t="s">
        <v>2641</v>
      </c>
      <c r="M22" s="903"/>
      <c r="N22" s="640"/>
      <c r="O22" s="903" t="s">
        <v>2642</v>
      </c>
      <c r="P22" s="903"/>
      <c r="Q22" s="639"/>
      <c r="R22" s="903"/>
      <c r="S22" s="1024"/>
    </row>
    <row r="23" spans="1:19" ht="15.75" thickBot="1">
      <c r="A23" s="1024" t="s">
        <v>1729</v>
      </c>
      <c r="B23" s="954"/>
      <c r="C23" s="982"/>
      <c r="D23" s="641" t="s">
        <v>2643</v>
      </c>
      <c r="E23" s="1028"/>
      <c r="F23" s="915" t="s">
        <v>2644</v>
      </c>
      <c r="G23" s="641" t="s">
        <v>2666</v>
      </c>
      <c r="H23" s="1017"/>
      <c r="I23" s="1024" t="s">
        <v>529</v>
      </c>
      <c r="J23" s="902"/>
      <c r="K23" s="1024" t="s">
        <v>2667</v>
      </c>
      <c r="L23" s="641" t="s">
        <v>2668</v>
      </c>
      <c r="M23" s="1017"/>
      <c r="N23" s="642"/>
      <c r="O23" s="993"/>
      <c r="P23" s="993"/>
      <c r="Q23" s="643"/>
      <c r="R23" s="1027"/>
      <c r="S23" s="1024" t="s">
        <v>1729</v>
      </c>
    </row>
    <row r="24" spans="1:19">
      <c r="A24" s="1024" t="s">
        <v>1732</v>
      </c>
      <c r="B24" s="915" t="s">
        <v>2669</v>
      </c>
      <c r="C24" s="915" t="s">
        <v>2670</v>
      </c>
      <c r="D24" s="915" t="s">
        <v>2671</v>
      </c>
      <c r="E24" s="915" t="s">
        <v>2672</v>
      </c>
      <c r="F24" s="915" t="s">
        <v>2673</v>
      </c>
      <c r="G24" s="963" t="s">
        <v>2674</v>
      </c>
      <c r="H24" s="963" t="s">
        <v>2674</v>
      </c>
      <c r="I24" s="1024" t="s">
        <v>2675</v>
      </c>
      <c r="J24" s="902"/>
      <c r="K24" s="1024" t="s">
        <v>2676</v>
      </c>
      <c r="L24" s="915" t="s">
        <v>2677</v>
      </c>
      <c r="M24" s="915" t="s">
        <v>2678</v>
      </c>
      <c r="N24" s="915" t="s">
        <v>2679</v>
      </c>
      <c r="O24" s="915" t="s">
        <v>3635</v>
      </c>
      <c r="P24" s="915" t="s">
        <v>3627</v>
      </c>
      <c r="Q24" s="915" t="s">
        <v>606</v>
      </c>
      <c r="R24" s="947" t="s">
        <v>2332</v>
      </c>
      <c r="S24" s="1024" t="s">
        <v>1732</v>
      </c>
    </row>
    <row r="25" spans="1:19">
      <c r="A25" s="1015"/>
      <c r="B25" s="965"/>
      <c r="C25" s="915"/>
      <c r="D25" s="965"/>
      <c r="E25" s="915"/>
      <c r="F25" s="915"/>
      <c r="G25" s="963" t="s">
        <v>2680</v>
      </c>
      <c r="H25" s="963" t="s">
        <v>2681</v>
      </c>
      <c r="I25" s="1015"/>
      <c r="J25" s="902"/>
      <c r="K25" s="1015"/>
      <c r="L25" s="965"/>
      <c r="M25" s="915" t="s">
        <v>2682</v>
      </c>
      <c r="N25" s="965"/>
      <c r="O25" s="915" t="s">
        <v>2087</v>
      </c>
      <c r="P25" s="915" t="s">
        <v>2087</v>
      </c>
      <c r="Q25" s="965"/>
      <c r="R25" s="915" t="s">
        <v>2087</v>
      </c>
      <c r="S25" s="1015"/>
    </row>
    <row r="26" spans="1:19" ht="15.75" thickBot="1">
      <c r="A26" s="1034"/>
      <c r="B26" s="1027" t="s">
        <v>3024</v>
      </c>
      <c r="C26" s="1027" t="s">
        <v>3025</v>
      </c>
      <c r="D26" s="1027" t="s">
        <v>3026</v>
      </c>
      <c r="E26" s="1027" t="s">
        <v>3027</v>
      </c>
      <c r="F26" s="1027" t="s">
        <v>2347</v>
      </c>
      <c r="G26" s="1028" t="s">
        <v>2348</v>
      </c>
      <c r="H26" s="1028" t="s">
        <v>2349</v>
      </c>
      <c r="I26" s="1028" t="s">
        <v>2350</v>
      </c>
      <c r="J26" s="902"/>
      <c r="K26" s="1026" t="s">
        <v>2351</v>
      </c>
      <c r="L26" s="1027" t="s">
        <v>2352</v>
      </c>
      <c r="M26" s="1027" t="s">
        <v>2353</v>
      </c>
      <c r="N26" s="1027" t="s">
        <v>2354</v>
      </c>
      <c r="O26" s="1027" t="s">
        <v>181</v>
      </c>
      <c r="P26" s="1027" t="s">
        <v>182</v>
      </c>
      <c r="Q26" s="1027" t="s">
        <v>183</v>
      </c>
      <c r="R26" s="1017" t="s">
        <v>184</v>
      </c>
      <c r="S26" s="1034"/>
    </row>
    <row r="27" spans="1:19">
      <c r="A27" s="1015">
        <v>1</v>
      </c>
      <c r="B27" s="965"/>
      <c r="C27" s="965"/>
      <c r="D27" s="1033"/>
      <c r="E27" s="1316"/>
      <c r="F27" s="963"/>
      <c r="G27" s="1316"/>
      <c r="H27" s="1318"/>
      <c r="I27" s="1073"/>
      <c r="J27" s="902"/>
      <c r="K27" s="1015"/>
      <c r="L27" s="1099"/>
      <c r="M27" s="1099"/>
      <c r="N27" s="1099">
        <f t="shared" ref="N27:N61" si="0">L27+M27</f>
        <v>0</v>
      </c>
      <c r="O27" s="1100"/>
      <c r="P27" s="1100"/>
      <c r="Q27" s="1100"/>
      <c r="R27" s="1101">
        <f t="shared" ref="R27:R61" si="1">SUM(O27:Q27)</f>
        <v>0</v>
      </c>
      <c r="S27" s="1015">
        <v>1</v>
      </c>
    </row>
    <row r="28" spans="1:19">
      <c r="A28" s="1015">
        <v>2</v>
      </c>
      <c r="B28" s="965"/>
      <c r="C28" s="965"/>
      <c r="D28" s="1033"/>
      <c r="E28" s="1316"/>
      <c r="F28" s="915"/>
      <c r="G28" s="1316"/>
      <c r="H28" s="1318"/>
      <c r="I28" s="1073"/>
      <c r="J28" s="902"/>
      <c r="K28" s="1015"/>
      <c r="L28" s="1033"/>
      <c r="M28" s="1033"/>
      <c r="N28" s="1033">
        <f t="shared" si="0"/>
        <v>0</v>
      </c>
      <c r="O28" s="1032"/>
      <c r="P28" s="1032"/>
      <c r="Q28" s="1032"/>
      <c r="R28" s="1103">
        <f t="shared" si="1"/>
        <v>0</v>
      </c>
      <c r="S28" s="1015">
        <v>2</v>
      </c>
    </row>
    <row r="29" spans="1:19">
      <c r="A29" s="1015">
        <v>3</v>
      </c>
      <c r="B29" s="965"/>
      <c r="C29" s="965"/>
      <c r="D29" s="1033"/>
      <c r="E29" s="1316"/>
      <c r="F29" s="915"/>
      <c r="G29" s="1316"/>
      <c r="H29" s="1318"/>
      <c r="I29" s="1073"/>
      <c r="J29" s="902"/>
      <c r="K29" s="1015"/>
      <c r="L29" s="1033"/>
      <c r="M29" s="1033"/>
      <c r="N29" s="1033">
        <f t="shared" si="0"/>
        <v>0</v>
      </c>
      <c r="O29" s="1032"/>
      <c r="P29" s="1032"/>
      <c r="Q29" s="1032"/>
      <c r="R29" s="1103">
        <f t="shared" si="1"/>
        <v>0</v>
      </c>
      <c r="S29" s="1015">
        <v>3</v>
      </c>
    </row>
    <row r="30" spans="1:19">
      <c r="A30" s="1015">
        <v>4</v>
      </c>
      <c r="B30" s="965"/>
      <c r="C30" s="965"/>
      <c r="D30" s="1033"/>
      <c r="E30" s="1316"/>
      <c r="F30" s="915"/>
      <c r="G30" s="1316"/>
      <c r="H30" s="1318"/>
      <c r="I30" s="1073"/>
      <c r="J30" s="902"/>
      <c r="K30" s="1015"/>
      <c r="L30" s="1033"/>
      <c r="M30" s="1033"/>
      <c r="N30" s="1033">
        <f t="shared" si="0"/>
        <v>0</v>
      </c>
      <c r="O30" s="1032"/>
      <c r="P30" s="1032"/>
      <c r="Q30" s="1032"/>
      <c r="R30" s="1103">
        <f t="shared" si="1"/>
        <v>0</v>
      </c>
      <c r="S30" s="1015">
        <v>4</v>
      </c>
    </row>
    <row r="31" spans="1:19">
      <c r="A31" s="1015">
        <v>5</v>
      </c>
      <c r="B31" s="965"/>
      <c r="C31" s="965"/>
      <c r="D31" s="1033"/>
      <c r="E31" s="1316"/>
      <c r="F31" s="915"/>
      <c r="G31" s="1316"/>
      <c r="H31" s="1318"/>
      <c r="I31" s="1073"/>
      <c r="J31" s="902"/>
      <c r="K31" s="1015"/>
      <c r="L31" s="1033"/>
      <c r="M31" s="1033"/>
      <c r="N31" s="1033">
        <f t="shared" si="0"/>
        <v>0</v>
      </c>
      <c r="O31" s="1032"/>
      <c r="P31" s="1032"/>
      <c r="Q31" s="1032"/>
      <c r="R31" s="1103">
        <f t="shared" si="1"/>
        <v>0</v>
      </c>
      <c r="S31" s="1015">
        <v>5</v>
      </c>
    </row>
    <row r="32" spans="1:19">
      <c r="A32" s="1030">
        <v>6</v>
      </c>
      <c r="B32" s="965"/>
      <c r="C32" s="965"/>
      <c r="D32" s="1033"/>
      <c r="E32" s="1316"/>
      <c r="F32" s="965"/>
      <c r="G32" s="1316"/>
      <c r="H32" s="1318"/>
      <c r="I32" s="1073"/>
      <c r="J32" s="902"/>
      <c r="K32" s="1030"/>
      <c r="L32" s="1033"/>
      <c r="M32" s="1033"/>
      <c r="N32" s="1033">
        <f t="shared" si="0"/>
        <v>0</v>
      </c>
      <c r="O32" s="1032"/>
      <c r="P32" s="1032"/>
      <c r="Q32" s="1032"/>
      <c r="R32" s="1103">
        <f t="shared" si="1"/>
        <v>0</v>
      </c>
      <c r="S32" s="1015">
        <v>6</v>
      </c>
    </row>
    <row r="33" spans="1:19">
      <c r="A33" s="1030">
        <v>7</v>
      </c>
      <c r="B33" s="965"/>
      <c r="C33" s="965"/>
      <c r="D33" s="1033"/>
      <c r="E33" s="1316"/>
      <c r="F33" s="965"/>
      <c r="G33" s="1316"/>
      <c r="H33" s="1318"/>
      <c r="I33" s="1073"/>
      <c r="J33" s="902"/>
      <c r="K33" s="1030"/>
      <c r="L33" s="1033"/>
      <c r="M33" s="1033"/>
      <c r="N33" s="1033">
        <f t="shared" si="0"/>
        <v>0</v>
      </c>
      <c r="O33" s="1032"/>
      <c r="P33" s="1032"/>
      <c r="Q33" s="1032"/>
      <c r="R33" s="1103">
        <f t="shared" si="1"/>
        <v>0</v>
      </c>
      <c r="S33" s="1015">
        <v>7</v>
      </c>
    </row>
    <row r="34" spans="1:19">
      <c r="A34" s="1030">
        <v>8</v>
      </c>
      <c r="B34" s="965"/>
      <c r="C34" s="965"/>
      <c r="D34" s="1033"/>
      <c r="E34" s="1316"/>
      <c r="F34" s="965"/>
      <c r="G34" s="1316"/>
      <c r="H34" s="1318"/>
      <c r="I34" s="1073"/>
      <c r="J34" s="902"/>
      <c r="K34" s="1030"/>
      <c r="L34" s="1033"/>
      <c r="M34" s="1033"/>
      <c r="N34" s="1033">
        <f t="shared" si="0"/>
        <v>0</v>
      </c>
      <c r="O34" s="1032"/>
      <c r="P34" s="1032"/>
      <c r="Q34" s="1032"/>
      <c r="R34" s="1103">
        <f t="shared" si="1"/>
        <v>0</v>
      </c>
      <c r="S34" s="1015">
        <v>8</v>
      </c>
    </row>
    <row r="35" spans="1:19">
      <c r="A35" s="1030">
        <v>9</v>
      </c>
      <c r="B35" s="965"/>
      <c r="C35" s="965"/>
      <c r="D35" s="1033"/>
      <c r="E35" s="1316"/>
      <c r="F35" s="965"/>
      <c r="G35" s="1316"/>
      <c r="H35" s="1318"/>
      <c r="I35" s="1073"/>
      <c r="J35" s="902"/>
      <c r="K35" s="1030"/>
      <c r="L35" s="1033"/>
      <c r="M35" s="1033"/>
      <c r="N35" s="1033">
        <f t="shared" si="0"/>
        <v>0</v>
      </c>
      <c r="O35" s="1032"/>
      <c r="P35" s="1032"/>
      <c r="Q35" s="1032"/>
      <c r="R35" s="1103">
        <f t="shared" si="1"/>
        <v>0</v>
      </c>
      <c r="S35" s="1015">
        <v>9</v>
      </c>
    </row>
    <row r="36" spans="1:19">
      <c r="A36" s="1030">
        <v>10</v>
      </c>
      <c r="B36" s="965"/>
      <c r="C36" s="965"/>
      <c r="D36" s="1033"/>
      <c r="E36" s="1316"/>
      <c r="F36" s="965"/>
      <c r="G36" s="1316"/>
      <c r="H36" s="1318"/>
      <c r="I36" s="1073"/>
      <c r="J36" s="902"/>
      <c r="K36" s="1030"/>
      <c r="L36" s="1033"/>
      <c r="M36" s="1033"/>
      <c r="N36" s="1033">
        <f t="shared" si="0"/>
        <v>0</v>
      </c>
      <c r="O36" s="1032"/>
      <c r="P36" s="1032"/>
      <c r="Q36" s="1032"/>
      <c r="R36" s="1103">
        <f t="shared" si="1"/>
        <v>0</v>
      </c>
      <c r="S36" s="1015">
        <v>10</v>
      </c>
    </row>
    <row r="37" spans="1:19">
      <c r="A37" s="1030">
        <v>11</v>
      </c>
      <c r="B37" s="965"/>
      <c r="C37" s="965"/>
      <c r="D37" s="1033"/>
      <c r="E37" s="1316"/>
      <c r="F37" s="965"/>
      <c r="G37" s="1316"/>
      <c r="H37" s="1318"/>
      <c r="I37" s="1073"/>
      <c r="J37" s="902"/>
      <c r="K37" s="1030"/>
      <c r="L37" s="1033"/>
      <c r="M37" s="1033"/>
      <c r="N37" s="1033">
        <f t="shared" si="0"/>
        <v>0</v>
      </c>
      <c r="O37" s="1032"/>
      <c r="P37" s="1032"/>
      <c r="Q37" s="1032"/>
      <c r="R37" s="1103">
        <f t="shared" si="1"/>
        <v>0</v>
      </c>
      <c r="S37" s="1015">
        <v>11</v>
      </c>
    </row>
    <row r="38" spans="1:19">
      <c r="A38" s="1030">
        <v>12</v>
      </c>
      <c r="B38" s="965"/>
      <c r="C38" s="965"/>
      <c r="D38" s="1033"/>
      <c r="E38" s="1316"/>
      <c r="F38" s="965"/>
      <c r="G38" s="1316"/>
      <c r="H38" s="1318"/>
      <c r="I38" s="1073"/>
      <c r="J38" s="902"/>
      <c r="K38" s="1030"/>
      <c r="L38" s="1033"/>
      <c r="M38" s="1033"/>
      <c r="N38" s="1033">
        <f t="shared" si="0"/>
        <v>0</v>
      </c>
      <c r="O38" s="1032"/>
      <c r="P38" s="1032"/>
      <c r="Q38" s="1032"/>
      <c r="R38" s="1103">
        <f t="shared" si="1"/>
        <v>0</v>
      </c>
      <c r="S38" s="1015">
        <v>12</v>
      </c>
    </row>
    <row r="39" spans="1:19">
      <c r="A39" s="1030">
        <v>13</v>
      </c>
      <c r="B39" s="965"/>
      <c r="C39" s="965"/>
      <c r="D39" s="1033"/>
      <c r="E39" s="1316"/>
      <c r="F39" s="965"/>
      <c r="G39" s="1316"/>
      <c r="H39" s="1318"/>
      <c r="I39" s="1073"/>
      <c r="J39" s="902"/>
      <c r="K39" s="1030"/>
      <c r="L39" s="1033"/>
      <c r="M39" s="1033"/>
      <c r="N39" s="1033">
        <f t="shared" si="0"/>
        <v>0</v>
      </c>
      <c r="O39" s="1032"/>
      <c r="P39" s="1032"/>
      <c r="Q39" s="1032"/>
      <c r="R39" s="1103">
        <f t="shared" si="1"/>
        <v>0</v>
      </c>
      <c r="S39" s="1015">
        <v>13</v>
      </c>
    </row>
    <row r="40" spans="1:19">
      <c r="A40" s="1030">
        <v>14</v>
      </c>
      <c r="B40" s="965"/>
      <c r="C40" s="965"/>
      <c r="D40" s="1033"/>
      <c r="E40" s="1316"/>
      <c r="F40" s="965"/>
      <c r="G40" s="1316"/>
      <c r="H40" s="1318"/>
      <c r="I40" s="1073"/>
      <c r="J40" s="902"/>
      <c r="K40" s="1030"/>
      <c r="L40" s="1033"/>
      <c r="M40" s="1033"/>
      <c r="N40" s="1033">
        <f t="shared" si="0"/>
        <v>0</v>
      </c>
      <c r="O40" s="1032"/>
      <c r="P40" s="1032"/>
      <c r="Q40" s="1032"/>
      <c r="R40" s="1103">
        <f t="shared" si="1"/>
        <v>0</v>
      </c>
      <c r="S40" s="1015">
        <v>14</v>
      </c>
    </row>
    <row r="41" spans="1:19">
      <c r="A41" s="1030">
        <v>15</v>
      </c>
      <c r="B41" s="965"/>
      <c r="C41" s="965"/>
      <c r="D41" s="1033"/>
      <c r="E41" s="1316"/>
      <c r="F41" s="965"/>
      <c r="G41" s="1316"/>
      <c r="H41" s="1318"/>
      <c r="I41" s="1073"/>
      <c r="J41" s="902"/>
      <c r="K41" s="1030"/>
      <c r="L41" s="1033"/>
      <c r="M41" s="1033"/>
      <c r="N41" s="1033">
        <f t="shared" si="0"/>
        <v>0</v>
      </c>
      <c r="O41" s="1032"/>
      <c r="P41" s="1032"/>
      <c r="Q41" s="1032"/>
      <c r="R41" s="1103">
        <f t="shared" si="1"/>
        <v>0</v>
      </c>
      <c r="S41" s="1015">
        <v>15</v>
      </c>
    </row>
    <row r="42" spans="1:19">
      <c r="A42" s="1030">
        <v>16</v>
      </c>
      <c r="B42" s="965"/>
      <c r="C42" s="965"/>
      <c r="D42" s="1033"/>
      <c r="E42" s="1316"/>
      <c r="F42" s="965"/>
      <c r="G42" s="1316"/>
      <c r="H42" s="1318"/>
      <c r="I42" s="1073"/>
      <c r="J42" s="902"/>
      <c r="K42" s="1030"/>
      <c r="L42" s="1033"/>
      <c r="M42" s="1033"/>
      <c r="N42" s="1033">
        <f t="shared" si="0"/>
        <v>0</v>
      </c>
      <c r="O42" s="1032"/>
      <c r="P42" s="1032"/>
      <c r="Q42" s="1032"/>
      <c r="R42" s="1103">
        <f t="shared" si="1"/>
        <v>0</v>
      </c>
      <c r="S42" s="1015">
        <v>16</v>
      </c>
    </row>
    <row r="43" spans="1:19">
      <c r="A43" s="1015">
        <v>17</v>
      </c>
      <c r="B43" s="965"/>
      <c r="C43" s="965"/>
      <c r="D43" s="1033"/>
      <c r="E43" s="1316"/>
      <c r="F43" s="965"/>
      <c r="G43" s="1316"/>
      <c r="H43" s="1318"/>
      <c r="I43" s="1073"/>
      <c r="J43" s="902"/>
      <c r="K43" s="1015"/>
      <c r="L43" s="1033"/>
      <c r="M43" s="1033"/>
      <c r="N43" s="1033">
        <f t="shared" si="0"/>
        <v>0</v>
      </c>
      <c r="O43" s="1032"/>
      <c r="P43" s="1032"/>
      <c r="Q43" s="1032"/>
      <c r="R43" s="1103">
        <f t="shared" si="1"/>
        <v>0</v>
      </c>
      <c r="S43" s="1015">
        <v>17</v>
      </c>
    </row>
    <row r="44" spans="1:19">
      <c r="A44" s="1015">
        <v>18</v>
      </c>
      <c r="B44" s="965"/>
      <c r="C44" s="965"/>
      <c r="D44" s="1033"/>
      <c r="E44" s="1316"/>
      <c r="F44" s="965"/>
      <c r="G44" s="1316"/>
      <c r="H44" s="1318"/>
      <c r="I44" s="1073"/>
      <c r="J44" s="902"/>
      <c r="K44" s="1015"/>
      <c r="L44" s="1033"/>
      <c r="M44" s="1033"/>
      <c r="N44" s="1033">
        <f t="shared" si="0"/>
        <v>0</v>
      </c>
      <c r="O44" s="1032"/>
      <c r="P44" s="1032"/>
      <c r="Q44" s="1032"/>
      <c r="R44" s="1103">
        <f t="shared" si="1"/>
        <v>0</v>
      </c>
      <c r="S44" s="1015">
        <v>18</v>
      </c>
    </row>
    <row r="45" spans="1:19">
      <c r="A45" s="1015">
        <v>19</v>
      </c>
      <c r="B45" s="965"/>
      <c r="C45" s="965"/>
      <c r="D45" s="1033"/>
      <c r="E45" s="1316"/>
      <c r="F45" s="965"/>
      <c r="G45" s="1316"/>
      <c r="H45" s="1318"/>
      <c r="I45" s="1073"/>
      <c r="J45" s="902"/>
      <c r="K45" s="1015"/>
      <c r="L45" s="1033"/>
      <c r="M45" s="1033"/>
      <c r="N45" s="1033">
        <f t="shared" si="0"/>
        <v>0</v>
      </c>
      <c r="O45" s="1032"/>
      <c r="P45" s="1032"/>
      <c r="Q45" s="1032"/>
      <c r="R45" s="1103">
        <f t="shared" si="1"/>
        <v>0</v>
      </c>
      <c r="S45" s="1015">
        <v>19</v>
      </c>
    </row>
    <row r="46" spans="1:19">
      <c r="A46" s="1015">
        <v>20</v>
      </c>
      <c r="B46" s="965"/>
      <c r="C46" s="965"/>
      <c r="D46" s="1033"/>
      <c r="E46" s="1316"/>
      <c r="F46" s="965"/>
      <c r="G46" s="1316"/>
      <c r="H46" s="1318"/>
      <c r="I46" s="1073"/>
      <c r="J46" s="902"/>
      <c r="K46" s="1015"/>
      <c r="L46" s="1033"/>
      <c r="M46" s="1033"/>
      <c r="N46" s="1033">
        <f t="shared" si="0"/>
        <v>0</v>
      </c>
      <c r="O46" s="1032"/>
      <c r="P46" s="1032"/>
      <c r="Q46" s="1032"/>
      <c r="R46" s="1103">
        <f t="shared" si="1"/>
        <v>0</v>
      </c>
      <c r="S46" s="1015">
        <v>20</v>
      </c>
    </row>
    <row r="47" spans="1:19">
      <c r="A47" s="1015">
        <v>21</v>
      </c>
      <c r="B47" s="965"/>
      <c r="C47" s="965"/>
      <c r="D47" s="1033"/>
      <c r="E47" s="1316"/>
      <c r="F47" s="965"/>
      <c r="G47" s="1316"/>
      <c r="H47" s="1318"/>
      <c r="I47" s="1073"/>
      <c r="J47" s="902"/>
      <c r="K47" s="1015"/>
      <c r="L47" s="1033"/>
      <c r="M47" s="1033"/>
      <c r="N47" s="1033">
        <f t="shared" si="0"/>
        <v>0</v>
      </c>
      <c r="O47" s="1032"/>
      <c r="P47" s="1032"/>
      <c r="Q47" s="1032"/>
      <c r="R47" s="1103">
        <f t="shared" si="1"/>
        <v>0</v>
      </c>
      <c r="S47" s="1015">
        <v>21</v>
      </c>
    </row>
    <row r="48" spans="1:19">
      <c r="A48" s="1015">
        <v>22</v>
      </c>
      <c r="B48" s="965"/>
      <c r="C48" s="965"/>
      <c r="D48" s="1033"/>
      <c r="E48" s="1316"/>
      <c r="F48" s="965"/>
      <c r="G48" s="1316"/>
      <c r="H48" s="1318"/>
      <c r="I48" s="1073"/>
      <c r="J48" s="902"/>
      <c r="K48" s="1015"/>
      <c r="L48" s="1033"/>
      <c r="M48" s="1033"/>
      <c r="N48" s="1033">
        <f t="shared" si="0"/>
        <v>0</v>
      </c>
      <c r="O48" s="1032"/>
      <c r="P48" s="1032"/>
      <c r="Q48" s="1032"/>
      <c r="R48" s="1103">
        <f t="shared" si="1"/>
        <v>0</v>
      </c>
      <c r="S48" s="1015">
        <v>22</v>
      </c>
    </row>
    <row r="49" spans="1:19">
      <c r="A49" s="1015">
        <v>23</v>
      </c>
      <c r="B49" s="965"/>
      <c r="C49" s="965"/>
      <c r="D49" s="1033"/>
      <c r="E49" s="1316"/>
      <c r="F49" s="965"/>
      <c r="G49" s="1316"/>
      <c r="H49" s="1318"/>
      <c r="I49" s="1073"/>
      <c r="J49" s="902"/>
      <c r="K49" s="1015"/>
      <c r="L49" s="1033"/>
      <c r="M49" s="1033"/>
      <c r="N49" s="1033">
        <f t="shared" si="0"/>
        <v>0</v>
      </c>
      <c r="O49" s="1032"/>
      <c r="P49" s="1032"/>
      <c r="Q49" s="1032"/>
      <c r="R49" s="1103">
        <f t="shared" si="1"/>
        <v>0</v>
      </c>
      <c r="S49" s="1015">
        <v>23</v>
      </c>
    </row>
    <row r="50" spans="1:19">
      <c r="A50" s="1015">
        <v>24</v>
      </c>
      <c r="B50" s="965"/>
      <c r="C50" s="965"/>
      <c r="D50" s="1033"/>
      <c r="E50" s="1316"/>
      <c r="F50" s="965"/>
      <c r="G50" s="1316"/>
      <c r="H50" s="1318"/>
      <c r="I50" s="1073"/>
      <c r="J50" s="902"/>
      <c r="K50" s="1015"/>
      <c r="L50" s="1033"/>
      <c r="M50" s="1033"/>
      <c r="N50" s="1033">
        <f t="shared" si="0"/>
        <v>0</v>
      </c>
      <c r="O50" s="1032"/>
      <c r="P50" s="1032"/>
      <c r="Q50" s="1032"/>
      <c r="R50" s="1103">
        <f t="shared" si="1"/>
        <v>0</v>
      </c>
      <c r="S50" s="1015">
        <v>24</v>
      </c>
    </row>
    <row r="51" spans="1:19">
      <c r="A51" s="1015">
        <v>25</v>
      </c>
      <c r="B51" s="965"/>
      <c r="C51" s="965"/>
      <c r="D51" s="1033"/>
      <c r="E51" s="1316"/>
      <c r="F51" s="965"/>
      <c r="G51" s="1316"/>
      <c r="H51" s="1318"/>
      <c r="I51" s="1073"/>
      <c r="J51" s="902"/>
      <c r="K51" s="1015"/>
      <c r="L51" s="1033"/>
      <c r="M51" s="1033"/>
      <c r="N51" s="1033">
        <f t="shared" si="0"/>
        <v>0</v>
      </c>
      <c r="O51" s="1032"/>
      <c r="P51" s="1032"/>
      <c r="Q51" s="1032"/>
      <c r="R51" s="1103">
        <f t="shared" si="1"/>
        <v>0</v>
      </c>
      <c r="S51" s="1015">
        <v>25</v>
      </c>
    </row>
    <row r="52" spans="1:19">
      <c r="A52" s="1015">
        <v>26</v>
      </c>
      <c r="B52" s="965"/>
      <c r="C52" s="965"/>
      <c r="D52" s="1033"/>
      <c r="E52" s="1316"/>
      <c r="F52" s="965"/>
      <c r="G52" s="1316"/>
      <c r="H52" s="1318"/>
      <c r="I52" s="1073"/>
      <c r="J52" s="902"/>
      <c r="K52" s="1015"/>
      <c r="L52" s="1033"/>
      <c r="M52" s="1033"/>
      <c r="N52" s="1033">
        <f t="shared" si="0"/>
        <v>0</v>
      </c>
      <c r="O52" s="1032"/>
      <c r="P52" s="1032"/>
      <c r="Q52" s="1032"/>
      <c r="R52" s="1103">
        <f t="shared" si="1"/>
        <v>0</v>
      </c>
      <c r="S52" s="1015">
        <v>26</v>
      </c>
    </row>
    <row r="53" spans="1:19">
      <c r="A53" s="1015">
        <v>27</v>
      </c>
      <c r="B53" s="965"/>
      <c r="C53" s="965"/>
      <c r="D53" s="1033"/>
      <c r="E53" s="1316"/>
      <c r="F53" s="965"/>
      <c r="G53" s="1316"/>
      <c r="H53" s="1318"/>
      <c r="I53" s="1073"/>
      <c r="J53" s="902"/>
      <c r="K53" s="1015"/>
      <c r="L53" s="1033"/>
      <c r="M53" s="1033"/>
      <c r="N53" s="1033">
        <f t="shared" si="0"/>
        <v>0</v>
      </c>
      <c r="O53" s="1032"/>
      <c r="P53" s="1032"/>
      <c r="Q53" s="1032"/>
      <c r="R53" s="1103">
        <f t="shared" si="1"/>
        <v>0</v>
      </c>
      <c r="S53" s="1015">
        <v>27</v>
      </c>
    </row>
    <row r="54" spans="1:19">
      <c r="A54" s="1015">
        <v>28</v>
      </c>
      <c r="B54" s="965"/>
      <c r="C54" s="965"/>
      <c r="D54" s="1033"/>
      <c r="E54" s="1316"/>
      <c r="F54" s="965"/>
      <c r="G54" s="1316"/>
      <c r="H54" s="1318"/>
      <c r="I54" s="1073"/>
      <c r="J54" s="902"/>
      <c r="K54" s="1015"/>
      <c r="L54" s="1033"/>
      <c r="M54" s="1033"/>
      <c r="N54" s="1033">
        <f t="shared" si="0"/>
        <v>0</v>
      </c>
      <c r="O54" s="1032"/>
      <c r="P54" s="1032"/>
      <c r="Q54" s="1032"/>
      <c r="R54" s="1103">
        <f t="shared" si="1"/>
        <v>0</v>
      </c>
      <c r="S54" s="1015">
        <v>28</v>
      </c>
    </row>
    <row r="55" spans="1:19">
      <c r="A55" s="1015">
        <v>29</v>
      </c>
      <c r="B55" s="965"/>
      <c r="C55" s="965"/>
      <c r="D55" s="1033"/>
      <c r="E55" s="1316"/>
      <c r="F55" s="965"/>
      <c r="G55" s="1316"/>
      <c r="H55" s="1318"/>
      <c r="I55" s="1073"/>
      <c r="J55" s="902"/>
      <c r="K55" s="1015"/>
      <c r="L55" s="1033"/>
      <c r="M55" s="1033"/>
      <c r="N55" s="1033">
        <f t="shared" si="0"/>
        <v>0</v>
      </c>
      <c r="O55" s="1032"/>
      <c r="P55" s="1032"/>
      <c r="Q55" s="1032"/>
      <c r="R55" s="1103">
        <f t="shared" si="1"/>
        <v>0</v>
      </c>
      <c r="S55" s="1015">
        <v>29</v>
      </c>
    </row>
    <row r="56" spans="1:19">
      <c r="A56" s="1015">
        <v>30</v>
      </c>
      <c r="B56" s="965"/>
      <c r="C56" s="965"/>
      <c r="D56" s="1033"/>
      <c r="E56" s="1316"/>
      <c r="F56" s="965"/>
      <c r="G56" s="1316"/>
      <c r="H56" s="1318"/>
      <c r="I56" s="1073"/>
      <c r="J56" s="902"/>
      <c r="K56" s="1015"/>
      <c r="L56" s="1033"/>
      <c r="M56" s="1033"/>
      <c r="N56" s="1033">
        <f t="shared" si="0"/>
        <v>0</v>
      </c>
      <c r="O56" s="1032"/>
      <c r="P56" s="1032"/>
      <c r="Q56" s="1032"/>
      <c r="R56" s="1103">
        <f t="shared" si="1"/>
        <v>0</v>
      </c>
      <c r="S56" s="1015">
        <v>30</v>
      </c>
    </row>
    <row r="57" spans="1:19">
      <c r="A57" s="1015">
        <v>31</v>
      </c>
      <c r="B57" s="965"/>
      <c r="C57" s="965"/>
      <c r="D57" s="1033"/>
      <c r="E57" s="1316"/>
      <c r="F57" s="965"/>
      <c r="G57" s="1316"/>
      <c r="H57" s="1318"/>
      <c r="I57" s="1073"/>
      <c r="J57" s="902"/>
      <c r="K57" s="1015"/>
      <c r="L57" s="1033"/>
      <c r="M57" s="1033"/>
      <c r="N57" s="1033">
        <f t="shared" si="0"/>
        <v>0</v>
      </c>
      <c r="O57" s="1032"/>
      <c r="P57" s="1032"/>
      <c r="Q57" s="1032"/>
      <c r="R57" s="1103">
        <f t="shared" si="1"/>
        <v>0</v>
      </c>
      <c r="S57" s="1015">
        <v>31</v>
      </c>
    </row>
    <row r="58" spans="1:19">
      <c r="A58" s="1015">
        <v>32</v>
      </c>
      <c r="B58" s="965"/>
      <c r="C58" s="965"/>
      <c r="D58" s="1033"/>
      <c r="E58" s="1316"/>
      <c r="F58" s="965"/>
      <c r="G58" s="1316"/>
      <c r="H58" s="1318"/>
      <c r="I58" s="1073"/>
      <c r="J58" s="902"/>
      <c r="K58" s="1015"/>
      <c r="L58" s="1033"/>
      <c r="M58" s="1033"/>
      <c r="N58" s="1033">
        <f t="shared" si="0"/>
        <v>0</v>
      </c>
      <c r="O58" s="1032"/>
      <c r="P58" s="1032"/>
      <c r="Q58" s="1032"/>
      <c r="R58" s="1103">
        <f t="shared" si="1"/>
        <v>0</v>
      </c>
      <c r="S58" s="1015">
        <v>32</v>
      </c>
    </row>
    <row r="59" spans="1:19">
      <c r="A59" s="1015">
        <v>33</v>
      </c>
      <c r="B59" s="965"/>
      <c r="C59" s="965"/>
      <c r="D59" s="1033"/>
      <c r="E59" s="1316"/>
      <c r="F59" s="965"/>
      <c r="G59" s="1316"/>
      <c r="H59" s="1318"/>
      <c r="I59" s="1073"/>
      <c r="J59" s="902"/>
      <c r="K59" s="1015"/>
      <c r="L59" s="1033"/>
      <c r="M59" s="1033"/>
      <c r="N59" s="1033">
        <f t="shared" si="0"/>
        <v>0</v>
      </c>
      <c r="O59" s="1032"/>
      <c r="P59" s="1032"/>
      <c r="Q59" s="1032"/>
      <c r="R59" s="1103">
        <f t="shared" si="1"/>
        <v>0</v>
      </c>
      <c r="S59" s="1015">
        <v>33</v>
      </c>
    </row>
    <row r="60" spans="1:19">
      <c r="A60" s="1015">
        <v>34</v>
      </c>
      <c r="B60" s="965"/>
      <c r="C60" s="965"/>
      <c r="D60" s="1033"/>
      <c r="E60" s="1316"/>
      <c r="F60" s="965"/>
      <c r="G60" s="1316"/>
      <c r="H60" s="1318"/>
      <c r="I60" s="1073"/>
      <c r="J60" s="902"/>
      <c r="K60" s="1015"/>
      <c r="L60" s="1033"/>
      <c r="M60" s="1033"/>
      <c r="N60" s="1033">
        <f t="shared" si="0"/>
        <v>0</v>
      </c>
      <c r="O60" s="1032"/>
      <c r="P60" s="1032"/>
      <c r="Q60" s="1032"/>
      <c r="R60" s="1103">
        <f t="shared" si="1"/>
        <v>0</v>
      </c>
      <c r="S60" s="1015">
        <v>34</v>
      </c>
    </row>
    <row r="61" spans="1:19" ht="15.75" thickBot="1">
      <c r="A61" s="1034">
        <v>35</v>
      </c>
      <c r="B61" s="982"/>
      <c r="C61" s="982"/>
      <c r="D61" s="1080"/>
      <c r="E61" s="1317"/>
      <c r="F61" s="982"/>
      <c r="G61" s="1317"/>
      <c r="H61" s="1319"/>
      <c r="I61" s="1081"/>
      <c r="J61" s="902"/>
      <c r="K61" s="1015"/>
      <c r="L61" s="1033"/>
      <c r="M61" s="1033"/>
      <c r="N61" s="1033">
        <f t="shared" si="0"/>
        <v>0</v>
      </c>
      <c r="O61" s="1032"/>
      <c r="P61" s="1032"/>
      <c r="Q61" s="1032"/>
      <c r="R61" s="1103">
        <f t="shared" si="1"/>
        <v>0</v>
      </c>
      <c r="S61" s="1015">
        <v>35</v>
      </c>
    </row>
    <row r="62" spans="1:19" ht="15.75" thickBot="1">
      <c r="A62" s="1034">
        <v>36</v>
      </c>
      <c r="B62" s="954"/>
      <c r="C62" s="954"/>
      <c r="D62" s="954"/>
      <c r="E62" s="954"/>
      <c r="F62" s="1027" t="s">
        <v>2332</v>
      </c>
      <c r="G62" s="1317">
        <f>SUM(G27:G61)</f>
        <v>0</v>
      </c>
      <c r="H62" s="1317">
        <f>SUM(H27:H61)</f>
        <v>0</v>
      </c>
      <c r="I62" s="1080">
        <f>SUM(I27:I61)</f>
        <v>0</v>
      </c>
      <c r="J62" s="902"/>
      <c r="K62" s="1104"/>
      <c r="L62" s="1105">
        <f t="shared" ref="L62:R62" si="2">SUM(L27:L61)</f>
        <v>0</v>
      </c>
      <c r="M62" s="1105">
        <f t="shared" si="2"/>
        <v>0</v>
      </c>
      <c r="N62" s="1105">
        <f t="shared" si="2"/>
        <v>0</v>
      </c>
      <c r="O62" s="1105">
        <f t="shared" si="2"/>
        <v>0</v>
      </c>
      <c r="P62" s="1105">
        <f t="shared" si="2"/>
        <v>0</v>
      </c>
      <c r="Q62" s="1105">
        <f t="shared" si="2"/>
        <v>0</v>
      </c>
      <c r="R62" s="1105">
        <f t="shared" si="2"/>
        <v>0</v>
      </c>
      <c r="S62" s="1104">
        <v>36</v>
      </c>
    </row>
    <row r="63" spans="1:19">
      <c r="A63" s="1092"/>
      <c r="B63" s="1092"/>
      <c r="C63" s="1092"/>
      <c r="D63" s="1092"/>
      <c r="E63" s="1092"/>
      <c r="F63" s="1096"/>
      <c r="G63" s="1106"/>
      <c r="H63" s="1106"/>
      <c r="I63" s="1106"/>
      <c r="J63" s="902"/>
      <c r="K63" s="1092"/>
      <c r="L63" s="1107"/>
      <c r="M63" s="1107"/>
      <c r="N63" s="1107"/>
      <c r="O63" s="1107"/>
      <c r="P63" s="1107"/>
      <c r="Q63" s="1107"/>
      <c r="R63" s="1107"/>
      <c r="S63" s="1092"/>
    </row>
    <row r="64" spans="1:19" ht="15.75">
      <c r="A64" s="112" t="s">
        <v>3828</v>
      </c>
      <c r="B64" s="902"/>
      <c r="C64" s="902"/>
      <c r="D64" s="902"/>
      <c r="E64" s="902"/>
      <c r="F64" s="902"/>
      <c r="G64" s="902"/>
      <c r="H64" s="902"/>
      <c r="I64" s="902"/>
      <c r="J64" s="902"/>
      <c r="K64" s="112" t="s">
        <v>3828</v>
      </c>
      <c r="L64" s="902"/>
      <c r="M64" s="902"/>
      <c r="N64" s="902"/>
      <c r="O64" s="903"/>
    </row>
    <row r="65" spans="1:19">
      <c r="A65" s="903" t="s">
        <v>2683</v>
      </c>
      <c r="B65" s="903"/>
      <c r="C65" s="903"/>
      <c r="D65" s="903"/>
      <c r="E65" s="903"/>
      <c r="F65" s="903"/>
      <c r="G65" s="903"/>
      <c r="H65" s="903"/>
      <c r="I65" s="903"/>
      <c r="J65" s="902"/>
      <c r="K65" s="903" t="s">
        <v>2684</v>
      </c>
      <c r="L65" s="903"/>
      <c r="M65" s="903"/>
      <c r="N65" s="903"/>
      <c r="O65" s="903"/>
      <c r="P65" s="903"/>
      <c r="Q65" s="903"/>
      <c r="R65" s="903"/>
      <c r="S65" s="903"/>
    </row>
    <row r="67" spans="1:19" ht="15.75">
      <c r="A67" s="71" t="s">
        <v>1412</v>
      </c>
      <c r="B67" s="903"/>
      <c r="C67" s="903"/>
      <c r="D67" s="903"/>
      <c r="E67" s="903"/>
      <c r="F67" s="903"/>
      <c r="G67" s="903"/>
      <c r="H67" s="903"/>
      <c r="I67" s="903"/>
    </row>
    <row r="69" spans="1:19" ht="16.5" thickBot="1">
      <c r="A69" s="971" t="str">
        <f>'Data Sheet'!$C$25</f>
        <v xml:space="preserve">The Brooklyn Union Gas Company d/b/a National Grid New York </v>
      </c>
      <c r="B69" s="954"/>
      <c r="C69" s="954"/>
      <c r="D69" s="954"/>
      <c r="E69" s="954"/>
      <c r="F69" s="954"/>
      <c r="G69" s="960" t="str">
        <f>'Data Sheet'!$C$40</f>
        <v xml:space="preserve"> March 29, 2017</v>
      </c>
      <c r="H69" s="902" t="str">
        <f>'Data Sheet'!$C$38</f>
        <v xml:space="preserve"> December 31, 2016</v>
      </c>
      <c r="I69" s="1017"/>
      <c r="J69" s="902"/>
      <c r="K69" s="971" t="str">
        <f>'Data Sheet'!$C$25</f>
        <v xml:space="preserve">The Brooklyn Union Gas Company d/b/a National Grid New York </v>
      </c>
      <c r="L69" s="954"/>
      <c r="M69" s="954"/>
      <c r="N69" s="954"/>
      <c r="O69" s="954"/>
      <c r="P69" s="954"/>
      <c r="Q69" s="960" t="str">
        <f>'Data Sheet'!$C$40</f>
        <v xml:space="preserve"> March 29, 2017</v>
      </c>
      <c r="R69" s="902" t="str">
        <f>'Data Sheet'!$C$38</f>
        <v xml:space="preserve"> December 31, 2016</v>
      </c>
      <c r="S69" s="1017"/>
    </row>
    <row r="70" spans="1:19" ht="16.5" thickBot="1">
      <c r="A70" s="644" t="s">
        <v>2984</v>
      </c>
      <c r="B70" s="578"/>
      <c r="C70" s="578"/>
      <c r="D70" s="1017"/>
      <c r="E70" s="1017"/>
      <c r="F70" s="1017"/>
      <c r="G70" s="1019"/>
      <c r="H70" s="1019"/>
      <c r="I70" s="1028"/>
      <c r="J70" s="902"/>
      <c r="K70" s="644" t="s">
        <v>2984</v>
      </c>
      <c r="L70" s="578"/>
      <c r="M70" s="578"/>
      <c r="N70" s="1017"/>
      <c r="O70" s="1017"/>
      <c r="P70" s="1017"/>
      <c r="Q70" s="1019"/>
      <c r="R70" s="1019"/>
      <c r="S70" s="1028"/>
    </row>
    <row r="71" spans="1:19">
      <c r="A71" s="1011"/>
      <c r="B71" s="902"/>
      <c r="C71" s="965"/>
      <c r="D71" s="903" t="s">
        <v>2633</v>
      </c>
      <c r="E71" s="963"/>
      <c r="F71" s="965"/>
      <c r="G71" s="903" t="s">
        <v>2634</v>
      </c>
      <c r="H71" s="903"/>
      <c r="I71" s="1043"/>
      <c r="J71" s="902"/>
      <c r="K71" s="1011"/>
      <c r="L71" s="1022" t="s">
        <v>2635</v>
      </c>
      <c r="M71" s="1022"/>
      <c r="N71" s="996"/>
      <c r="O71" s="1037"/>
      <c r="P71" s="1037"/>
      <c r="Q71" s="1037"/>
      <c r="R71" s="1037"/>
      <c r="S71" s="1043"/>
    </row>
    <row r="72" spans="1:19">
      <c r="A72" s="1024"/>
      <c r="B72" s="903" t="s">
        <v>2636</v>
      </c>
      <c r="C72" s="963"/>
      <c r="D72" s="639" t="s">
        <v>2637</v>
      </c>
      <c r="E72" s="963"/>
      <c r="F72" s="915" t="s">
        <v>2638</v>
      </c>
      <c r="G72" s="639" t="s">
        <v>2639</v>
      </c>
      <c r="H72" s="903"/>
      <c r="I72" s="1024" t="s">
        <v>1787</v>
      </c>
      <c r="J72" s="902"/>
      <c r="K72" s="1024" t="s">
        <v>2640</v>
      </c>
      <c r="L72" s="639" t="s">
        <v>2641</v>
      </c>
      <c r="M72" s="903"/>
      <c r="N72" s="640"/>
      <c r="O72" s="903" t="s">
        <v>2642</v>
      </c>
      <c r="P72" s="903"/>
      <c r="Q72" s="639"/>
      <c r="R72" s="903"/>
      <c r="S72" s="1024"/>
    </row>
    <row r="73" spans="1:19" ht="15.75" thickBot="1">
      <c r="A73" s="1024" t="s">
        <v>1729</v>
      </c>
      <c r="B73" s="954"/>
      <c r="C73" s="982"/>
      <c r="D73" s="641" t="s">
        <v>2643</v>
      </c>
      <c r="E73" s="1028"/>
      <c r="F73" s="915" t="s">
        <v>2644</v>
      </c>
      <c r="G73" s="641" t="s">
        <v>2666</v>
      </c>
      <c r="H73" s="1017"/>
      <c r="I73" s="1024" t="s">
        <v>529</v>
      </c>
      <c r="J73" s="902"/>
      <c r="K73" s="1024" t="s">
        <v>2667</v>
      </c>
      <c r="L73" s="641" t="s">
        <v>2668</v>
      </c>
      <c r="M73" s="1017"/>
      <c r="N73" s="642"/>
      <c r="O73" s="993"/>
      <c r="P73" s="993"/>
      <c r="Q73" s="643"/>
      <c r="R73" s="1027"/>
      <c r="S73" s="1024" t="s">
        <v>1729</v>
      </c>
    </row>
    <row r="74" spans="1:19">
      <c r="A74" s="1024" t="s">
        <v>1732</v>
      </c>
      <c r="B74" s="915" t="s">
        <v>2669</v>
      </c>
      <c r="C74" s="915" t="s">
        <v>2670</v>
      </c>
      <c r="D74" s="915" t="s">
        <v>2671</v>
      </c>
      <c r="E74" s="915" t="s">
        <v>2672</v>
      </c>
      <c r="F74" s="915" t="s">
        <v>2673</v>
      </c>
      <c r="G74" s="963" t="s">
        <v>2674</v>
      </c>
      <c r="H74" s="963" t="s">
        <v>2674</v>
      </c>
      <c r="I74" s="1024" t="s">
        <v>2675</v>
      </c>
      <c r="J74" s="902"/>
      <c r="K74" s="1024" t="s">
        <v>2676</v>
      </c>
      <c r="L74" s="915" t="s">
        <v>2677</v>
      </c>
      <c r="M74" s="915" t="s">
        <v>2678</v>
      </c>
      <c r="N74" s="915" t="s">
        <v>2679</v>
      </c>
      <c r="O74" s="915" t="s">
        <v>3635</v>
      </c>
      <c r="P74" s="915" t="s">
        <v>3627</v>
      </c>
      <c r="Q74" s="915" t="s">
        <v>606</v>
      </c>
      <c r="R74" s="947" t="s">
        <v>2332</v>
      </c>
      <c r="S74" s="1024" t="s">
        <v>1732</v>
      </c>
    </row>
    <row r="75" spans="1:19">
      <c r="A75" s="1015"/>
      <c r="B75" s="965"/>
      <c r="C75" s="915"/>
      <c r="D75" s="965"/>
      <c r="E75" s="915"/>
      <c r="F75" s="915"/>
      <c r="G75" s="963" t="s">
        <v>2680</v>
      </c>
      <c r="H75" s="963" t="s">
        <v>2681</v>
      </c>
      <c r="I75" s="1015"/>
      <c r="J75" s="902"/>
      <c r="K75" s="1015"/>
      <c r="L75" s="965"/>
      <c r="M75" s="915" t="s">
        <v>2682</v>
      </c>
      <c r="N75" s="965"/>
      <c r="O75" s="915" t="s">
        <v>2087</v>
      </c>
      <c r="P75" s="915" t="s">
        <v>2087</v>
      </c>
      <c r="Q75" s="965"/>
      <c r="R75" s="915" t="s">
        <v>2087</v>
      </c>
      <c r="S75" s="1015"/>
    </row>
    <row r="76" spans="1:19" ht="15.75" thickBot="1">
      <c r="A76" s="1034"/>
      <c r="B76" s="1027" t="s">
        <v>3024</v>
      </c>
      <c r="C76" s="1027" t="s">
        <v>3025</v>
      </c>
      <c r="D76" s="1027" t="s">
        <v>3026</v>
      </c>
      <c r="E76" s="1027" t="s">
        <v>3027</v>
      </c>
      <c r="F76" s="1027" t="s">
        <v>2347</v>
      </c>
      <c r="G76" s="1028" t="s">
        <v>2348</v>
      </c>
      <c r="H76" s="1028" t="s">
        <v>2349</v>
      </c>
      <c r="I76" s="1028" t="s">
        <v>2350</v>
      </c>
      <c r="J76" s="902"/>
      <c r="K76" s="1026" t="s">
        <v>2351</v>
      </c>
      <c r="L76" s="1027" t="s">
        <v>2352</v>
      </c>
      <c r="M76" s="1027" t="s">
        <v>2353</v>
      </c>
      <c r="N76" s="1027" t="s">
        <v>2354</v>
      </c>
      <c r="O76" s="1027" t="s">
        <v>181</v>
      </c>
      <c r="P76" s="1027" t="s">
        <v>182</v>
      </c>
      <c r="Q76" s="1027" t="s">
        <v>183</v>
      </c>
      <c r="R76" s="1017" t="s">
        <v>184</v>
      </c>
      <c r="S76" s="1034"/>
    </row>
    <row r="77" spans="1:19">
      <c r="A77" s="1015">
        <v>1</v>
      </c>
      <c r="B77" s="965"/>
      <c r="C77" s="965"/>
      <c r="D77" s="1033"/>
      <c r="E77" s="1316"/>
      <c r="F77" s="963"/>
      <c r="G77" s="1316"/>
      <c r="H77" s="1098"/>
      <c r="I77" s="1073"/>
      <c r="J77" s="902"/>
      <c r="K77" s="1015"/>
      <c r="L77" s="1033"/>
      <c r="M77" s="1033"/>
      <c r="N77" s="1033">
        <f t="shared" ref="N77:N128" si="3">L77+M77</f>
        <v>0</v>
      </c>
      <c r="O77" s="1316"/>
      <c r="P77" s="1316"/>
      <c r="Q77" s="1316"/>
      <c r="R77" s="1318">
        <f t="shared" ref="R77:R128" si="4">SUM(O77:Q77)</f>
        <v>0</v>
      </c>
      <c r="S77" s="1015">
        <v>1</v>
      </c>
    </row>
    <row r="78" spans="1:19">
      <c r="A78" s="1015">
        <v>2</v>
      </c>
      <c r="B78" s="965"/>
      <c r="C78" s="965"/>
      <c r="D78" s="1033"/>
      <c r="E78" s="1316"/>
      <c r="F78" s="915"/>
      <c r="G78" s="1316"/>
      <c r="H78" s="1102"/>
      <c r="I78" s="1073"/>
      <c r="J78" s="902"/>
      <c r="K78" s="1015"/>
      <c r="L78" s="1033"/>
      <c r="M78" s="1033"/>
      <c r="N78" s="1033">
        <f t="shared" si="3"/>
        <v>0</v>
      </c>
      <c r="O78" s="1316"/>
      <c r="P78" s="1316"/>
      <c r="Q78" s="1316"/>
      <c r="R78" s="1318">
        <f t="shared" si="4"/>
        <v>0</v>
      </c>
      <c r="S78" s="1015">
        <v>2</v>
      </c>
    </row>
    <row r="79" spans="1:19">
      <c r="A79" s="1015">
        <v>3</v>
      </c>
      <c r="B79" s="965"/>
      <c r="C79" s="965"/>
      <c r="D79" s="1033"/>
      <c r="E79" s="1316"/>
      <c r="F79" s="915"/>
      <c r="G79" s="1316"/>
      <c r="H79" s="1102"/>
      <c r="I79" s="1073"/>
      <c r="J79" s="902"/>
      <c r="K79" s="1015"/>
      <c r="L79" s="1033"/>
      <c r="M79" s="1033"/>
      <c r="N79" s="1033">
        <f t="shared" si="3"/>
        <v>0</v>
      </c>
      <c r="O79" s="1316"/>
      <c r="P79" s="1316"/>
      <c r="Q79" s="1316"/>
      <c r="R79" s="1318">
        <f t="shared" si="4"/>
        <v>0</v>
      </c>
      <c r="S79" s="1015">
        <v>3</v>
      </c>
    </row>
    <row r="80" spans="1:19">
      <c r="A80" s="1015">
        <v>4</v>
      </c>
      <c r="B80" s="965"/>
      <c r="C80" s="965"/>
      <c r="D80" s="1033"/>
      <c r="E80" s="1316"/>
      <c r="F80" s="915"/>
      <c r="G80" s="1316"/>
      <c r="H80" s="1102"/>
      <c r="I80" s="1073"/>
      <c r="J80" s="902"/>
      <c r="K80" s="1015"/>
      <c r="L80" s="1033"/>
      <c r="M80" s="1033"/>
      <c r="N80" s="1033">
        <f t="shared" si="3"/>
        <v>0</v>
      </c>
      <c r="O80" s="1316"/>
      <c r="P80" s="1316"/>
      <c r="Q80" s="1316"/>
      <c r="R80" s="1318">
        <f t="shared" si="4"/>
        <v>0</v>
      </c>
      <c r="S80" s="1015">
        <v>4</v>
      </c>
    </row>
    <row r="81" spans="1:19">
      <c r="A81" s="1015">
        <v>5</v>
      </c>
      <c r="B81" s="965"/>
      <c r="C81" s="965"/>
      <c r="D81" s="1033"/>
      <c r="E81" s="1316"/>
      <c r="F81" s="915"/>
      <c r="G81" s="1316"/>
      <c r="H81" s="1102"/>
      <c r="I81" s="1073"/>
      <c r="J81" s="902"/>
      <c r="K81" s="1015"/>
      <c r="L81" s="1033"/>
      <c r="M81" s="1033"/>
      <c r="N81" s="1033">
        <f t="shared" si="3"/>
        <v>0</v>
      </c>
      <c r="O81" s="1316"/>
      <c r="P81" s="1316"/>
      <c r="Q81" s="1316"/>
      <c r="R81" s="1318">
        <f t="shared" si="4"/>
        <v>0</v>
      </c>
      <c r="S81" s="1015">
        <v>5</v>
      </c>
    </row>
    <row r="82" spans="1:19">
      <c r="A82" s="1030">
        <v>6</v>
      </c>
      <c r="B82" s="965"/>
      <c r="C82" s="965"/>
      <c r="D82" s="1033"/>
      <c r="E82" s="1316"/>
      <c r="F82" s="965"/>
      <c r="G82" s="1316"/>
      <c r="H82" s="976"/>
      <c r="I82" s="1073"/>
      <c r="J82" s="902"/>
      <c r="K82" s="1030"/>
      <c r="L82" s="1033"/>
      <c r="M82" s="1033"/>
      <c r="N82" s="1033">
        <f t="shared" si="3"/>
        <v>0</v>
      </c>
      <c r="O82" s="1316"/>
      <c r="P82" s="1316"/>
      <c r="Q82" s="1316"/>
      <c r="R82" s="1318">
        <f t="shared" si="4"/>
        <v>0</v>
      </c>
      <c r="S82" s="1015">
        <v>6</v>
      </c>
    </row>
    <row r="83" spans="1:19">
      <c r="A83" s="1030">
        <v>7</v>
      </c>
      <c r="B83" s="965"/>
      <c r="C83" s="965"/>
      <c r="D83" s="1033"/>
      <c r="E83" s="1316"/>
      <c r="F83" s="965"/>
      <c r="G83" s="1316"/>
      <c r="H83" s="976"/>
      <c r="I83" s="1073"/>
      <c r="J83" s="902"/>
      <c r="K83" s="1030"/>
      <c r="L83" s="1033"/>
      <c r="M83" s="1033"/>
      <c r="N83" s="1033">
        <f t="shared" si="3"/>
        <v>0</v>
      </c>
      <c r="O83" s="1316"/>
      <c r="P83" s="1316"/>
      <c r="Q83" s="1316"/>
      <c r="R83" s="1318">
        <f t="shared" si="4"/>
        <v>0</v>
      </c>
      <c r="S83" s="1015">
        <v>7</v>
      </c>
    </row>
    <row r="84" spans="1:19">
      <c r="A84" s="1030">
        <v>8</v>
      </c>
      <c r="B84" s="965"/>
      <c r="C84" s="965"/>
      <c r="D84" s="1033"/>
      <c r="E84" s="1316"/>
      <c r="F84" s="965"/>
      <c r="G84" s="1316"/>
      <c r="H84" s="976"/>
      <c r="I84" s="1073"/>
      <c r="J84" s="902"/>
      <c r="K84" s="1030"/>
      <c r="L84" s="1033"/>
      <c r="M84" s="1033"/>
      <c r="N84" s="1033">
        <f t="shared" si="3"/>
        <v>0</v>
      </c>
      <c r="O84" s="1316"/>
      <c r="P84" s="1316"/>
      <c r="Q84" s="1316"/>
      <c r="R84" s="1318">
        <f t="shared" si="4"/>
        <v>0</v>
      </c>
      <c r="S84" s="1015">
        <v>8</v>
      </c>
    </row>
    <row r="85" spans="1:19">
      <c r="A85" s="1030">
        <v>9</v>
      </c>
      <c r="B85" s="965"/>
      <c r="C85" s="965"/>
      <c r="D85" s="1033"/>
      <c r="E85" s="1316"/>
      <c r="F85" s="965"/>
      <c r="G85" s="1316"/>
      <c r="H85" s="976"/>
      <c r="I85" s="1073"/>
      <c r="J85" s="902"/>
      <c r="K85" s="1030"/>
      <c r="L85" s="1033"/>
      <c r="M85" s="1033"/>
      <c r="N85" s="1033">
        <f t="shared" si="3"/>
        <v>0</v>
      </c>
      <c r="O85" s="1316"/>
      <c r="P85" s="1316"/>
      <c r="Q85" s="1316"/>
      <c r="R85" s="1318">
        <f t="shared" si="4"/>
        <v>0</v>
      </c>
      <c r="S85" s="1015">
        <v>9</v>
      </c>
    </row>
    <row r="86" spans="1:19">
      <c r="A86" s="1030">
        <v>10</v>
      </c>
      <c r="B86" s="965"/>
      <c r="C86" s="965"/>
      <c r="D86" s="1033"/>
      <c r="E86" s="1316"/>
      <c r="F86" s="965"/>
      <c r="G86" s="1316"/>
      <c r="H86" s="976"/>
      <c r="I86" s="1073"/>
      <c r="J86" s="902"/>
      <c r="K86" s="1030"/>
      <c r="L86" s="1033"/>
      <c r="M86" s="1033"/>
      <c r="N86" s="1033">
        <f t="shared" si="3"/>
        <v>0</v>
      </c>
      <c r="O86" s="1316"/>
      <c r="P86" s="1316"/>
      <c r="Q86" s="1316"/>
      <c r="R86" s="1318">
        <f t="shared" si="4"/>
        <v>0</v>
      </c>
      <c r="S86" s="1015">
        <v>10</v>
      </c>
    </row>
    <row r="87" spans="1:19">
      <c r="A87" s="1030">
        <v>11</v>
      </c>
      <c r="B87" s="965"/>
      <c r="C87" s="965"/>
      <c r="D87" s="1033"/>
      <c r="E87" s="1316"/>
      <c r="F87" s="965"/>
      <c r="G87" s="1316"/>
      <c r="H87" s="976"/>
      <c r="I87" s="1073"/>
      <c r="J87" s="902"/>
      <c r="K87" s="1030"/>
      <c r="L87" s="1033"/>
      <c r="M87" s="1033"/>
      <c r="N87" s="1033">
        <f t="shared" si="3"/>
        <v>0</v>
      </c>
      <c r="O87" s="1316"/>
      <c r="P87" s="1316"/>
      <c r="Q87" s="1316"/>
      <c r="R87" s="1318">
        <f t="shared" si="4"/>
        <v>0</v>
      </c>
      <c r="S87" s="1015">
        <v>11</v>
      </c>
    </row>
    <row r="88" spans="1:19">
      <c r="A88" s="1030">
        <v>12</v>
      </c>
      <c r="B88" s="965"/>
      <c r="C88" s="965"/>
      <c r="D88" s="1033"/>
      <c r="E88" s="1316"/>
      <c r="F88" s="965"/>
      <c r="G88" s="1316"/>
      <c r="H88" s="976"/>
      <c r="I88" s="1073"/>
      <c r="J88" s="902"/>
      <c r="K88" s="1030"/>
      <c r="L88" s="1033"/>
      <c r="M88" s="1033"/>
      <c r="N88" s="1033">
        <f t="shared" si="3"/>
        <v>0</v>
      </c>
      <c r="O88" s="1316"/>
      <c r="P88" s="1316"/>
      <c r="Q88" s="1316"/>
      <c r="R88" s="1318">
        <f t="shared" si="4"/>
        <v>0</v>
      </c>
      <c r="S88" s="1015">
        <v>12</v>
      </c>
    </row>
    <row r="89" spans="1:19">
      <c r="A89" s="1030">
        <v>13</v>
      </c>
      <c r="B89" s="965"/>
      <c r="C89" s="965"/>
      <c r="D89" s="1033"/>
      <c r="E89" s="1316"/>
      <c r="F89" s="965"/>
      <c r="G89" s="1316"/>
      <c r="H89" s="976"/>
      <c r="I89" s="1073"/>
      <c r="J89" s="902"/>
      <c r="K89" s="1030"/>
      <c r="L89" s="1033"/>
      <c r="M89" s="1033"/>
      <c r="N89" s="1033">
        <f t="shared" si="3"/>
        <v>0</v>
      </c>
      <c r="O89" s="1316"/>
      <c r="P89" s="1316"/>
      <c r="Q89" s="1316"/>
      <c r="R89" s="1318">
        <f t="shared" si="4"/>
        <v>0</v>
      </c>
      <c r="S89" s="1015">
        <v>13</v>
      </c>
    </row>
    <row r="90" spans="1:19">
      <c r="A90" s="1030">
        <v>14</v>
      </c>
      <c r="B90" s="965"/>
      <c r="C90" s="965"/>
      <c r="D90" s="1033"/>
      <c r="E90" s="1316"/>
      <c r="F90" s="965"/>
      <c r="G90" s="1316"/>
      <c r="H90" s="976"/>
      <c r="I90" s="1073"/>
      <c r="J90" s="902"/>
      <c r="K90" s="1030"/>
      <c r="L90" s="1033"/>
      <c r="M90" s="1033"/>
      <c r="N90" s="1033">
        <f t="shared" si="3"/>
        <v>0</v>
      </c>
      <c r="O90" s="1316"/>
      <c r="P90" s="1316"/>
      <c r="Q90" s="1316"/>
      <c r="R90" s="1318">
        <f t="shared" si="4"/>
        <v>0</v>
      </c>
      <c r="S90" s="1015">
        <v>14</v>
      </c>
    </row>
    <row r="91" spans="1:19">
      <c r="A91" s="1030">
        <v>15</v>
      </c>
      <c r="B91" s="965"/>
      <c r="C91" s="965"/>
      <c r="D91" s="1033"/>
      <c r="E91" s="1316"/>
      <c r="F91" s="965"/>
      <c r="G91" s="1316"/>
      <c r="H91" s="976"/>
      <c r="I91" s="1073"/>
      <c r="J91" s="902"/>
      <c r="K91" s="1030"/>
      <c r="L91" s="1033"/>
      <c r="M91" s="1033"/>
      <c r="N91" s="1033">
        <f t="shared" si="3"/>
        <v>0</v>
      </c>
      <c r="O91" s="1316"/>
      <c r="P91" s="1316"/>
      <c r="Q91" s="1316"/>
      <c r="R91" s="1318">
        <f t="shared" si="4"/>
        <v>0</v>
      </c>
      <c r="S91" s="1015">
        <v>15</v>
      </c>
    </row>
    <row r="92" spans="1:19">
      <c r="A92" s="1030">
        <v>16</v>
      </c>
      <c r="B92" s="965"/>
      <c r="C92" s="965"/>
      <c r="D92" s="1033"/>
      <c r="E92" s="1316"/>
      <c r="F92" s="965"/>
      <c r="G92" s="1316"/>
      <c r="H92" s="976"/>
      <c r="I92" s="1073"/>
      <c r="J92" s="902"/>
      <c r="K92" s="1030"/>
      <c r="L92" s="1033"/>
      <c r="M92" s="1033"/>
      <c r="N92" s="1033">
        <f t="shared" si="3"/>
        <v>0</v>
      </c>
      <c r="O92" s="1316"/>
      <c r="P92" s="1316"/>
      <c r="Q92" s="1316"/>
      <c r="R92" s="1318">
        <f t="shared" si="4"/>
        <v>0</v>
      </c>
      <c r="S92" s="1015">
        <v>16</v>
      </c>
    </row>
    <row r="93" spans="1:19">
      <c r="A93" s="1015">
        <v>17</v>
      </c>
      <c r="B93" s="965"/>
      <c r="C93" s="965"/>
      <c r="D93" s="1033"/>
      <c r="E93" s="1316"/>
      <c r="F93" s="965"/>
      <c r="G93" s="1316"/>
      <c r="H93" s="976"/>
      <c r="I93" s="1073"/>
      <c r="J93" s="902"/>
      <c r="K93" s="1015"/>
      <c r="L93" s="1033"/>
      <c r="M93" s="1033"/>
      <c r="N93" s="1033">
        <f t="shared" si="3"/>
        <v>0</v>
      </c>
      <c r="O93" s="1316"/>
      <c r="P93" s="1316"/>
      <c r="Q93" s="1316"/>
      <c r="R93" s="1318">
        <f t="shared" si="4"/>
        <v>0</v>
      </c>
      <c r="S93" s="1015">
        <v>17</v>
      </c>
    </row>
    <row r="94" spans="1:19">
      <c r="A94" s="1015">
        <v>18</v>
      </c>
      <c r="B94" s="965"/>
      <c r="C94" s="965"/>
      <c r="D94" s="1033"/>
      <c r="E94" s="1316"/>
      <c r="F94" s="965"/>
      <c r="G94" s="1316"/>
      <c r="H94" s="976"/>
      <c r="I94" s="1073"/>
      <c r="J94" s="902"/>
      <c r="K94" s="1015"/>
      <c r="L94" s="1033"/>
      <c r="M94" s="1033"/>
      <c r="N94" s="1033">
        <f t="shared" si="3"/>
        <v>0</v>
      </c>
      <c r="O94" s="1316"/>
      <c r="P94" s="1316"/>
      <c r="Q94" s="1316"/>
      <c r="R94" s="1318">
        <f t="shared" si="4"/>
        <v>0</v>
      </c>
      <c r="S94" s="1015">
        <v>18</v>
      </c>
    </row>
    <row r="95" spans="1:19">
      <c r="A95" s="1015">
        <v>19</v>
      </c>
      <c r="B95" s="965"/>
      <c r="C95" s="965"/>
      <c r="D95" s="1033"/>
      <c r="E95" s="1316"/>
      <c r="F95" s="965"/>
      <c r="G95" s="1316"/>
      <c r="H95" s="976"/>
      <c r="I95" s="1073"/>
      <c r="J95" s="902"/>
      <c r="K95" s="1015"/>
      <c r="L95" s="1033"/>
      <c r="M95" s="1033"/>
      <c r="N95" s="1033">
        <f t="shared" si="3"/>
        <v>0</v>
      </c>
      <c r="O95" s="1316"/>
      <c r="P95" s="1316"/>
      <c r="Q95" s="1316"/>
      <c r="R95" s="1318">
        <f t="shared" si="4"/>
        <v>0</v>
      </c>
      <c r="S95" s="1015">
        <v>19</v>
      </c>
    </row>
    <row r="96" spans="1:19">
      <c r="A96" s="1015">
        <v>20</v>
      </c>
      <c r="B96" s="965"/>
      <c r="C96" s="965"/>
      <c r="D96" s="1033"/>
      <c r="E96" s="1316"/>
      <c r="F96" s="965"/>
      <c r="G96" s="1316"/>
      <c r="H96" s="976"/>
      <c r="I96" s="1073"/>
      <c r="J96" s="902"/>
      <c r="K96" s="1015"/>
      <c r="L96" s="1033"/>
      <c r="M96" s="1033"/>
      <c r="N96" s="1033">
        <f t="shared" si="3"/>
        <v>0</v>
      </c>
      <c r="O96" s="1316"/>
      <c r="P96" s="1316"/>
      <c r="Q96" s="1316"/>
      <c r="R96" s="1318">
        <f t="shared" si="4"/>
        <v>0</v>
      </c>
      <c r="S96" s="1015">
        <v>20</v>
      </c>
    </row>
    <row r="97" spans="1:19">
      <c r="A97" s="1015">
        <v>21</v>
      </c>
      <c r="B97" s="965"/>
      <c r="C97" s="965"/>
      <c r="D97" s="1033"/>
      <c r="E97" s="1316"/>
      <c r="F97" s="965"/>
      <c r="G97" s="1316"/>
      <c r="H97" s="976"/>
      <c r="I97" s="1073"/>
      <c r="J97" s="902"/>
      <c r="K97" s="1015"/>
      <c r="L97" s="1033"/>
      <c r="M97" s="1033"/>
      <c r="N97" s="1033">
        <f t="shared" si="3"/>
        <v>0</v>
      </c>
      <c r="O97" s="1316"/>
      <c r="P97" s="1316"/>
      <c r="Q97" s="1316"/>
      <c r="R97" s="1318">
        <f t="shared" si="4"/>
        <v>0</v>
      </c>
      <c r="S97" s="1015">
        <v>21</v>
      </c>
    </row>
    <row r="98" spans="1:19">
      <c r="A98" s="1015">
        <v>22</v>
      </c>
      <c r="B98" s="965"/>
      <c r="C98" s="965"/>
      <c r="D98" s="1033"/>
      <c r="E98" s="1316"/>
      <c r="F98" s="965"/>
      <c r="G98" s="1316"/>
      <c r="H98" s="976"/>
      <c r="I98" s="1073"/>
      <c r="J98" s="902"/>
      <c r="K98" s="1015"/>
      <c r="L98" s="1033"/>
      <c r="M98" s="1033"/>
      <c r="N98" s="1033">
        <f t="shared" si="3"/>
        <v>0</v>
      </c>
      <c r="O98" s="1316"/>
      <c r="P98" s="1316"/>
      <c r="Q98" s="1316"/>
      <c r="R98" s="1318">
        <f t="shared" si="4"/>
        <v>0</v>
      </c>
      <c r="S98" s="1015">
        <v>22</v>
      </c>
    </row>
    <row r="99" spans="1:19">
      <c r="A99" s="1015">
        <v>23</v>
      </c>
      <c r="B99" s="965"/>
      <c r="C99" s="965"/>
      <c r="D99" s="1033"/>
      <c r="E99" s="1316"/>
      <c r="F99" s="965"/>
      <c r="G99" s="1316"/>
      <c r="H99" s="976"/>
      <c r="I99" s="1073"/>
      <c r="J99" s="902"/>
      <c r="K99" s="1015"/>
      <c r="L99" s="1033"/>
      <c r="M99" s="1033"/>
      <c r="N99" s="1033">
        <f t="shared" si="3"/>
        <v>0</v>
      </c>
      <c r="O99" s="1316"/>
      <c r="P99" s="1316"/>
      <c r="Q99" s="1316"/>
      <c r="R99" s="1318">
        <f t="shared" si="4"/>
        <v>0</v>
      </c>
      <c r="S99" s="1015">
        <v>23</v>
      </c>
    </row>
    <row r="100" spans="1:19">
      <c r="A100" s="1015">
        <v>24</v>
      </c>
      <c r="B100" s="965"/>
      <c r="C100" s="965"/>
      <c r="D100" s="1033"/>
      <c r="E100" s="1316"/>
      <c r="F100" s="965"/>
      <c r="G100" s="1316"/>
      <c r="H100" s="976"/>
      <c r="I100" s="1073"/>
      <c r="J100" s="902"/>
      <c r="K100" s="1015"/>
      <c r="L100" s="1033"/>
      <c r="M100" s="1033"/>
      <c r="N100" s="1033">
        <f t="shared" si="3"/>
        <v>0</v>
      </c>
      <c r="O100" s="1316"/>
      <c r="P100" s="1316"/>
      <c r="Q100" s="1316"/>
      <c r="R100" s="1318">
        <f t="shared" si="4"/>
        <v>0</v>
      </c>
      <c r="S100" s="1015">
        <v>24</v>
      </c>
    </row>
    <row r="101" spans="1:19">
      <c r="A101" s="1015">
        <v>25</v>
      </c>
      <c r="B101" s="965"/>
      <c r="C101" s="965"/>
      <c r="D101" s="1033"/>
      <c r="E101" s="1316"/>
      <c r="F101" s="965"/>
      <c r="G101" s="1316"/>
      <c r="H101" s="976"/>
      <c r="I101" s="1073"/>
      <c r="J101" s="902"/>
      <c r="K101" s="1015"/>
      <c r="L101" s="1033"/>
      <c r="M101" s="1033"/>
      <c r="N101" s="1033">
        <f t="shared" si="3"/>
        <v>0</v>
      </c>
      <c r="O101" s="1316"/>
      <c r="P101" s="1316"/>
      <c r="Q101" s="1316"/>
      <c r="R101" s="1318">
        <f t="shared" si="4"/>
        <v>0</v>
      </c>
      <c r="S101" s="1015">
        <v>25</v>
      </c>
    </row>
    <row r="102" spans="1:19">
      <c r="A102" s="1015">
        <v>26</v>
      </c>
      <c r="B102" s="965"/>
      <c r="C102" s="965"/>
      <c r="D102" s="1033"/>
      <c r="E102" s="1316"/>
      <c r="F102" s="965"/>
      <c r="G102" s="1316"/>
      <c r="H102" s="976"/>
      <c r="I102" s="1073"/>
      <c r="J102" s="902"/>
      <c r="K102" s="1015"/>
      <c r="L102" s="1033"/>
      <c r="M102" s="1033"/>
      <c r="N102" s="1033">
        <f t="shared" si="3"/>
        <v>0</v>
      </c>
      <c r="O102" s="1316"/>
      <c r="P102" s="1316"/>
      <c r="Q102" s="1316"/>
      <c r="R102" s="1318">
        <f t="shared" si="4"/>
        <v>0</v>
      </c>
      <c r="S102" s="1015">
        <v>26</v>
      </c>
    </row>
    <row r="103" spans="1:19">
      <c r="A103" s="1015">
        <v>27</v>
      </c>
      <c r="B103" s="965"/>
      <c r="C103" s="965"/>
      <c r="D103" s="1033"/>
      <c r="E103" s="1316"/>
      <c r="F103" s="965"/>
      <c r="G103" s="1316"/>
      <c r="H103" s="976"/>
      <c r="I103" s="1073"/>
      <c r="J103" s="902"/>
      <c r="K103" s="1015"/>
      <c r="L103" s="1033"/>
      <c r="M103" s="1033"/>
      <c r="N103" s="1033">
        <f t="shared" si="3"/>
        <v>0</v>
      </c>
      <c r="O103" s="1316"/>
      <c r="P103" s="1316"/>
      <c r="Q103" s="1316"/>
      <c r="R103" s="1318">
        <f t="shared" si="4"/>
        <v>0</v>
      </c>
      <c r="S103" s="1015">
        <v>27</v>
      </c>
    </row>
    <row r="104" spans="1:19">
      <c r="A104" s="1015">
        <v>28</v>
      </c>
      <c r="B104" s="965"/>
      <c r="C104" s="965"/>
      <c r="D104" s="1033"/>
      <c r="E104" s="1316"/>
      <c r="F104" s="965"/>
      <c r="G104" s="1316"/>
      <c r="H104" s="976"/>
      <c r="I104" s="1073"/>
      <c r="J104" s="902"/>
      <c r="K104" s="1015"/>
      <c r="L104" s="1033"/>
      <c r="M104" s="1033"/>
      <c r="N104" s="1033">
        <f t="shared" si="3"/>
        <v>0</v>
      </c>
      <c r="O104" s="1316"/>
      <c r="P104" s="1316"/>
      <c r="Q104" s="1316"/>
      <c r="R104" s="1318">
        <f t="shared" si="4"/>
        <v>0</v>
      </c>
      <c r="S104" s="1015">
        <v>28</v>
      </c>
    </row>
    <row r="105" spans="1:19">
      <c r="A105" s="1015">
        <v>29</v>
      </c>
      <c r="B105" s="965"/>
      <c r="C105" s="965"/>
      <c r="D105" s="1033"/>
      <c r="E105" s="1316"/>
      <c r="F105" s="965"/>
      <c r="G105" s="1316"/>
      <c r="H105" s="976"/>
      <c r="I105" s="1073"/>
      <c r="J105" s="902"/>
      <c r="K105" s="1015"/>
      <c r="L105" s="1033"/>
      <c r="M105" s="1033"/>
      <c r="N105" s="1033">
        <f t="shared" si="3"/>
        <v>0</v>
      </c>
      <c r="O105" s="1316"/>
      <c r="P105" s="1316"/>
      <c r="Q105" s="1316"/>
      <c r="R105" s="1318">
        <f t="shared" si="4"/>
        <v>0</v>
      </c>
      <c r="S105" s="1015">
        <v>29</v>
      </c>
    </row>
    <row r="106" spans="1:19">
      <c r="A106" s="1015">
        <v>30</v>
      </c>
      <c r="B106" s="965"/>
      <c r="C106" s="965"/>
      <c r="D106" s="1033"/>
      <c r="E106" s="1316"/>
      <c r="F106" s="965"/>
      <c r="G106" s="1316"/>
      <c r="H106" s="976"/>
      <c r="I106" s="1073"/>
      <c r="J106" s="902"/>
      <c r="K106" s="1015"/>
      <c r="L106" s="1033"/>
      <c r="M106" s="1033"/>
      <c r="N106" s="1033">
        <f t="shared" si="3"/>
        <v>0</v>
      </c>
      <c r="O106" s="1316"/>
      <c r="P106" s="1316"/>
      <c r="Q106" s="1316"/>
      <c r="R106" s="1318">
        <f t="shared" si="4"/>
        <v>0</v>
      </c>
      <c r="S106" s="1015">
        <v>30</v>
      </c>
    </row>
    <row r="107" spans="1:19">
      <c r="A107" s="1015">
        <v>31</v>
      </c>
      <c r="B107" s="965"/>
      <c r="C107" s="965"/>
      <c r="D107" s="1033"/>
      <c r="E107" s="1316"/>
      <c r="F107" s="965"/>
      <c r="G107" s="1316"/>
      <c r="H107" s="976"/>
      <c r="I107" s="1073"/>
      <c r="J107" s="902"/>
      <c r="K107" s="1015"/>
      <c r="L107" s="1033"/>
      <c r="M107" s="1033"/>
      <c r="N107" s="1033">
        <f t="shared" si="3"/>
        <v>0</v>
      </c>
      <c r="O107" s="1316"/>
      <c r="P107" s="1316"/>
      <c r="Q107" s="1316"/>
      <c r="R107" s="1318">
        <f t="shared" si="4"/>
        <v>0</v>
      </c>
      <c r="S107" s="1015">
        <v>31</v>
      </c>
    </row>
    <row r="108" spans="1:19">
      <c r="A108" s="1015">
        <v>32</v>
      </c>
      <c r="B108" s="965"/>
      <c r="C108" s="965"/>
      <c r="D108" s="1033"/>
      <c r="E108" s="1316"/>
      <c r="F108" s="965"/>
      <c r="G108" s="1316"/>
      <c r="H108" s="976"/>
      <c r="I108" s="1073"/>
      <c r="J108" s="902"/>
      <c r="K108" s="1015"/>
      <c r="L108" s="1033"/>
      <c r="M108" s="1033"/>
      <c r="N108" s="1033">
        <f t="shared" si="3"/>
        <v>0</v>
      </c>
      <c r="O108" s="1316"/>
      <c r="P108" s="1316"/>
      <c r="Q108" s="1316"/>
      <c r="R108" s="1318">
        <f t="shared" si="4"/>
        <v>0</v>
      </c>
      <c r="S108" s="1015">
        <v>32</v>
      </c>
    </row>
    <row r="109" spans="1:19">
      <c r="A109" s="1015">
        <v>33</v>
      </c>
      <c r="B109" s="965"/>
      <c r="C109" s="965"/>
      <c r="D109" s="1033"/>
      <c r="E109" s="1316"/>
      <c r="F109" s="965"/>
      <c r="G109" s="1316"/>
      <c r="H109" s="976"/>
      <c r="I109" s="1073"/>
      <c r="J109" s="902"/>
      <c r="K109" s="1015"/>
      <c r="L109" s="1033"/>
      <c r="M109" s="1033"/>
      <c r="N109" s="1033">
        <f t="shared" si="3"/>
        <v>0</v>
      </c>
      <c r="O109" s="1316"/>
      <c r="P109" s="1316"/>
      <c r="Q109" s="1316"/>
      <c r="R109" s="1318">
        <f t="shared" si="4"/>
        <v>0</v>
      </c>
      <c r="S109" s="1015">
        <v>33</v>
      </c>
    </row>
    <row r="110" spans="1:19">
      <c r="A110" s="1015">
        <v>34</v>
      </c>
      <c r="B110" s="965"/>
      <c r="C110" s="965"/>
      <c r="D110" s="1033"/>
      <c r="E110" s="1316"/>
      <c r="F110" s="965"/>
      <c r="G110" s="1316"/>
      <c r="H110" s="976"/>
      <c r="I110" s="1073"/>
      <c r="J110" s="902"/>
      <c r="K110" s="1015"/>
      <c r="L110" s="1033"/>
      <c r="M110" s="1033"/>
      <c r="N110" s="1033">
        <f t="shared" si="3"/>
        <v>0</v>
      </c>
      <c r="O110" s="1316"/>
      <c r="P110" s="1316"/>
      <c r="Q110" s="1316"/>
      <c r="R110" s="1318">
        <f t="shared" si="4"/>
        <v>0</v>
      </c>
      <c r="S110" s="1015">
        <v>34</v>
      </c>
    </row>
    <row r="111" spans="1:19">
      <c r="A111" s="1015">
        <v>35</v>
      </c>
      <c r="B111" s="965"/>
      <c r="C111" s="965"/>
      <c r="D111" s="1033"/>
      <c r="E111" s="1316"/>
      <c r="F111" s="965"/>
      <c r="G111" s="1316"/>
      <c r="H111" s="976"/>
      <c r="I111" s="1073"/>
      <c r="J111" s="902"/>
      <c r="K111" s="1015"/>
      <c r="L111" s="1033"/>
      <c r="M111" s="1033"/>
      <c r="N111" s="1033">
        <f t="shared" si="3"/>
        <v>0</v>
      </c>
      <c r="O111" s="1316"/>
      <c r="P111" s="1316"/>
      <c r="Q111" s="1316"/>
      <c r="R111" s="1318">
        <f t="shared" si="4"/>
        <v>0</v>
      </c>
      <c r="S111" s="1015">
        <v>35</v>
      </c>
    </row>
    <row r="112" spans="1:19">
      <c r="A112" s="1015">
        <v>36</v>
      </c>
      <c r="B112" s="965"/>
      <c r="C112" s="965"/>
      <c r="D112" s="1033"/>
      <c r="E112" s="1316"/>
      <c r="F112" s="965"/>
      <c r="G112" s="1316"/>
      <c r="H112" s="976"/>
      <c r="I112" s="1073"/>
      <c r="J112" s="902"/>
      <c r="K112" s="1015"/>
      <c r="L112" s="1033"/>
      <c r="M112" s="1033"/>
      <c r="N112" s="1033">
        <f t="shared" si="3"/>
        <v>0</v>
      </c>
      <c r="O112" s="1316"/>
      <c r="P112" s="1316"/>
      <c r="Q112" s="1316"/>
      <c r="R112" s="1318">
        <f t="shared" si="4"/>
        <v>0</v>
      </c>
      <c r="S112" s="1015">
        <v>36</v>
      </c>
    </row>
    <row r="113" spans="1:19">
      <c r="A113" s="1015">
        <v>37</v>
      </c>
      <c r="B113" s="965"/>
      <c r="C113" s="965"/>
      <c r="D113" s="1033"/>
      <c r="E113" s="1316"/>
      <c r="F113" s="965"/>
      <c r="G113" s="1316"/>
      <c r="H113" s="976"/>
      <c r="I113" s="1073"/>
      <c r="J113" s="902"/>
      <c r="K113" s="1015"/>
      <c r="L113" s="1033"/>
      <c r="M113" s="1033"/>
      <c r="N113" s="1033">
        <f t="shared" si="3"/>
        <v>0</v>
      </c>
      <c r="O113" s="1316"/>
      <c r="P113" s="1316"/>
      <c r="Q113" s="1316"/>
      <c r="R113" s="1318">
        <f t="shared" si="4"/>
        <v>0</v>
      </c>
      <c r="S113" s="1015">
        <v>37</v>
      </c>
    </row>
    <row r="114" spans="1:19">
      <c r="A114" s="1015">
        <v>38</v>
      </c>
      <c r="B114" s="965"/>
      <c r="C114" s="965"/>
      <c r="D114" s="1033"/>
      <c r="E114" s="1316"/>
      <c r="F114" s="965"/>
      <c r="G114" s="1316"/>
      <c r="H114" s="976"/>
      <c r="I114" s="1073"/>
      <c r="J114" s="902"/>
      <c r="K114" s="1015"/>
      <c r="L114" s="1033"/>
      <c r="M114" s="1033"/>
      <c r="N114" s="1033">
        <f t="shared" si="3"/>
        <v>0</v>
      </c>
      <c r="O114" s="1316"/>
      <c r="P114" s="1316"/>
      <c r="Q114" s="1316"/>
      <c r="R114" s="1318">
        <f t="shared" si="4"/>
        <v>0</v>
      </c>
      <c r="S114" s="1015">
        <v>38</v>
      </c>
    </row>
    <row r="115" spans="1:19">
      <c r="A115" s="1015">
        <v>39</v>
      </c>
      <c r="B115" s="965"/>
      <c r="C115" s="965"/>
      <c r="D115" s="1033"/>
      <c r="E115" s="1316"/>
      <c r="F115" s="965"/>
      <c r="G115" s="1316"/>
      <c r="H115" s="976"/>
      <c r="I115" s="1073"/>
      <c r="J115" s="902"/>
      <c r="K115" s="1015"/>
      <c r="L115" s="1033"/>
      <c r="M115" s="1033"/>
      <c r="N115" s="1033">
        <f t="shared" si="3"/>
        <v>0</v>
      </c>
      <c r="O115" s="1316"/>
      <c r="P115" s="1316"/>
      <c r="Q115" s="1316"/>
      <c r="R115" s="1318">
        <f t="shared" si="4"/>
        <v>0</v>
      </c>
      <c r="S115" s="1015">
        <v>39</v>
      </c>
    </row>
    <row r="116" spans="1:19">
      <c r="A116" s="1015">
        <v>40</v>
      </c>
      <c r="B116" s="965"/>
      <c r="C116" s="965"/>
      <c r="D116" s="1033"/>
      <c r="E116" s="1316"/>
      <c r="F116" s="965"/>
      <c r="G116" s="1316"/>
      <c r="H116" s="976"/>
      <c r="I116" s="1073"/>
      <c r="J116" s="902"/>
      <c r="K116" s="1015"/>
      <c r="L116" s="1033"/>
      <c r="M116" s="1033"/>
      <c r="N116" s="1033">
        <f t="shared" si="3"/>
        <v>0</v>
      </c>
      <c r="O116" s="1316"/>
      <c r="P116" s="1316"/>
      <c r="Q116" s="1316"/>
      <c r="R116" s="1318">
        <f t="shared" si="4"/>
        <v>0</v>
      </c>
      <c r="S116" s="1015">
        <v>40</v>
      </c>
    </row>
    <row r="117" spans="1:19">
      <c r="A117" s="1015">
        <v>41</v>
      </c>
      <c r="B117" s="965"/>
      <c r="C117" s="965"/>
      <c r="D117" s="1033"/>
      <c r="E117" s="1316"/>
      <c r="F117" s="965"/>
      <c r="G117" s="1316"/>
      <c r="H117" s="976"/>
      <c r="I117" s="1073"/>
      <c r="J117" s="902"/>
      <c r="K117" s="1015"/>
      <c r="L117" s="1033"/>
      <c r="M117" s="1033"/>
      <c r="N117" s="1033">
        <f t="shared" si="3"/>
        <v>0</v>
      </c>
      <c r="O117" s="1316"/>
      <c r="P117" s="1316"/>
      <c r="Q117" s="1316"/>
      <c r="R117" s="1318">
        <f t="shared" si="4"/>
        <v>0</v>
      </c>
      <c r="S117" s="1015">
        <v>41</v>
      </c>
    </row>
    <row r="118" spans="1:19">
      <c r="A118" s="1015">
        <v>42</v>
      </c>
      <c r="B118" s="965"/>
      <c r="C118" s="965"/>
      <c r="D118" s="1033"/>
      <c r="E118" s="1316"/>
      <c r="F118" s="965"/>
      <c r="G118" s="1316"/>
      <c r="H118" s="976"/>
      <c r="I118" s="1073"/>
      <c r="J118" s="902"/>
      <c r="K118" s="1015"/>
      <c r="L118" s="1033"/>
      <c r="M118" s="1033"/>
      <c r="N118" s="1033">
        <f t="shared" si="3"/>
        <v>0</v>
      </c>
      <c r="O118" s="1316"/>
      <c r="P118" s="1316"/>
      <c r="Q118" s="1316"/>
      <c r="R118" s="1318">
        <f t="shared" si="4"/>
        <v>0</v>
      </c>
      <c r="S118" s="1015">
        <v>42</v>
      </c>
    </row>
    <row r="119" spans="1:19">
      <c r="A119" s="1015">
        <v>43</v>
      </c>
      <c r="B119" s="965"/>
      <c r="C119" s="965"/>
      <c r="D119" s="1033"/>
      <c r="E119" s="1316"/>
      <c r="F119" s="965"/>
      <c r="G119" s="1316"/>
      <c r="H119" s="976"/>
      <c r="I119" s="1073"/>
      <c r="J119" s="902"/>
      <c r="K119" s="1015"/>
      <c r="L119" s="1033"/>
      <c r="M119" s="1033"/>
      <c r="N119" s="1033">
        <f t="shared" si="3"/>
        <v>0</v>
      </c>
      <c r="O119" s="1316"/>
      <c r="P119" s="1316"/>
      <c r="Q119" s="1316"/>
      <c r="R119" s="1318">
        <f t="shared" si="4"/>
        <v>0</v>
      </c>
      <c r="S119" s="1015">
        <v>43</v>
      </c>
    </row>
    <row r="120" spans="1:19">
      <c r="A120" s="1015">
        <v>44</v>
      </c>
      <c r="B120" s="965"/>
      <c r="C120" s="965"/>
      <c r="D120" s="1033"/>
      <c r="E120" s="1316"/>
      <c r="F120" s="965"/>
      <c r="G120" s="1316"/>
      <c r="H120" s="976"/>
      <c r="I120" s="1073"/>
      <c r="J120" s="902"/>
      <c r="K120" s="1015"/>
      <c r="L120" s="1033"/>
      <c r="M120" s="1033"/>
      <c r="N120" s="1033">
        <f t="shared" si="3"/>
        <v>0</v>
      </c>
      <c r="O120" s="1316"/>
      <c r="P120" s="1316"/>
      <c r="Q120" s="1316"/>
      <c r="R120" s="1318">
        <f t="shared" si="4"/>
        <v>0</v>
      </c>
      <c r="S120" s="1015">
        <v>44</v>
      </c>
    </row>
    <row r="121" spans="1:19">
      <c r="A121" s="1015">
        <v>45</v>
      </c>
      <c r="B121" s="965"/>
      <c r="C121" s="965"/>
      <c r="D121" s="1033"/>
      <c r="E121" s="1316"/>
      <c r="F121" s="965"/>
      <c r="G121" s="1316"/>
      <c r="H121" s="976"/>
      <c r="I121" s="1073"/>
      <c r="J121" s="902"/>
      <c r="K121" s="1015"/>
      <c r="L121" s="1033"/>
      <c r="M121" s="1033"/>
      <c r="N121" s="1033">
        <f t="shared" si="3"/>
        <v>0</v>
      </c>
      <c r="O121" s="1316"/>
      <c r="P121" s="1316"/>
      <c r="Q121" s="1316"/>
      <c r="R121" s="1318">
        <f t="shared" si="4"/>
        <v>0</v>
      </c>
      <c r="S121" s="1015">
        <v>45</v>
      </c>
    </row>
    <row r="122" spans="1:19">
      <c r="A122" s="1015">
        <v>46</v>
      </c>
      <c r="B122" s="965"/>
      <c r="C122" s="965"/>
      <c r="D122" s="1033"/>
      <c r="E122" s="1316"/>
      <c r="F122" s="965"/>
      <c r="G122" s="1316"/>
      <c r="H122" s="976"/>
      <c r="I122" s="1073"/>
      <c r="J122" s="902"/>
      <c r="K122" s="1015"/>
      <c r="L122" s="1033"/>
      <c r="M122" s="1033"/>
      <c r="N122" s="1033">
        <f t="shared" si="3"/>
        <v>0</v>
      </c>
      <c r="O122" s="1316"/>
      <c r="P122" s="1316"/>
      <c r="Q122" s="1316"/>
      <c r="R122" s="1318">
        <f t="shared" si="4"/>
        <v>0</v>
      </c>
      <c r="S122" s="1015">
        <v>46</v>
      </c>
    </row>
    <row r="123" spans="1:19">
      <c r="A123" s="1015">
        <v>47</v>
      </c>
      <c r="B123" s="965"/>
      <c r="C123" s="965"/>
      <c r="D123" s="1033"/>
      <c r="E123" s="1316"/>
      <c r="F123" s="965"/>
      <c r="G123" s="1316"/>
      <c r="H123" s="976"/>
      <c r="I123" s="1073"/>
      <c r="J123" s="902"/>
      <c r="K123" s="1015"/>
      <c r="L123" s="1033"/>
      <c r="M123" s="1033"/>
      <c r="N123" s="1033">
        <f t="shared" si="3"/>
        <v>0</v>
      </c>
      <c r="O123" s="1316"/>
      <c r="P123" s="1316"/>
      <c r="Q123" s="1316"/>
      <c r="R123" s="1318">
        <f t="shared" si="4"/>
        <v>0</v>
      </c>
      <c r="S123" s="1015">
        <v>47</v>
      </c>
    </row>
    <row r="124" spans="1:19">
      <c r="A124" s="1015">
        <v>48</v>
      </c>
      <c r="B124" s="965"/>
      <c r="C124" s="965"/>
      <c r="D124" s="1033"/>
      <c r="E124" s="1316"/>
      <c r="F124" s="965"/>
      <c r="G124" s="1316"/>
      <c r="H124" s="976"/>
      <c r="I124" s="1073"/>
      <c r="J124" s="902"/>
      <c r="K124" s="1015"/>
      <c r="L124" s="1033"/>
      <c r="M124" s="1033"/>
      <c r="N124" s="1033">
        <f t="shared" si="3"/>
        <v>0</v>
      </c>
      <c r="O124" s="1316"/>
      <c r="P124" s="1316"/>
      <c r="Q124" s="1316"/>
      <c r="R124" s="1318">
        <f t="shared" si="4"/>
        <v>0</v>
      </c>
      <c r="S124" s="1015">
        <v>48</v>
      </c>
    </row>
    <row r="125" spans="1:19">
      <c r="A125" s="1015">
        <v>49</v>
      </c>
      <c r="B125" s="965"/>
      <c r="C125" s="965"/>
      <c r="D125" s="1033"/>
      <c r="E125" s="1316"/>
      <c r="F125" s="965"/>
      <c r="G125" s="1316"/>
      <c r="H125" s="976"/>
      <c r="I125" s="1073"/>
      <c r="J125" s="902"/>
      <c r="K125" s="1015"/>
      <c r="L125" s="1033"/>
      <c r="M125" s="1033"/>
      <c r="N125" s="1033">
        <f t="shared" si="3"/>
        <v>0</v>
      </c>
      <c r="O125" s="1316"/>
      <c r="P125" s="1316"/>
      <c r="Q125" s="1316"/>
      <c r="R125" s="1318">
        <f t="shared" si="4"/>
        <v>0</v>
      </c>
      <c r="S125" s="1015">
        <v>49</v>
      </c>
    </row>
    <row r="126" spans="1:19">
      <c r="A126" s="1015">
        <v>50</v>
      </c>
      <c r="B126" s="965"/>
      <c r="C126" s="965"/>
      <c r="D126" s="1033"/>
      <c r="E126" s="1316"/>
      <c r="F126" s="965"/>
      <c r="G126" s="1316"/>
      <c r="H126" s="976"/>
      <c r="I126" s="1073"/>
      <c r="J126" s="902"/>
      <c r="K126" s="1015"/>
      <c r="L126" s="1033"/>
      <c r="M126" s="1033"/>
      <c r="N126" s="1033">
        <f t="shared" si="3"/>
        <v>0</v>
      </c>
      <c r="O126" s="1316"/>
      <c r="P126" s="1316"/>
      <c r="Q126" s="1316"/>
      <c r="R126" s="1318">
        <f t="shared" si="4"/>
        <v>0</v>
      </c>
      <c r="S126" s="1015">
        <v>50</v>
      </c>
    </row>
    <row r="127" spans="1:19">
      <c r="A127" s="1015">
        <v>51</v>
      </c>
      <c r="B127" s="965"/>
      <c r="C127" s="965"/>
      <c r="D127" s="1033"/>
      <c r="E127" s="1316"/>
      <c r="F127" s="965"/>
      <c r="G127" s="1316"/>
      <c r="H127" s="976"/>
      <c r="I127" s="1073"/>
      <c r="J127" s="902"/>
      <c r="K127" s="1015"/>
      <c r="L127" s="1033"/>
      <c r="M127" s="1033"/>
      <c r="N127" s="1033">
        <f t="shared" si="3"/>
        <v>0</v>
      </c>
      <c r="O127" s="1316"/>
      <c r="P127" s="1316"/>
      <c r="Q127" s="1316"/>
      <c r="R127" s="1318">
        <f t="shared" si="4"/>
        <v>0</v>
      </c>
      <c r="S127" s="1015">
        <v>51</v>
      </c>
    </row>
    <row r="128" spans="1:19" ht="15.75" thickBot="1">
      <c r="A128" s="1034">
        <v>52</v>
      </c>
      <c r="B128" s="982"/>
      <c r="C128" s="982"/>
      <c r="D128" s="1080"/>
      <c r="E128" s="1317"/>
      <c r="F128" s="982"/>
      <c r="G128" s="1317"/>
      <c r="H128" s="1082"/>
      <c r="I128" s="1081"/>
      <c r="J128" s="902"/>
      <c r="K128" s="1015"/>
      <c r="L128" s="1033"/>
      <c r="M128" s="1033"/>
      <c r="N128" s="1033">
        <f t="shared" si="3"/>
        <v>0</v>
      </c>
      <c r="O128" s="1316"/>
      <c r="P128" s="1316"/>
      <c r="Q128" s="1316"/>
      <c r="R128" s="1318">
        <f t="shared" si="4"/>
        <v>0</v>
      </c>
      <c r="S128" s="1034">
        <v>52</v>
      </c>
    </row>
    <row r="129" spans="1:19" ht="15.75" thickBot="1">
      <c r="A129" s="1034">
        <v>53</v>
      </c>
      <c r="B129" s="954"/>
      <c r="C129" s="954"/>
      <c r="D129" s="954"/>
      <c r="E129" s="954"/>
      <c r="F129" s="1027" t="s">
        <v>2332</v>
      </c>
      <c r="G129" s="1317">
        <f>SUM(G77:G128)</f>
        <v>0</v>
      </c>
      <c r="H129" s="1080">
        <f>SUM(H77:H128)</f>
        <v>0</v>
      </c>
      <c r="I129" s="1080">
        <f>SUM(I77:I128)</f>
        <v>0</v>
      </c>
      <c r="J129" s="902"/>
      <c r="K129" s="1104"/>
      <c r="L129" s="1320">
        <f t="shared" ref="L129:R129" si="5">SUM(L77:L128)</f>
        <v>0</v>
      </c>
      <c r="M129" s="1320">
        <f t="shared" si="5"/>
        <v>0</v>
      </c>
      <c r="N129" s="1320">
        <f t="shared" si="5"/>
        <v>0</v>
      </c>
      <c r="O129" s="1321">
        <f t="shared" si="5"/>
        <v>0</v>
      </c>
      <c r="P129" s="1321">
        <f t="shared" si="5"/>
        <v>0</v>
      </c>
      <c r="Q129" s="1321">
        <f t="shared" si="5"/>
        <v>0</v>
      </c>
      <c r="R129" s="1321">
        <f t="shared" si="5"/>
        <v>0</v>
      </c>
      <c r="S129" s="1034">
        <v>53</v>
      </c>
    </row>
    <row r="131" spans="1:19">
      <c r="B131" s="1093" t="s">
        <v>2870</v>
      </c>
      <c r="K131" s="1093" t="s">
        <v>2871</v>
      </c>
    </row>
  </sheetData>
  <printOptions horizontalCentered="1" verticalCentered="1"/>
  <pageMargins left="0.5" right="0.5" top="0.5" bottom="0.5" header="0" footer="0"/>
  <pageSetup scale="70" fitToWidth="2" fitToHeight="2" pageOrder="overThenDown" orientation="portrait" r:id="rId1"/>
  <headerFooter alignWithMargins="0"/>
  <rowBreaks count="1" manualBreakCount="1">
    <brk id="6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S64"/>
  <sheetViews>
    <sheetView defaultGridColor="0" view="pageBreakPreview" topLeftCell="A16" colorId="22" zoomScale="50" zoomScaleNormal="60" zoomScaleSheetLayoutView="50" workbookViewId="0">
      <selection activeCell="K17" sqref="K17"/>
    </sheetView>
  </sheetViews>
  <sheetFormatPr defaultColWidth="9.6640625" defaultRowHeight="15"/>
  <cols>
    <col min="1" max="1" width="4.6640625" customWidth="1"/>
    <col min="2" max="3" width="14.6640625" customWidth="1"/>
    <col min="4" max="6" width="13.6640625" customWidth="1"/>
    <col min="7" max="8" width="14.6640625" customWidth="1"/>
    <col min="9" max="9" width="2.6640625" customWidth="1"/>
    <col min="11" max="11" width="12.6640625" customWidth="1"/>
    <col min="12" max="12" width="14.6640625" customWidth="1"/>
    <col min="13" max="13" width="15.44140625" customWidth="1"/>
    <col min="14" max="17" width="12.6640625" customWidth="1"/>
    <col min="18" max="18" width="11.6640625" customWidth="1"/>
    <col min="19" max="19" width="4.6640625" customWidth="1"/>
  </cols>
  <sheetData>
    <row r="1" spans="1:19">
      <c r="A1" s="904" t="s">
        <v>1800</v>
      </c>
      <c r="B1" s="905"/>
      <c r="C1" s="905"/>
      <c r="D1" s="1012"/>
      <c r="E1" s="1009" t="s">
        <v>1344</v>
      </c>
      <c r="F1" s="905"/>
      <c r="G1" s="1011" t="s">
        <v>1802</v>
      </c>
      <c r="H1" s="996" t="s">
        <v>1803</v>
      </c>
      <c r="I1" s="902"/>
      <c r="J1" s="904" t="s">
        <v>1800</v>
      </c>
      <c r="K1" s="905"/>
      <c r="L1" s="905"/>
      <c r="M1" s="1012"/>
      <c r="N1" s="1009" t="s">
        <v>1344</v>
      </c>
      <c r="O1" s="905"/>
      <c r="P1" s="1011" t="s">
        <v>1802</v>
      </c>
      <c r="Q1" s="1010"/>
      <c r="R1" s="1013" t="s">
        <v>1803</v>
      </c>
      <c r="S1" s="996"/>
    </row>
    <row r="2" spans="1:19">
      <c r="A2" s="72" t="str">
        <f>'Data Sheet'!$C$25</f>
        <v xml:space="preserve">The Brooklyn Union Gas Company d/b/a National Grid New York </v>
      </c>
      <c r="B2" s="902"/>
      <c r="C2" s="902"/>
      <c r="D2" s="902"/>
      <c r="E2" s="964" t="s">
        <v>1137</v>
      </c>
      <c r="F2" s="902"/>
      <c r="G2" s="1024" t="s">
        <v>1805</v>
      </c>
      <c r="H2" s="963"/>
      <c r="I2" s="902"/>
      <c r="J2" s="72" t="str">
        <f>'Data Sheet'!$C$25</f>
        <v xml:space="preserve">The Brooklyn Union Gas Company d/b/a National Grid New York </v>
      </c>
      <c r="K2" s="902"/>
      <c r="L2" s="902"/>
      <c r="M2" s="902"/>
      <c r="N2" s="964" t="s">
        <v>1137</v>
      </c>
      <c r="O2" s="902"/>
      <c r="P2" s="1024" t="s">
        <v>1805</v>
      </c>
      <c r="Q2" s="1014"/>
      <c r="R2" s="962"/>
      <c r="S2" s="963"/>
    </row>
    <row r="3" spans="1:19" ht="15" customHeight="1" thickBot="1">
      <c r="A3" s="981"/>
      <c r="B3" s="954"/>
      <c r="C3" s="954"/>
      <c r="D3" s="954"/>
      <c r="E3" s="981" t="s">
        <v>1138</v>
      </c>
      <c r="F3" s="954"/>
      <c r="G3" s="1094" t="str">
        <f>'Data Sheet'!$C$40</f>
        <v xml:space="preserve"> March 29, 2017</v>
      </c>
      <c r="H3" s="1095" t="str">
        <f>'Data Sheet'!$C$38</f>
        <v xml:space="preserve"> December 31, 2016</v>
      </c>
      <c r="I3" s="902"/>
      <c r="J3" s="981"/>
      <c r="K3" s="954"/>
      <c r="L3" s="954"/>
      <c r="M3" s="954"/>
      <c r="N3" s="981" t="s">
        <v>1138</v>
      </c>
      <c r="O3" s="954"/>
      <c r="P3" s="1094" t="str">
        <f>'Data Sheet'!$C$40</f>
        <v xml:space="preserve"> March 29, 2017</v>
      </c>
      <c r="Q3" s="960"/>
      <c r="R3" s="937" t="str">
        <f>'Data Sheet'!$C$38</f>
        <v xml:space="preserve"> December 31, 2016</v>
      </c>
      <c r="S3" s="1028"/>
    </row>
    <row r="4" spans="1:19" ht="15" customHeight="1" thickBot="1">
      <c r="A4" s="577" t="s">
        <v>2685</v>
      </c>
      <c r="B4" s="578"/>
      <c r="C4" s="578"/>
      <c r="D4" s="1017"/>
      <c r="E4" s="1017"/>
      <c r="F4" s="1017"/>
      <c r="G4" s="1019"/>
      <c r="H4" s="1028"/>
      <c r="I4" s="902"/>
      <c r="J4" s="577" t="s">
        <v>2686</v>
      </c>
      <c r="K4" s="578"/>
      <c r="L4" s="578"/>
      <c r="M4" s="1017"/>
      <c r="N4" s="1017"/>
      <c r="O4" s="1017"/>
      <c r="P4" s="1019"/>
      <c r="Q4" s="1019"/>
      <c r="R4" s="1019"/>
      <c r="S4" s="1028"/>
    </row>
    <row r="5" spans="1:19" ht="15.75">
      <c r="A5" s="68"/>
      <c r="B5" s="71"/>
      <c r="C5" s="71"/>
      <c r="D5" s="69"/>
      <c r="E5" s="69"/>
      <c r="F5" s="69"/>
      <c r="G5" s="375"/>
      <c r="H5" s="73"/>
      <c r="I5" s="902"/>
      <c r="J5" s="68"/>
      <c r="K5" s="71"/>
      <c r="L5" s="71"/>
      <c r="M5" s="69"/>
      <c r="N5" s="69"/>
      <c r="O5" s="69"/>
      <c r="P5" s="375"/>
      <c r="Q5" s="375"/>
      <c r="R5" s="375"/>
      <c r="S5" s="73"/>
    </row>
    <row r="6" spans="1:19">
      <c r="A6" s="72" t="s">
        <v>2687</v>
      </c>
      <c r="B6" s="17"/>
      <c r="C6" s="17"/>
      <c r="D6" s="17"/>
      <c r="E6" s="17" t="s">
        <v>2688</v>
      </c>
      <c r="F6" s="17"/>
      <c r="G6" s="17"/>
      <c r="H6" s="73"/>
      <c r="I6" s="902"/>
      <c r="J6" s="72" t="s">
        <v>2689</v>
      </c>
      <c r="K6" s="17"/>
      <c r="L6" s="17"/>
      <c r="M6" s="17"/>
      <c r="N6" s="17" t="s">
        <v>2690</v>
      </c>
      <c r="O6" s="17"/>
      <c r="P6" s="17"/>
      <c r="Q6" s="17"/>
      <c r="R6" s="17"/>
      <c r="S6" s="73"/>
    </row>
    <row r="7" spans="1:19">
      <c r="A7" s="72" t="s">
        <v>2691</v>
      </c>
      <c r="B7" s="17"/>
      <c r="C7" s="17"/>
      <c r="D7" s="17"/>
      <c r="E7" s="17" t="s">
        <v>2692</v>
      </c>
      <c r="F7" s="17"/>
      <c r="G7" s="17"/>
      <c r="H7" s="73"/>
      <c r="I7" s="902"/>
      <c r="J7" s="72" t="s">
        <v>2693</v>
      </c>
      <c r="K7" s="17"/>
      <c r="L7" s="17"/>
      <c r="M7" s="17"/>
      <c r="N7" s="17" t="s">
        <v>2694</v>
      </c>
      <c r="O7" s="17"/>
      <c r="P7" s="17"/>
      <c r="Q7" s="17"/>
      <c r="R7" s="17"/>
      <c r="S7" s="73"/>
    </row>
    <row r="8" spans="1:19">
      <c r="A8" s="72" t="s">
        <v>2695</v>
      </c>
      <c r="B8" s="17"/>
      <c r="C8" s="17"/>
      <c r="D8" s="17"/>
      <c r="E8" s="17" t="s">
        <v>214</v>
      </c>
      <c r="F8" s="17"/>
      <c r="G8" s="17"/>
      <c r="H8" s="73"/>
      <c r="I8" s="902"/>
      <c r="J8" s="72" t="s">
        <v>215</v>
      </c>
      <c r="K8" s="17"/>
      <c r="L8" s="17"/>
      <c r="M8" s="17"/>
      <c r="N8" s="17" t="s">
        <v>216</v>
      </c>
      <c r="O8" s="17"/>
      <c r="P8" s="17"/>
      <c r="Q8" s="17"/>
      <c r="R8" s="17"/>
      <c r="S8" s="73"/>
    </row>
    <row r="9" spans="1:19">
      <c r="A9" s="72" t="s">
        <v>217</v>
      </c>
      <c r="B9" s="17"/>
      <c r="C9" s="17"/>
      <c r="D9" s="17"/>
      <c r="E9" s="17" t="s">
        <v>3388</v>
      </c>
      <c r="F9" s="17"/>
      <c r="G9" s="17"/>
      <c r="H9" s="73"/>
      <c r="I9" s="902"/>
      <c r="J9" s="72" t="s">
        <v>3389</v>
      </c>
      <c r="K9" s="17"/>
      <c r="L9" s="17"/>
      <c r="M9" s="17"/>
      <c r="N9" s="17" t="s">
        <v>3390</v>
      </c>
      <c r="O9" s="17"/>
      <c r="P9" s="17"/>
      <c r="Q9" s="17"/>
      <c r="R9" s="17"/>
      <c r="S9" s="73"/>
    </row>
    <row r="10" spans="1:19" ht="15.75" thickBot="1">
      <c r="A10" s="109"/>
      <c r="B10" s="110"/>
      <c r="C10" s="110"/>
      <c r="D10" s="110"/>
      <c r="E10" s="110"/>
      <c r="F10" s="110"/>
      <c r="G10" s="110"/>
      <c r="H10" s="111"/>
      <c r="I10" s="902"/>
      <c r="J10" s="109"/>
      <c r="K10" s="110"/>
      <c r="L10" s="110"/>
      <c r="M10" s="110"/>
      <c r="N10" s="110"/>
      <c r="O10" s="110"/>
      <c r="P10" s="110"/>
      <c r="Q10" s="110"/>
      <c r="R10" s="110"/>
      <c r="S10" s="111"/>
    </row>
    <row r="11" spans="1:19">
      <c r="A11" s="1011"/>
      <c r="B11" s="902"/>
      <c r="C11" s="965"/>
      <c r="D11" s="963"/>
      <c r="E11" s="903" t="s">
        <v>3391</v>
      </c>
      <c r="F11" s="963"/>
      <c r="G11" s="903" t="s">
        <v>3392</v>
      </c>
      <c r="H11" s="996"/>
      <c r="I11" s="902"/>
      <c r="J11" s="1010"/>
      <c r="K11" s="947"/>
      <c r="L11" s="915"/>
      <c r="M11" s="915"/>
      <c r="N11" s="947"/>
      <c r="O11" s="947"/>
      <c r="P11" s="947"/>
      <c r="Q11" s="947"/>
      <c r="R11" s="947"/>
      <c r="S11" s="1021"/>
    </row>
    <row r="12" spans="1:19" ht="15.75" thickBot="1">
      <c r="A12" s="1024"/>
      <c r="B12" s="1017" t="s">
        <v>3393</v>
      </c>
      <c r="C12" s="1028"/>
      <c r="D12" s="963" t="s">
        <v>1729</v>
      </c>
      <c r="E12" s="1017" t="s">
        <v>3394</v>
      </c>
      <c r="F12" s="1028"/>
      <c r="G12" s="1017" t="s">
        <v>3394</v>
      </c>
      <c r="H12" s="1028"/>
      <c r="I12" s="902"/>
      <c r="J12" s="1029" t="s">
        <v>3395</v>
      </c>
      <c r="K12" s="1017"/>
      <c r="L12" s="1028"/>
      <c r="M12" s="915"/>
      <c r="N12" s="1017" t="s">
        <v>3396</v>
      </c>
      <c r="O12" s="1017"/>
      <c r="P12" s="1017"/>
      <c r="Q12" s="1017"/>
      <c r="R12" s="1017"/>
      <c r="S12" s="1028"/>
    </row>
    <row r="13" spans="1:19">
      <c r="A13" s="1024"/>
      <c r="B13" s="963"/>
      <c r="C13" s="963"/>
      <c r="D13" s="915" t="s">
        <v>3397</v>
      </c>
      <c r="E13" s="963"/>
      <c r="F13" s="915" t="s">
        <v>3594</v>
      </c>
      <c r="G13" s="963"/>
      <c r="H13" s="915"/>
      <c r="I13" s="902"/>
      <c r="J13" s="1024"/>
      <c r="K13" s="963"/>
      <c r="L13" s="963"/>
      <c r="M13" s="915" t="s">
        <v>3398</v>
      </c>
      <c r="N13" s="963" t="s">
        <v>2677</v>
      </c>
      <c r="O13" s="915" t="s">
        <v>3399</v>
      </c>
      <c r="P13" s="915"/>
      <c r="Q13" s="2811"/>
      <c r="R13" s="915"/>
      <c r="S13" s="915"/>
    </row>
    <row r="14" spans="1:19">
      <c r="A14" s="1024" t="s">
        <v>1729</v>
      </c>
      <c r="B14" s="965"/>
      <c r="C14" s="965"/>
      <c r="D14" s="915" t="s">
        <v>3400</v>
      </c>
      <c r="E14" s="963"/>
      <c r="F14" s="915" t="s">
        <v>1787</v>
      </c>
      <c r="G14" s="963"/>
      <c r="H14" s="915"/>
      <c r="I14" s="902"/>
      <c r="J14" s="1024"/>
      <c r="K14" s="965"/>
      <c r="L14" s="915" t="s">
        <v>3401</v>
      </c>
      <c r="M14" s="915" t="s">
        <v>3402</v>
      </c>
      <c r="N14" s="963" t="s">
        <v>3403</v>
      </c>
      <c r="O14" s="915" t="s">
        <v>3404</v>
      </c>
      <c r="P14" s="915" t="s">
        <v>3395</v>
      </c>
      <c r="Q14" s="2811"/>
      <c r="R14" s="915"/>
      <c r="S14" s="915" t="s">
        <v>1729</v>
      </c>
    </row>
    <row r="15" spans="1:19">
      <c r="A15" s="1024" t="s">
        <v>1732</v>
      </c>
      <c r="B15" s="915" t="s">
        <v>2669</v>
      </c>
      <c r="C15" s="915" t="s">
        <v>2670</v>
      </c>
      <c r="D15" s="915" t="s">
        <v>3405</v>
      </c>
      <c r="E15" s="915" t="s">
        <v>1939</v>
      </c>
      <c r="F15" s="915" t="s">
        <v>3406</v>
      </c>
      <c r="G15" s="963" t="s">
        <v>3407</v>
      </c>
      <c r="H15" s="915" t="s">
        <v>3408</v>
      </c>
      <c r="I15" s="902"/>
      <c r="J15" s="1024" t="s">
        <v>3409</v>
      </c>
      <c r="K15" s="915" t="s">
        <v>3410</v>
      </c>
      <c r="L15" s="915" t="s">
        <v>3403</v>
      </c>
      <c r="M15" s="915" t="s">
        <v>3411</v>
      </c>
      <c r="N15" s="915" t="s">
        <v>2677</v>
      </c>
      <c r="O15" s="915" t="s">
        <v>3403</v>
      </c>
      <c r="P15" s="915" t="s">
        <v>3403</v>
      </c>
      <c r="Q15" s="2811" t="s">
        <v>4219</v>
      </c>
      <c r="R15" s="915" t="s">
        <v>2332</v>
      </c>
      <c r="S15" s="915" t="s">
        <v>1732</v>
      </c>
    </row>
    <row r="16" spans="1:19">
      <c r="A16" s="1015"/>
      <c r="B16" s="965"/>
      <c r="C16" s="915"/>
      <c r="D16" s="965"/>
      <c r="E16" s="915"/>
      <c r="F16" s="915" t="s">
        <v>3405</v>
      </c>
      <c r="G16" s="963"/>
      <c r="H16" s="965"/>
      <c r="I16" s="902"/>
      <c r="J16" s="1015"/>
      <c r="K16" s="965"/>
      <c r="L16" s="915" t="s">
        <v>3412</v>
      </c>
      <c r="M16" s="965"/>
      <c r="N16" s="915" t="s">
        <v>3413</v>
      </c>
      <c r="O16" s="915" t="s">
        <v>3414</v>
      </c>
      <c r="P16" s="915" t="s">
        <v>3415</v>
      </c>
      <c r="Q16" s="2811" t="s">
        <v>528</v>
      </c>
      <c r="R16" s="915"/>
      <c r="S16" s="965"/>
    </row>
    <row r="17" spans="1:19" ht="15.75" thickBot="1">
      <c r="A17" s="1034"/>
      <c r="B17" s="1027" t="s">
        <v>3024</v>
      </c>
      <c r="C17" s="1027" t="s">
        <v>3025</v>
      </c>
      <c r="D17" s="1027" t="s">
        <v>3026</v>
      </c>
      <c r="E17" s="1027" t="s">
        <v>3027</v>
      </c>
      <c r="F17" s="1027" t="s">
        <v>2347</v>
      </c>
      <c r="G17" s="1028" t="s">
        <v>2348</v>
      </c>
      <c r="H17" s="1028" t="s">
        <v>2349</v>
      </c>
      <c r="I17" s="902"/>
      <c r="J17" s="1026" t="s">
        <v>2350</v>
      </c>
      <c r="K17" s="1027" t="s">
        <v>2351</v>
      </c>
      <c r="L17" s="1027" t="s">
        <v>2352</v>
      </c>
      <c r="M17" s="1027" t="s">
        <v>2353</v>
      </c>
      <c r="N17" s="1027" t="s">
        <v>2354</v>
      </c>
      <c r="O17" s="1027" t="s">
        <v>181</v>
      </c>
      <c r="P17" s="1027" t="s">
        <v>182</v>
      </c>
      <c r="Q17" s="2812" t="s">
        <v>183</v>
      </c>
      <c r="R17" s="411" t="s">
        <v>184</v>
      </c>
      <c r="S17" s="1027"/>
    </row>
    <row r="18" spans="1:19">
      <c r="A18" s="1015">
        <v>1</v>
      </c>
      <c r="B18" s="965"/>
      <c r="C18" s="965"/>
      <c r="D18" s="1033"/>
      <c r="E18" s="963"/>
      <c r="F18" s="1032"/>
      <c r="G18" s="1098"/>
      <c r="H18" s="1073"/>
      <c r="I18" s="902"/>
      <c r="J18" s="1015"/>
      <c r="K18" s="965"/>
      <c r="L18" s="965"/>
      <c r="M18" s="965"/>
      <c r="N18" s="1100"/>
      <c r="O18" s="1100"/>
      <c r="P18" s="1100"/>
      <c r="Q18" s="2813"/>
      <c r="R18" s="1101">
        <f t="shared" ref="R18:R60" si="0">SUM(N18:P18)</f>
        <v>0</v>
      </c>
      <c r="S18" s="1015">
        <v>1</v>
      </c>
    </row>
    <row r="19" spans="1:19">
      <c r="A19" s="1015">
        <v>2</v>
      </c>
      <c r="B19" s="965"/>
      <c r="C19" s="965"/>
      <c r="D19" s="1033"/>
      <c r="E19" s="915"/>
      <c r="F19" s="1032"/>
      <c r="G19" s="1102"/>
      <c r="H19" s="1073"/>
      <c r="I19" s="902"/>
      <c r="J19" s="1015"/>
      <c r="K19" s="965"/>
      <c r="L19" s="965"/>
      <c r="M19" s="965"/>
      <c r="N19" s="1032"/>
      <c r="O19" s="1032"/>
      <c r="P19" s="1032"/>
      <c r="Q19" s="2814"/>
      <c r="R19" s="1103">
        <f t="shared" si="0"/>
        <v>0</v>
      </c>
      <c r="S19" s="1015">
        <v>2</v>
      </c>
    </row>
    <row r="20" spans="1:19">
      <c r="A20" s="1015">
        <v>3</v>
      </c>
      <c r="B20" s="965"/>
      <c r="C20" s="965"/>
      <c r="D20" s="1033"/>
      <c r="E20" s="915"/>
      <c r="F20" s="1032"/>
      <c r="G20" s="1102"/>
      <c r="H20" s="1073"/>
      <c r="I20" s="902"/>
      <c r="J20" s="1015"/>
      <c r="K20" s="965"/>
      <c r="L20" s="965"/>
      <c r="M20" s="965"/>
      <c r="N20" s="1032"/>
      <c r="O20" s="1032"/>
      <c r="P20" s="1032"/>
      <c r="Q20" s="2814"/>
      <c r="R20" s="1103">
        <f t="shared" si="0"/>
        <v>0</v>
      </c>
      <c r="S20" s="1015">
        <v>3</v>
      </c>
    </row>
    <row r="21" spans="1:19">
      <c r="A21" s="1015">
        <v>4</v>
      </c>
      <c r="B21" s="965"/>
      <c r="C21" s="965"/>
      <c r="D21" s="1033"/>
      <c r="E21" s="915"/>
      <c r="F21" s="1032"/>
      <c r="G21" s="1102"/>
      <c r="H21" s="1073"/>
      <c r="I21" s="902"/>
      <c r="J21" s="1015"/>
      <c r="K21" s="965"/>
      <c r="L21" s="965"/>
      <c r="M21" s="965"/>
      <c r="N21" s="1032"/>
      <c r="O21" s="1032"/>
      <c r="P21" s="1032"/>
      <c r="Q21" s="2814"/>
      <c r="R21" s="1103">
        <f t="shared" si="0"/>
        <v>0</v>
      </c>
      <c r="S21" s="1015">
        <v>4</v>
      </c>
    </row>
    <row r="22" spans="1:19">
      <c r="A22" s="1015">
        <v>5</v>
      </c>
      <c r="B22" s="965"/>
      <c r="C22" s="965"/>
      <c r="D22" s="1033"/>
      <c r="E22" s="915"/>
      <c r="F22" s="1032"/>
      <c r="G22" s="1102"/>
      <c r="H22" s="1073"/>
      <c r="I22" s="902"/>
      <c r="J22" s="1015"/>
      <c r="K22" s="965"/>
      <c r="L22" s="965"/>
      <c r="M22" s="965"/>
      <c r="N22" s="1032"/>
      <c r="O22" s="1032"/>
      <c r="P22" s="1032"/>
      <c r="Q22" s="2814"/>
      <c r="R22" s="1103">
        <f t="shared" si="0"/>
        <v>0</v>
      </c>
      <c r="S22" s="1015">
        <v>5</v>
      </c>
    </row>
    <row r="23" spans="1:19">
      <c r="A23" s="1030">
        <v>6</v>
      </c>
      <c r="B23" s="965"/>
      <c r="C23" s="965"/>
      <c r="D23" s="1033"/>
      <c r="E23" s="965"/>
      <c r="F23" s="1032"/>
      <c r="G23" s="976"/>
      <c r="H23" s="1073"/>
      <c r="I23" s="902"/>
      <c r="J23" s="1030"/>
      <c r="K23" s="965"/>
      <c r="L23" s="965"/>
      <c r="M23" s="965"/>
      <c r="N23" s="1032"/>
      <c r="O23" s="1032"/>
      <c r="P23" s="1032"/>
      <c r="Q23" s="2814"/>
      <c r="R23" s="1103">
        <f t="shared" si="0"/>
        <v>0</v>
      </c>
      <c r="S23" s="1015">
        <v>6</v>
      </c>
    </row>
    <row r="24" spans="1:19">
      <c r="A24" s="1030">
        <v>7</v>
      </c>
      <c r="B24" s="965"/>
      <c r="C24" s="965"/>
      <c r="D24" s="1033"/>
      <c r="E24" s="965"/>
      <c r="F24" s="1032"/>
      <c r="G24" s="976"/>
      <c r="H24" s="1073"/>
      <c r="I24" s="902"/>
      <c r="J24" s="1030"/>
      <c r="K24" s="965"/>
      <c r="L24" s="965"/>
      <c r="M24" s="965"/>
      <c r="N24" s="1032"/>
      <c r="O24" s="1032"/>
      <c r="P24" s="1032"/>
      <c r="Q24" s="2814"/>
      <c r="R24" s="1103">
        <f t="shared" si="0"/>
        <v>0</v>
      </c>
      <c r="S24" s="1015">
        <v>7</v>
      </c>
    </row>
    <row r="25" spans="1:19">
      <c r="A25" s="1030">
        <v>8</v>
      </c>
      <c r="B25" s="965"/>
      <c r="C25" s="965"/>
      <c r="D25" s="1033"/>
      <c r="E25" s="965"/>
      <c r="F25" s="1032"/>
      <c r="G25" s="976"/>
      <c r="H25" s="1073"/>
      <c r="I25" s="902"/>
      <c r="J25" s="1030"/>
      <c r="K25" s="965"/>
      <c r="L25" s="965"/>
      <c r="M25" s="965"/>
      <c r="N25" s="1032"/>
      <c r="O25" s="1032"/>
      <c r="P25" s="1032"/>
      <c r="Q25" s="2814"/>
      <c r="R25" s="1103">
        <f t="shared" si="0"/>
        <v>0</v>
      </c>
      <c r="S25" s="1015">
        <v>8</v>
      </c>
    </row>
    <row r="26" spans="1:19">
      <c r="A26" s="1030">
        <v>9</v>
      </c>
      <c r="B26" s="965"/>
      <c r="C26" s="965"/>
      <c r="D26" s="1033"/>
      <c r="E26" s="965"/>
      <c r="F26" s="1032"/>
      <c r="G26" s="976"/>
      <c r="H26" s="1073"/>
      <c r="I26" s="902"/>
      <c r="J26" s="1030"/>
      <c r="K26" s="965"/>
      <c r="L26" s="965"/>
      <c r="M26" s="965"/>
      <c r="N26" s="1032"/>
      <c r="O26" s="1032"/>
      <c r="P26" s="1032"/>
      <c r="Q26" s="2814"/>
      <c r="R26" s="1103">
        <f t="shared" si="0"/>
        <v>0</v>
      </c>
      <c r="S26" s="1015">
        <v>9</v>
      </c>
    </row>
    <row r="27" spans="1:19">
      <c r="A27" s="1030">
        <v>10</v>
      </c>
      <c r="B27" s="965"/>
      <c r="C27" s="965"/>
      <c r="D27" s="1033"/>
      <c r="E27" s="965"/>
      <c r="F27" s="1032"/>
      <c r="G27" s="976"/>
      <c r="H27" s="1073"/>
      <c r="I27" s="902"/>
      <c r="J27" s="1030"/>
      <c r="K27" s="965"/>
      <c r="L27" s="965"/>
      <c r="M27" s="965"/>
      <c r="N27" s="1032"/>
      <c r="O27" s="1032"/>
      <c r="P27" s="1032"/>
      <c r="Q27" s="2814"/>
      <c r="R27" s="1103">
        <f t="shared" si="0"/>
        <v>0</v>
      </c>
      <c r="S27" s="1015">
        <v>10</v>
      </c>
    </row>
    <row r="28" spans="1:19">
      <c r="A28" s="1030">
        <v>11</v>
      </c>
      <c r="B28" s="965"/>
      <c r="C28" s="965"/>
      <c r="D28" s="1033"/>
      <c r="E28" s="965"/>
      <c r="F28" s="1032"/>
      <c r="G28" s="976"/>
      <c r="H28" s="1073"/>
      <c r="I28" s="902"/>
      <c r="J28" s="1030"/>
      <c r="K28" s="965"/>
      <c r="L28" s="965"/>
      <c r="M28" s="965"/>
      <c r="N28" s="1032"/>
      <c r="O28" s="1032"/>
      <c r="P28" s="1032"/>
      <c r="Q28" s="2814"/>
      <c r="R28" s="1103">
        <f t="shared" si="0"/>
        <v>0</v>
      </c>
      <c r="S28" s="1015">
        <v>11</v>
      </c>
    </row>
    <row r="29" spans="1:19">
      <c r="A29" s="1030">
        <v>12</v>
      </c>
      <c r="B29" s="965"/>
      <c r="C29" s="965"/>
      <c r="D29" s="1033"/>
      <c r="E29" s="965"/>
      <c r="F29" s="1032"/>
      <c r="G29" s="976"/>
      <c r="H29" s="1073"/>
      <c r="I29" s="902"/>
      <c r="J29" s="1030"/>
      <c r="K29" s="965"/>
      <c r="L29" s="965"/>
      <c r="M29" s="965"/>
      <c r="N29" s="1032"/>
      <c r="O29" s="1032"/>
      <c r="P29" s="1032"/>
      <c r="Q29" s="2814"/>
      <c r="R29" s="1103">
        <f t="shared" si="0"/>
        <v>0</v>
      </c>
      <c r="S29" s="1015">
        <v>12</v>
      </c>
    </row>
    <row r="30" spans="1:19">
      <c r="A30" s="1030">
        <v>13</v>
      </c>
      <c r="B30" s="965"/>
      <c r="C30" s="965"/>
      <c r="D30" s="1033"/>
      <c r="E30" s="965"/>
      <c r="F30" s="1032"/>
      <c r="G30" s="976"/>
      <c r="H30" s="1073"/>
      <c r="I30" s="902"/>
      <c r="J30" s="1030"/>
      <c r="K30" s="965"/>
      <c r="L30" s="965"/>
      <c r="M30" s="965"/>
      <c r="N30" s="1032"/>
      <c r="O30" s="1032"/>
      <c r="P30" s="1032"/>
      <c r="Q30" s="2814"/>
      <c r="R30" s="1103">
        <f t="shared" si="0"/>
        <v>0</v>
      </c>
      <c r="S30" s="1015">
        <v>13</v>
      </c>
    </row>
    <row r="31" spans="1:19">
      <c r="A31" s="1030">
        <v>14</v>
      </c>
      <c r="B31" s="965"/>
      <c r="C31" s="965"/>
      <c r="D31" s="1033"/>
      <c r="E31" s="965"/>
      <c r="F31" s="1032"/>
      <c r="G31" s="976"/>
      <c r="H31" s="1073"/>
      <c r="I31" s="902"/>
      <c r="J31" s="1030"/>
      <c r="K31" s="965"/>
      <c r="L31" s="965"/>
      <c r="M31" s="965"/>
      <c r="N31" s="1032"/>
      <c r="O31" s="1032"/>
      <c r="P31" s="1032"/>
      <c r="Q31" s="2814"/>
      <c r="R31" s="1103">
        <f t="shared" si="0"/>
        <v>0</v>
      </c>
      <c r="S31" s="1015">
        <v>14</v>
      </c>
    </row>
    <row r="32" spans="1:19">
      <c r="A32" s="1030">
        <v>15</v>
      </c>
      <c r="B32" s="965"/>
      <c r="C32" s="965"/>
      <c r="D32" s="1033"/>
      <c r="E32" s="965"/>
      <c r="F32" s="1032"/>
      <c r="G32" s="976"/>
      <c r="H32" s="1073"/>
      <c r="I32" s="902"/>
      <c r="J32" s="1030"/>
      <c r="K32" s="965"/>
      <c r="L32" s="965"/>
      <c r="M32" s="965"/>
      <c r="N32" s="1032"/>
      <c r="O32" s="1032"/>
      <c r="P32" s="1032"/>
      <c r="Q32" s="2814"/>
      <c r="R32" s="1103">
        <f t="shared" si="0"/>
        <v>0</v>
      </c>
      <c r="S32" s="1015">
        <v>15</v>
      </c>
    </row>
    <row r="33" spans="1:19">
      <c r="A33" s="1030">
        <v>16</v>
      </c>
      <c r="B33" s="965"/>
      <c r="C33" s="965"/>
      <c r="D33" s="1033"/>
      <c r="E33" s="965"/>
      <c r="F33" s="1032"/>
      <c r="G33" s="976"/>
      <c r="H33" s="1073"/>
      <c r="I33" s="902"/>
      <c r="J33" s="1030"/>
      <c r="K33" s="965"/>
      <c r="L33" s="965"/>
      <c r="M33" s="965"/>
      <c r="N33" s="1032"/>
      <c r="O33" s="1032"/>
      <c r="P33" s="1032"/>
      <c r="Q33" s="2814"/>
      <c r="R33" s="1103">
        <f t="shared" si="0"/>
        <v>0</v>
      </c>
      <c r="S33" s="1015">
        <v>16</v>
      </c>
    </row>
    <row r="34" spans="1:19">
      <c r="A34" s="1015">
        <v>17</v>
      </c>
      <c r="B34" s="965"/>
      <c r="C34" s="965"/>
      <c r="D34" s="1033"/>
      <c r="E34" s="965"/>
      <c r="F34" s="1032"/>
      <c r="G34" s="976"/>
      <c r="H34" s="1073"/>
      <c r="I34" s="902"/>
      <c r="J34" s="1015"/>
      <c r="K34" s="965"/>
      <c r="L34" s="965"/>
      <c r="M34" s="965"/>
      <c r="N34" s="1032"/>
      <c r="O34" s="1032"/>
      <c r="P34" s="1032"/>
      <c r="Q34" s="2814"/>
      <c r="R34" s="1103">
        <f t="shared" si="0"/>
        <v>0</v>
      </c>
      <c r="S34" s="1015">
        <v>17</v>
      </c>
    </row>
    <row r="35" spans="1:19">
      <c r="A35" s="1015">
        <v>18</v>
      </c>
      <c r="B35" s="965"/>
      <c r="C35" s="965"/>
      <c r="D35" s="1033"/>
      <c r="E35" s="965"/>
      <c r="F35" s="1032"/>
      <c r="G35" s="976"/>
      <c r="H35" s="1073"/>
      <c r="I35" s="902"/>
      <c r="J35" s="1015"/>
      <c r="K35" s="965"/>
      <c r="L35" s="965"/>
      <c r="M35" s="965"/>
      <c r="N35" s="1032"/>
      <c r="O35" s="1032"/>
      <c r="P35" s="1032"/>
      <c r="Q35" s="2814"/>
      <c r="R35" s="1103">
        <f t="shared" si="0"/>
        <v>0</v>
      </c>
      <c r="S35" s="1015">
        <v>18</v>
      </c>
    </row>
    <row r="36" spans="1:19">
      <c r="A36" s="1015">
        <v>19</v>
      </c>
      <c r="B36" s="965"/>
      <c r="C36" s="965"/>
      <c r="D36" s="1033"/>
      <c r="E36" s="965"/>
      <c r="F36" s="1032"/>
      <c r="G36" s="976"/>
      <c r="H36" s="1073"/>
      <c r="I36" s="902"/>
      <c r="J36" s="1015"/>
      <c r="K36" s="965"/>
      <c r="L36" s="965"/>
      <c r="M36" s="965"/>
      <c r="N36" s="1032"/>
      <c r="O36" s="1032"/>
      <c r="P36" s="1032"/>
      <c r="Q36" s="2814"/>
      <c r="R36" s="1103">
        <f t="shared" si="0"/>
        <v>0</v>
      </c>
      <c r="S36" s="1015">
        <v>19</v>
      </c>
    </row>
    <row r="37" spans="1:19">
      <c r="A37" s="1015">
        <v>20</v>
      </c>
      <c r="B37" s="965"/>
      <c r="C37" s="965"/>
      <c r="D37" s="1033"/>
      <c r="E37" s="965"/>
      <c r="F37" s="1032"/>
      <c r="G37" s="976"/>
      <c r="H37" s="1073"/>
      <c r="I37" s="902"/>
      <c r="J37" s="1015"/>
      <c r="K37" s="965"/>
      <c r="L37" s="965"/>
      <c r="M37" s="965"/>
      <c r="N37" s="1032"/>
      <c r="O37" s="1032"/>
      <c r="P37" s="1032"/>
      <c r="Q37" s="2814"/>
      <c r="R37" s="1103">
        <f t="shared" si="0"/>
        <v>0</v>
      </c>
      <c r="S37" s="1015">
        <v>20</v>
      </c>
    </row>
    <row r="38" spans="1:19">
      <c r="A38" s="1015">
        <v>21</v>
      </c>
      <c r="B38" s="965"/>
      <c r="C38" s="965"/>
      <c r="D38" s="1033"/>
      <c r="E38" s="965"/>
      <c r="F38" s="1032"/>
      <c r="G38" s="976"/>
      <c r="H38" s="1073"/>
      <c r="I38" s="902"/>
      <c r="J38" s="1015"/>
      <c r="K38" s="965"/>
      <c r="L38" s="965"/>
      <c r="M38" s="965"/>
      <c r="N38" s="1032"/>
      <c r="O38" s="1032"/>
      <c r="P38" s="1032"/>
      <c r="Q38" s="2814"/>
      <c r="R38" s="1103">
        <f t="shared" si="0"/>
        <v>0</v>
      </c>
      <c r="S38" s="1015">
        <v>21</v>
      </c>
    </row>
    <row r="39" spans="1:19">
      <c r="A39" s="1015">
        <v>22</v>
      </c>
      <c r="B39" s="965"/>
      <c r="C39" s="965"/>
      <c r="D39" s="1033"/>
      <c r="E39" s="965"/>
      <c r="F39" s="1032"/>
      <c r="G39" s="976"/>
      <c r="H39" s="1073"/>
      <c r="I39" s="902"/>
      <c r="J39" s="1015"/>
      <c r="K39" s="965"/>
      <c r="L39" s="965"/>
      <c r="M39" s="965"/>
      <c r="N39" s="1032"/>
      <c r="O39" s="1032"/>
      <c r="P39" s="1032"/>
      <c r="Q39" s="2814"/>
      <c r="R39" s="1103">
        <f t="shared" si="0"/>
        <v>0</v>
      </c>
      <c r="S39" s="1015">
        <v>22</v>
      </c>
    </row>
    <row r="40" spans="1:19">
      <c r="A40" s="1015">
        <v>23</v>
      </c>
      <c r="B40" s="965"/>
      <c r="C40" s="965"/>
      <c r="D40" s="1033"/>
      <c r="E40" s="965"/>
      <c r="F40" s="1032"/>
      <c r="G40" s="976"/>
      <c r="H40" s="1073"/>
      <c r="I40" s="902"/>
      <c r="J40" s="1015"/>
      <c r="K40" s="965"/>
      <c r="L40" s="965"/>
      <c r="M40" s="965"/>
      <c r="N40" s="1032"/>
      <c r="O40" s="1032"/>
      <c r="P40" s="1032"/>
      <c r="Q40" s="2814"/>
      <c r="R40" s="1103">
        <f t="shared" si="0"/>
        <v>0</v>
      </c>
      <c r="S40" s="1015">
        <v>23</v>
      </c>
    </row>
    <row r="41" spans="1:19">
      <c r="A41" s="1015">
        <v>24</v>
      </c>
      <c r="B41" s="965"/>
      <c r="C41" s="965"/>
      <c r="D41" s="1033"/>
      <c r="E41" s="965"/>
      <c r="F41" s="1032"/>
      <c r="G41" s="976"/>
      <c r="H41" s="1073"/>
      <c r="I41" s="902"/>
      <c r="J41" s="1015"/>
      <c r="K41" s="965"/>
      <c r="L41" s="965"/>
      <c r="M41" s="965"/>
      <c r="N41" s="1032"/>
      <c r="O41" s="1032"/>
      <c r="P41" s="1032"/>
      <c r="Q41" s="2814"/>
      <c r="R41" s="1103">
        <f t="shared" si="0"/>
        <v>0</v>
      </c>
      <c r="S41" s="1015">
        <v>24</v>
      </c>
    </row>
    <row r="42" spans="1:19">
      <c r="A42" s="1015">
        <v>25</v>
      </c>
      <c r="B42" s="965"/>
      <c r="C42" s="965"/>
      <c r="D42" s="1033"/>
      <c r="E42" s="965"/>
      <c r="F42" s="1032"/>
      <c r="G42" s="976"/>
      <c r="H42" s="1073"/>
      <c r="I42" s="902"/>
      <c r="J42" s="1015"/>
      <c r="K42" s="965"/>
      <c r="L42" s="965"/>
      <c r="M42" s="965"/>
      <c r="N42" s="1032"/>
      <c r="O42" s="1032"/>
      <c r="P42" s="1032"/>
      <c r="Q42" s="2814"/>
      <c r="R42" s="1103">
        <f t="shared" si="0"/>
        <v>0</v>
      </c>
      <c r="S42" s="1015">
        <v>25</v>
      </c>
    </row>
    <row r="43" spans="1:19">
      <c r="A43" s="1015">
        <v>26</v>
      </c>
      <c r="B43" s="965"/>
      <c r="C43" s="965"/>
      <c r="D43" s="1033"/>
      <c r="E43" s="965"/>
      <c r="F43" s="1032"/>
      <c r="G43" s="976"/>
      <c r="H43" s="1073"/>
      <c r="I43" s="902"/>
      <c r="J43" s="1015"/>
      <c r="K43" s="965"/>
      <c r="L43" s="965"/>
      <c r="M43" s="965"/>
      <c r="N43" s="1032"/>
      <c r="O43" s="1032"/>
      <c r="P43" s="1032"/>
      <c r="Q43" s="2814"/>
      <c r="R43" s="1103">
        <f t="shared" si="0"/>
        <v>0</v>
      </c>
      <c r="S43" s="1015">
        <v>26</v>
      </c>
    </row>
    <row r="44" spans="1:19">
      <c r="A44" s="1015">
        <v>27</v>
      </c>
      <c r="B44" s="965"/>
      <c r="C44" s="965"/>
      <c r="D44" s="1033"/>
      <c r="E44" s="965"/>
      <c r="F44" s="1032"/>
      <c r="G44" s="976"/>
      <c r="H44" s="1073"/>
      <c r="I44" s="902"/>
      <c r="J44" s="1015"/>
      <c r="K44" s="965"/>
      <c r="L44" s="965"/>
      <c r="M44" s="965"/>
      <c r="N44" s="1032"/>
      <c r="O44" s="1032"/>
      <c r="P44" s="1032"/>
      <c r="Q44" s="2814"/>
      <c r="R44" s="1103">
        <f t="shared" si="0"/>
        <v>0</v>
      </c>
      <c r="S44" s="1015">
        <v>27</v>
      </c>
    </row>
    <row r="45" spans="1:19">
      <c r="A45" s="1015">
        <v>28</v>
      </c>
      <c r="B45" s="965"/>
      <c r="C45" s="965"/>
      <c r="D45" s="1033"/>
      <c r="E45" s="965"/>
      <c r="F45" s="1032"/>
      <c r="G45" s="976"/>
      <c r="H45" s="1073"/>
      <c r="I45" s="902"/>
      <c r="J45" s="1015"/>
      <c r="K45" s="965"/>
      <c r="L45" s="965"/>
      <c r="M45" s="965"/>
      <c r="N45" s="1032"/>
      <c r="O45" s="1032"/>
      <c r="P45" s="1032"/>
      <c r="Q45" s="2814"/>
      <c r="R45" s="1103">
        <f t="shared" si="0"/>
        <v>0</v>
      </c>
      <c r="S45" s="1015">
        <v>28</v>
      </c>
    </row>
    <row r="46" spans="1:19">
      <c r="A46" s="1015">
        <v>29</v>
      </c>
      <c r="B46" s="965"/>
      <c r="C46" s="965"/>
      <c r="D46" s="1033"/>
      <c r="E46" s="965"/>
      <c r="F46" s="1032"/>
      <c r="G46" s="976"/>
      <c r="H46" s="1073"/>
      <c r="I46" s="902"/>
      <c r="J46" s="1015"/>
      <c r="K46" s="965"/>
      <c r="L46" s="965"/>
      <c r="M46" s="965"/>
      <c r="N46" s="1032"/>
      <c r="O46" s="1032"/>
      <c r="P46" s="1032"/>
      <c r="Q46" s="2814"/>
      <c r="R46" s="1103">
        <f t="shared" si="0"/>
        <v>0</v>
      </c>
      <c r="S46" s="1015">
        <v>29</v>
      </c>
    </row>
    <row r="47" spans="1:19">
      <c r="A47" s="1015">
        <v>30</v>
      </c>
      <c r="B47" s="965"/>
      <c r="C47" s="965"/>
      <c r="D47" s="1033"/>
      <c r="E47" s="965"/>
      <c r="F47" s="1032"/>
      <c r="G47" s="976"/>
      <c r="H47" s="1073"/>
      <c r="I47" s="902"/>
      <c r="J47" s="1015"/>
      <c r="K47" s="965"/>
      <c r="L47" s="965"/>
      <c r="M47" s="965"/>
      <c r="N47" s="1032"/>
      <c r="O47" s="1032"/>
      <c r="P47" s="1032"/>
      <c r="Q47" s="2814"/>
      <c r="R47" s="1103">
        <f t="shared" si="0"/>
        <v>0</v>
      </c>
      <c r="S47" s="1015">
        <v>30</v>
      </c>
    </row>
    <row r="48" spans="1:19">
      <c r="A48" s="1015">
        <v>31</v>
      </c>
      <c r="B48" s="965"/>
      <c r="C48" s="965"/>
      <c r="D48" s="1033"/>
      <c r="E48" s="965"/>
      <c r="F48" s="1032"/>
      <c r="G48" s="976"/>
      <c r="H48" s="1073"/>
      <c r="I48" s="902"/>
      <c r="J48" s="1015"/>
      <c r="K48" s="965"/>
      <c r="L48" s="965"/>
      <c r="M48" s="965"/>
      <c r="N48" s="1032"/>
      <c r="O48" s="1032"/>
      <c r="P48" s="1032"/>
      <c r="Q48" s="2814"/>
      <c r="R48" s="1103">
        <f t="shared" si="0"/>
        <v>0</v>
      </c>
      <c r="S48" s="1015">
        <v>31</v>
      </c>
    </row>
    <row r="49" spans="1:19">
      <c r="A49" s="1015">
        <v>32</v>
      </c>
      <c r="B49" s="965"/>
      <c r="C49" s="965"/>
      <c r="D49" s="1033"/>
      <c r="E49" s="965"/>
      <c r="F49" s="1032"/>
      <c r="G49" s="976"/>
      <c r="H49" s="1073"/>
      <c r="I49" s="902"/>
      <c r="J49" s="1015"/>
      <c r="K49" s="965"/>
      <c r="L49" s="965"/>
      <c r="M49" s="965"/>
      <c r="N49" s="1032"/>
      <c r="O49" s="1032"/>
      <c r="P49" s="1032"/>
      <c r="Q49" s="2814"/>
      <c r="R49" s="1103">
        <f t="shared" si="0"/>
        <v>0</v>
      </c>
      <c r="S49" s="1015">
        <v>32</v>
      </c>
    </row>
    <row r="50" spans="1:19">
      <c r="A50" s="1015">
        <v>33</v>
      </c>
      <c r="B50" s="965"/>
      <c r="C50" s="965"/>
      <c r="D50" s="1033"/>
      <c r="E50" s="965"/>
      <c r="F50" s="1032"/>
      <c r="G50" s="976"/>
      <c r="H50" s="1073"/>
      <c r="I50" s="902"/>
      <c r="J50" s="1015"/>
      <c r="K50" s="965"/>
      <c r="L50" s="965"/>
      <c r="M50" s="965"/>
      <c r="N50" s="1032"/>
      <c r="O50" s="1032"/>
      <c r="P50" s="1032"/>
      <c r="Q50" s="2814"/>
      <c r="R50" s="1103">
        <f t="shared" si="0"/>
        <v>0</v>
      </c>
      <c r="S50" s="1015">
        <v>33</v>
      </c>
    </row>
    <row r="51" spans="1:19">
      <c r="A51" s="1015">
        <v>34</v>
      </c>
      <c r="B51" s="965"/>
      <c r="C51" s="965"/>
      <c r="D51" s="1033"/>
      <c r="E51" s="965"/>
      <c r="F51" s="1032"/>
      <c r="G51" s="976"/>
      <c r="H51" s="1073"/>
      <c r="I51" s="902"/>
      <c r="J51" s="1015"/>
      <c r="K51" s="965"/>
      <c r="L51" s="965"/>
      <c r="M51" s="965"/>
      <c r="N51" s="1032"/>
      <c r="O51" s="1032"/>
      <c r="P51" s="1032"/>
      <c r="Q51" s="2814"/>
      <c r="R51" s="1103">
        <f t="shared" si="0"/>
        <v>0</v>
      </c>
      <c r="S51" s="1015">
        <v>34</v>
      </c>
    </row>
    <row r="52" spans="1:19">
      <c r="A52" s="1015">
        <v>35</v>
      </c>
      <c r="B52" s="965"/>
      <c r="C52" s="965"/>
      <c r="D52" s="1033"/>
      <c r="E52" s="965"/>
      <c r="F52" s="1032"/>
      <c r="G52" s="976"/>
      <c r="H52" s="1073"/>
      <c r="I52" s="902"/>
      <c r="J52" s="1015"/>
      <c r="K52" s="965"/>
      <c r="L52" s="965"/>
      <c r="M52" s="965"/>
      <c r="N52" s="1032"/>
      <c r="O52" s="1032"/>
      <c r="P52" s="1032"/>
      <c r="Q52" s="2814"/>
      <c r="R52" s="1103">
        <f t="shared" si="0"/>
        <v>0</v>
      </c>
      <c r="S52" s="1015">
        <v>35</v>
      </c>
    </row>
    <row r="53" spans="1:19">
      <c r="A53" s="1015">
        <v>36</v>
      </c>
      <c r="B53" s="965"/>
      <c r="C53" s="965"/>
      <c r="D53" s="1033"/>
      <c r="E53" s="965"/>
      <c r="F53" s="1032"/>
      <c r="G53" s="976"/>
      <c r="H53" s="1073"/>
      <c r="I53" s="902"/>
      <c r="J53" s="1015"/>
      <c r="K53" s="965"/>
      <c r="L53" s="965"/>
      <c r="M53" s="965"/>
      <c r="N53" s="1032"/>
      <c r="O53" s="1032"/>
      <c r="P53" s="1032"/>
      <c r="Q53" s="2814"/>
      <c r="R53" s="1103">
        <f t="shared" si="0"/>
        <v>0</v>
      </c>
      <c r="S53" s="1015">
        <v>36</v>
      </c>
    </row>
    <row r="54" spans="1:19">
      <c r="A54" s="1015">
        <v>37</v>
      </c>
      <c r="B54" s="965"/>
      <c r="C54" s="965"/>
      <c r="D54" s="1033"/>
      <c r="E54" s="965"/>
      <c r="F54" s="1032"/>
      <c r="G54" s="976"/>
      <c r="H54" s="1073"/>
      <c r="I54" s="902"/>
      <c r="J54" s="1015"/>
      <c r="K54" s="965"/>
      <c r="L54" s="965"/>
      <c r="M54" s="965"/>
      <c r="N54" s="1032"/>
      <c r="O54" s="1032"/>
      <c r="P54" s="1032"/>
      <c r="Q54" s="2814"/>
      <c r="R54" s="1103">
        <f t="shared" si="0"/>
        <v>0</v>
      </c>
      <c r="S54" s="1015">
        <v>37</v>
      </c>
    </row>
    <row r="55" spans="1:19">
      <c r="A55" s="1015">
        <v>38</v>
      </c>
      <c r="B55" s="965"/>
      <c r="C55" s="965"/>
      <c r="D55" s="1033"/>
      <c r="E55" s="965"/>
      <c r="F55" s="1032"/>
      <c r="G55" s="976"/>
      <c r="H55" s="1073"/>
      <c r="I55" s="902"/>
      <c r="J55" s="1015"/>
      <c r="K55" s="965"/>
      <c r="L55" s="965"/>
      <c r="M55" s="965"/>
      <c r="N55" s="1032"/>
      <c r="O55" s="1032"/>
      <c r="P55" s="1032"/>
      <c r="Q55" s="2814"/>
      <c r="R55" s="1103">
        <f t="shared" si="0"/>
        <v>0</v>
      </c>
      <c r="S55" s="1015">
        <v>38</v>
      </c>
    </row>
    <row r="56" spans="1:19">
      <c r="A56" s="1015">
        <v>39</v>
      </c>
      <c r="B56" s="965"/>
      <c r="C56" s="965"/>
      <c r="D56" s="1033"/>
      <c r="E56" s="965"/>
      <c r="F56" s="1032"/>
      <c r="G56" s="976"/>
      <c r="H56" s="1073"/>
      <c r="I56" s="902"/>
      <c r="J56" s="1015"/>
      <c r="K56" s="965"/>
      <c r="L56" s="965"/>
      <c r="M56" s="965"/>
      <c r="N56" s="1032"/>
      <c r="O56" s="1032"/>
      <c r="P56" s="1032"/>
      <c r="Q56" s="2814"/>
      <c r="R56" s="1103">
        <f t="shared" si="0"/>
        <v>0</v>
      </c>
      <c r="S56" s="1015">
        <v>39</v>
      </c>
    </row>
    <row r="57" spans="1:19">
      <c r="A57" s="1015">
        <v>40</v>
      </c>
      <c r="B57" s="965"/>
      <c r="C57" s="965"/>
      <c r="D57" s="1033"/>
      <c r="E57" s="965"/>
      <c r="F57" s="1032"/>
      <c r="G57" s="976"/>
      <c r="H57" s="1073"/>
      <c r="I57" s="902"/>
      <c r="J57" s="1015"/>
      <c r="K57" s="965"/>
      <c r="L57" s="965"/>
      <c r="M57" s="965"/>
      <c r="N57" s="1032"/>
      <c r="O57" s="1032"/>
      <c r="P57" s="1032"/>
      <c r="Q57" s="2814"/>
      <c r="R57" s="1103">
        <f t="shared" si="0"/>
        <v>0</v>
      </c>
      <c r="S57" s="1015">
        <v>40</v>
      </c>
    </row>
    <row r="58" spans="1:19">
      <c r="A58" s="1015">
        <v>41</v>
      </c>
      <c r="B58" s="965"/>
      <c r="C58" s="965"/>
      <c r="D58" s="1033"/>
      <c r="E58" s="965"/>
      <c r="F58" s="1032"/>
      <c r="G58" s="976"/>
      <c r="H58" s="1073"/>
      <c r="I58" s="902"/>
      <c r="J58" s="1015"/>
      <c r="K58" s="965"/>
      <c r="L58" s="965"/>
      <c r="M58" s="965"/>
      <c r="N58" s="1032"/>
      <c r="O58" s="1032"/>
      <c r="P58" s="1032"/>
      <c r="Q58" s="2814"/>
      <c r="R58" s="1103">
        <f t="shared" si="0"/>
        <v>0</v>
      </c>
      <c r="S58" s="1015">
        <v>41</v>
      </c>
    </row>
    <row r="59" spans="1:19">
      <c r="A59" s="1015">
        <v>42</v>
      </c>
      <c r="B59" s="965"/>
      <c r="C59" s="965"/>
      <c r="D59" s="1033"/>
      <c r="E59" s="965"/>
      <c r="F59" s="1032"/>
      <c r="G59" s="976"/>
      <c r="H59" s="1073"/>
      <c r="I59" s="902"/>
      <c r="J59" s="1015"/>
      <c r="K59" s="965"/>
      <c r="L59" s="965"/>
      <c r="M59" s="965"/>
      <c r="N59" s="1032"/>
      <c r="O59" s="1032"/>
      <c r="P59" s="1032"/>
      <c r="Q59" s="2814"/>
      <c r="R59" s="1103">
        <f t="shared" si="0"/>
        <v>0</v>
      </c>
      <c r="S59" s="1015">
        <v>42</v>
      </c>
    </row>
    <row r="60" spans="1:19" ht="15.75" thickBot="1">
      <c r="A60" s="1034">
        <v>43</v>
      </c>
      <c r="B60" s="982"/>
      <c r="C60" s="982"/>
      <c r="D60" s="1080"/>
      <c r="E60" s="982"/>
      <c r="F60" s="1108"/>
      <c r="G60" s="1082"/>
      <c r="H60" s="1081"/>
      <c r="I60" s="902"/>
      <c r="J60" s="1034"/>
      <c r="K60" s="982"/>
      <c r="L60" s="982"/>
      <c r="M60" s="982"/>
      <c r="N60" s="1108"/>
      <c r="O60" s="1108"/>
      <c r="P60" s="1108"/>
      <c r="Q60" s="2815"/>
      <c r="R60" s="1109">
        <f t="shared" si="0"/>
        <v>0</v>
      </c>
      <c r="S60" s="1034">
        <v>43</v>
      </c>
    </row>
    <row r="61" spans="1:19" ht="15.75" thickBot="1">
      <c r="A61" s="1034">
        <v>44</v>
      </c>
      <c r="B61" s="982" t="s">
        <v>2332</v>
      </c>
      <c r="C61" s="982"/>
      <c r="D61" s="1080">
        <f>SUM(D18:D60)</f>
        <v>0</v>
      </c>
      <c r="E61" s="982"/>
      <c r="F61" s="1080" t="str">
        <f>IF(ISERR(AVERAGEA(F18:F60))," ",AVERAGEA(F18:F60))</f>
        <v xml:space="preserve"> </v>
      </c>
      <c r="G61" s="1080">
        <f>SUM(G18:G60)</f>
        <v>0</v>
      </c>
      <c r="H61" s="1080">
        <f>SUM(H18:H60)</f>
        <v>0</v>
      </c>
      <c r="I61" s="902"/>
      <c r="J61" s="1034"/>
      <c r="K61" s="982"/>
      <c r="L61" s="982"/>
      <c r="M61" s="982"/>
      <c r="N61" s="1110">
        <f>SUM(N18:N60)</f>
        <v>0</v>
      </c>
      <c r="O61" s="1110">
        <f>SUM(O18:O60)</f>
        <v>0</v>
      </c>
      <c r="P61" s="1110">
        <f>SUM(P18:P60)</f>
        <v>0</v>
      </c>
      <c r="Q61" s="2816">
        <f>SUM(Q18:Q60)</f>
        <v>0</v>
      </c>
      <c r="R61" s="1110">
        <f>SUM(R18:R60)</f>
        <v>0</v>
      </c>
      <c r="S61" s="1034">
        <v>44</v>
      </c>
    </row>
    <row r="62" spans="1:19">
      <c r="A62" s="1092"/>
      <c r="B62" s="1092"/>
      <c r="C62" s="1092"/>
      <c r="D62" s="1106"/>
      <c r="E62" s="1092"/>
      <c r="F62" s="1106"/>
      <c r="G62" s="1106"/>
      <c r="H62" s="1106"/>
      <c r="I62" s="902"/>
      <c r="J62" s="1092"/>
      <c r="K62" s="1092"/>
      <c r="L62" s="1092"/>
      <c r="M62" s="1092"/>
      <c r="N62" s="1107"/>
      <c r="O62" s="1107"/>
      <c r="P62" s="1107"/>
      <c r="Q62" s="974"/>
      <c r="R62" s="1107"/>
      <c r="S62" s="1092"/>
    </row>
    <row r="63" spans="1:19">
      <c r="A63" s="1527" t="s">
        <v>4681</v>
      </c>
      <c r="B63" s="2539"/>
      <c r="C63" s="2539"/>
      <c r="D63" s="902"/>
      <c r="E63" s="902"/>
      <c r="F63" s="902"/>
      <c r="G63" s="902"/>
      <c r="H63" s="902"/>
      <c r="I63" s="902"/>
      <c r="J63" s="1527" t="s">
        <v>4681</v>
      </c>
      <c r="K63" s="2539"/>
      <c r="L63" s="2539"/>
    </row>
    <row r="64" spans="1:19">
      <c r="A64" s="903" t="s">
        <v>3416</v>
      </c>
      <c r="B64" s="903"/>
      <c r="C64" s="903"/>
      <c r="D64" s="903"/>
      <c r="E64" s="903"/>
      <c r="F64" s="903"/>
      <c r="G64" s="903"/>
      <c r="H64" s="903"/>
      <c r="I64" s="902"/>
      <c r="J64" s="903" t="s">
        <v>3417</v>
      </c>
      <c r="K64" s="903"/>
      <c r="L64" s="903"/>
      <c r="M64" s="903"/>
      <c r="N64" s="903"/>
      <c r="O64" s="903"/>
      <c r="P64" s="903"/>
      <c r="Q64" s="903"/>
      <c r="R64" s="903"/>
      <c r="S64" s="903"/>
    </row>
  </sheetData>
  <printOptions horizontalCentered="1" verticalCentered="1"/>
  <pageMargins left="0.5" right="0.5" top="0.5" bottom="0.5" header="0" footer="0"/>
  <pageSetup scale="67" fitToWidth="2" orientation="portrait" r:id="rId1"/>
  <headerFooter alignWithMargins="0"/>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R136"/>
  <sheetViews>
    <sheetView defaultGridColor="0" view="pageBreakPreview" colorId="22" zoomScale="40" zoomScaleNormal="100" zoomScaleSheetLayoutView="40" workbookViewId="0">
      <selection activeCell="M76" sqref="M76"/>
    </sheetView>
  </sheetViews>
  <sheetFormatPr defaultColWidth="9.6640625" defaultRowHeight="15"/>
  <cols>
    <col min="1" max="1" width="4.6640625" customWidth="1"/>
    <col min="2" max="3" width="15.6640625" customWidth="1"/>
    <col min="4" max="4" width="15.5546875" customWidth="1"/>
    <col min="5" max="5" width="14.6640625" customWidth="1"/>
    <col min="6" max="6" width="13.4414062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904" t="s">
        <v>1800</v>
      </c>
      <c r="B1" s="905"/>
      <c r="C1" s="905"/>
      <c r="D1" s="1009" t="s">
        <v>1344</v>
      </c>
      <c r="E1" s="1012"/>
      <c r="F1" s="1011" t="s">
        <v>1802</v>
      </c>
      <c r="G1" s="1013" t="s">
        <v>1803</v>
      </c>
      <c r="H1" s="996"/>
      <c r="I1" s="902"/>
      <c r="J1" s="904" t="s">
        <v>1800</v>
      </c>
      <c r="K1" s="905"/>
      <c r="L1" s="1012"/>
      <c r="M1" s="1009" t="s">
        <v>1344</v>
      </c>
      <c r="N1" s="1012"/>
      <c r="O1" s="1022"/>
      <c r="P1" s="1013" t="s">
        <v>1802</v>
      </c>
      <c r="Q1" s="1013" t="s">
        <v>1803</v>
      </c>
      <c r="R1" s="996"/>
    </row>
    <row r="2" spans="1:18">
      <c r="A2" s="72" t="str">
        <f>'Data Sheet'!$C$25</f>
        <v xml:space="preserve">The Brooklyn Union Gas Company d/b/a National Grid New York </v>
      </c>
      <c r="B2" s="902"/>
      <c r="C2" s="902"/>
      <c r="D2" s="964" t="s">
        <v>1137</v>
      </c>
      <c r="E2" s="902"/>
      <c r="F2" s="1024" t="s">
        <v>1805</v>
      </c>
      <c r="G2" s="962"/>
      <c r="H2" s="963"/>
      <c r="I2" s="902"/>
      <c r="J2" s="72" t="str">
        <f>'Data Sheet'!$C$25</f>
        <v xml:space="preserve">The Brooklyn Union Gas Company d/b/a National Grid New York </v>
      </c>
      <c r="K2" s="902"/>
      <c r="L2" s="902"/>
      <c r="M2" s="964" t="s">
        <v>1137</v>
      </c>
      <c r="N2" s="902"/>
      <c r="O2" s="903"/>
      <c r="P2" s="962" t="s">
        <v>1805</v>
      </c>
      <c r="Q2" s="1014"/>
      <c r="R2" s="915"/>
    </row>
    <row r="3" spans="1:18" ht="15" customHeight="1" thickBot="1">
      <c r="A3" s="981"/>
      <c r="B3" s="954"/>
      <c r="C3" s="954"/>
      <c r="D3" s="981" t="s">
        <v>1138</v>
      </c>
      <c r="E3" s="954"/>
      <c r="F3" s="1016" t="str">
        <f>'Data Sheet'!$C$40</f>
        <v xml:space="preserve"> March 29, 2017</v>
      </c>
      <c r="G3" s="937" t="str">
        <f>'Data Sheet'!$C$38</f>
        <v xml:space="preserve"> December 31, 2016</v>
      </c>
      <c r="H3" s="1028"/>
      <c r="I3" s="902"/>
      <c r="J3" s="981"/>
      <c r="K3" s="954"/>
      <c r="L3" s="954"/>
      <c r="M3" s="981" t="s">
        <v>1138</v>
      </c>
      <c r="N3" s="954"/>
      <c r="O3" s="1036"/>
      <c r="P3" s="1040" t="str">
        <f>'Data Sheet'!$C$40</f>
        <v xml:space="preserve"> March 29, 2017</v>
      </c>
      <c r="Q3" s="1029" t="str">
        <f>'Data Sheet'!$C$38</f>
        <v xml:space="preserve"> December 31, 2016</v>
      </c>
      <c r="R3" s="1028"/>
    </row>
    <row r="4" spans="1:18" ht="15" customHeight="1" thickBot="1">
      <c r="A4" s="577" t="s">
        <v>3418</v>
      </c>
      <c r="B4" s="578"/>
      <c r="C4" s="578"/>
      <c r="D4" s="1017"/>
      <c r="E4" s="1017"/>
      <c r="F4" s="1017"/>
      <c r="G4" s="1019"/>
      <c r="H4" s="1028"/>
      <c r="I4" s="902"/>
      <c r="J4" s="577" t="s">
        <v>3419</v>
      </c>
      <c r="K4" s="578"/>
      <c r="L4" s="578"/>
      <c r="M4" s="1017"/>
      <c r="N4" s="1017"/>
      <c r="O4" s="1017"/>
      <c r="P4" s="1017"/>
      <c r="Q4" s="1019"/>
      <c r="R4" s="1028"/>
    </row>
    <row r="5" spans="1:18" ht="15.75">
      <c r="A5" s="68"/>
      <c r="B5" s="71"/>
      <c r="C5" s="71"/>
      <c r="D5" s="69"/>
      <c r="E5" s="69"/>
      <c r="F5" s="69"/>
      <c r="G5" s="375"/>
      <c r="H5" s="73"/>
      <c r="I5" s="902"/>
      <c r="J5" s="68"/>
      <c r="K5" s="71"/>
      <c r="L5" s="71"/>
      <c r="M5" s="69"/>
      <c r="N5" s="69"/>
      <c r="O5" s="69"/>
      <c r="P5" s="69"/>
      <c r="Q5" s="375"/>
      <c r="R5" s="73"/>
    </row>
    <row r="6" spans="1:18">
      <c r="A6" s="72" t="s">
        <v>2687</v>
      </c>
      <c r="B6" s="17"/>
      <c r="C6" s="17"/>
      <c r="D6" s="17"/>
      <c r="E6" s="17" t="s">
        <v>3420</v>
      </c>
      <c r="F6" s="17"/>
      <c r="G6" s="17"/>
      <c r="H6" s="73"/>
      <c r="I6" s="902"/>
      <c r="J6" s="964" t="s">
        <v>3421</v>
      </c>
      <c r="K6" s="17"/>
      <c r="L6" s="17"/>
      <c r="M6" s="17"/>
      <c r="N6" s="17" t="s">
        <v>3422</v>
      </c>
      <c r="O6" s="17"/>
      <c r="P6" s="17"/>
      <c r="Q6" s="17"/>
      <c r="R6" s="73"/>
    </row>
    <row r="7" spans="1:18">
      <c r="A7" s="72" t="s">
        <v>3423</v>
      </c>
      <c r="B7" s="17"/>
      <c r="C7" s="17"/>
      <c r="D7" s="17"/>
      <c r="E7" s="17" t="s">
        <v>3424</v>
      </c>
      <c r="F7" s="17"/>
      <c r="G7" s="17"/>
      <c r="H7" s="73"/>
      <c r="I7" s="902"/>
      <c r="J7" s="72" t="s">
        <v>3425</v>
      </c>
      <c r="K7" s="17"/>
      <c r="L7" s="17"/>
      <c r="M7" s="17"/>
      <c r="N7" s="17" t="s">
        <v>3426</v>
      </c>
      <c r="O7" s="17"/>
      <c r="P7" s="17"/>
      <c r="Q7" s="17"/>
      <c r="R7" s="73"/>
    </row>
    <row r="8" spans="1:18">
      <c r="A8" s="72" t="s">
        <v>3427</v>
      </c>
      <c r="B8" s="17"/>
      <c r="C8" s="17"/>
      <c r="D8" s="17"/>
      <c r="E8" s="17" t="s">
        <v>3428</v>
      </c>
      <c r="F8" s="17"/>
      <c r="G8" s="17"/>
      <c r="H8" s="73"/>
      <c r="I8" s="902"/>
      <c r="J8" s="72" t="s">
        <v>3429</v>
      </c>
      <c r="K8" s="17"/>
      <c r="L8" s="17"/>
      <c r="M8" s="17"/>
      <c r="N8" s="17" t="s">
        <v>2696</v>
      </c>
      <c r="O8" s="17"/>
      <c r="P8" s="17"/>
      <c r="Q8" s="17"/>
      <c r="R8" s="73"/>
    </row>
    <row r="9" spans="1:18">
      <c r="A9" s="72" t="s">
        <v>2697</v>
      </c>
      <c r="B9" s="17"/>
      <c r="C9" s="17"/>
      <c r="D9" s="17"/>
      <c r="E9" s="17" t="s">
        <v>2698</v>
      </c>
      <c r="F9" s="17"/>
      <c r="G9" s="17"/>
      <c r="H9" s="73"/>
      <c r="I9" s="902"/>
      <c r="J9" s="72" t="s">
        <v>2699</v>
      </c>
      <c r="K9" s="17"/>
      <c r="L9" s="17"/>
      <c r="M9" s="17"/>
      <c r="N9" s="17" t="s">
        <v>2700</v>
      </c>
      <c r="O9" s="17"/>
      <c r="P9" s="17"/>
      <c r="Q9" s="17"/>
      <c r="R9" s="73"/>
    </row>
    <row r="10" spans="1:18">
      <c r="A10" s="72" t="s">
        <v>2701</v>
      </c>
      <c r="B10" s="17"/>
      <c r="C10" s="17"/>
      <c r="D10" s="17"/>
      <c r="E10" s="17" t="s">
        <v>2702</v>
      </c>
      <c r="F10" s="17"/>
      <c r="G10" s="17"/>
      <c r="H10" s="73"/>
      <c r="I10" s="902"/>
      <c r="J10" s="72" t="s">
        <v>2703</v>
      </c>
      <c r="K10" s="17"/>
      <c r="L10" s="17"/>
      <c r="M10" s="17"/>
      <c r="N10" s="17" t="s">
        <v>2704</v>
      </c>
      <c r="O10" s="17"/>
      <c r="P10" s="17"/>
      <c r="Q10" s="17"/>
      <c r="R10" s="73"/>
    </row>
    <row r="11" spans="1:18">
      <c r="A11" s="72" t="s">
        <v>2705</v>
      </c>
      <c r="B11" s="17"/>
      <c r="C11" s="17"/>
      <c r="D11" s="17"/>
      <c r="E11" s="17" t="s">
        <v>2706</v>
      </c>
      <c r="F11" s="17"/>
      <c r="G11" s="17"/>
      <c r="H11" s="73"/>
      <c r="I11" s="902"/>
      <c r="J11" s="72" t="s">
        <v>2707</v>
      </c>
      <c r="K11" s="17"/>
      <c r="L11" s="17"/>
      <c r="M11" s="17"/>
      <c r="N11" s="17" t="s">
        <v>2151</v>
      </c>
      <c r="O11" s="17"/>
      <c r="P11" s="17"/>
      <c r="Q11" s="17"/>
      <c r="R11" s="73"/>
    </row>
    <row r="12" spans="1:18">
      <c r="A12" s="72" t="s">
        <v>2152</v>
      </c>
      <c r="B12" s="17"/>
      <c r="C12" s="17"/>
      <c r="D12" s="17"/>
      <c r="E12" s="17" t="s">
        <v>2153</v>
      </c>
      <c r="F12" s="17"/>
      <c r="G12" s="17"/>
      <c r="H12" s="73"/>
      <c r="I12" s="902"/>
      <c r="J12" s="72" t="s">
        <v>3202</v>
      </c>
      <c r="K12" s="17"/>
      <c r="L12" s="17"/>
      <c r="M12" s="17"/>
      <c r="N12" s="17" t="s">
        <v>3203</v>
      </c>
      <c r="O12" s="17"/>
      <c r="P12" s="17"/>
      <c r="Q12" s="17"/>
      <c r="R12" s="73"/>
    </row>
    <row r="13" spans="1:18" ht="15.75" thickBot="1">
      <c r="A13" s="109"/>
      <c r="B13" s="110"/>
      <c r="C13" s="110"/>
      <c r="D13" s="110"/>
      <c r="E13" s="110"/>
      <c r="F13" s="110"/>
      <c r="G13" s="110"/>
      <c r="H13" s="111"/>
      <c r="I13" s="902"/>
      <c r="J13" s="109"/>
      <c r="K13" s="110"/>
      <c r="L13" s="110"/>
      <c r="M13" s="110"/>
      <c r="N13" s="110"/>
      <c r="O13" s="110"/>
      <c r="P13" s="110"/>
      <c r="Q13" s="110"/>
      <c r="R13" s="111"/>
    </row>
    <row r="14" spans="1:18">
      <c r="A14" s="1011"/>
      <c r="B14" s="902"/>
      <c r="C14" s="965"/>
      <c r="D14" s="947"/>
      <c r="E14" s="915"/>
      <c r="F14" s="903"/>
      <c r="G14" s="903"/>
      <c r="H14" s="996"/>
      <c r="I14" s="902"/>
      <c r="J14" s="1011"/>
      <c r="K14" s="965"/>
      <c r="L14" s="965"/>
      <c r="M14" s="903" t="s">
        <v>3204</v>
      </c>
      <c r="N14" s="903"/>
      <c r="O14" s="903"/>
      <c r="P14" s="903"/>
      <c r="Q14" s="963"/>
      <c r="R14" s="1021"/>
    </row>
    <row r="15" spans="1:18" ht="15.75" thickBot="1">
      <c r="A15" s="1024"/>
      <c r="B15" s="947"/>
      <c r="C15" s="915"/>
      <c r="D15" s="947"/>
      <c r="E15" s="915"/>
      <c r="F15" s="1017" t="s">
        <v>3205</v>
      </c>
      <c r="G15" s="1017"/>
      <c r="H15" s="1028"/>
      <c r="I15" s="902"/>
      <c r="J15" s="1024" t="s">
        <v>3206</v>
      </c>
      <c r="K15" s="915" t="s">
        <v>3207</v>
      </c>
      <c r="L15" s="915" t="s">
        <v>3207</v>
      </c>
      <c r="M15" s="1017" t="s">
        <v>3208</v>
      </c>
      <c r="N15" s="1017"/>
      <c r="O15" s="1017"/>
      <c r="P15" s="1017"/>
      <c r="Q15" s="1028"/>
      <c r="R15" s="915"/>
    </row>
    <row r="16" spans="1:18">
      <c r="A16" s="1024"/>
      <c r="B16" s="947"/>
      <c r="C16" s="915"/>
      <c r="D16" s="947"/>
      <c r="E16" s="915"/>
      <c r="F16" s="915"/>
      <c r="G16" s="963"/>
      <c r="H16" s="915"/>
      <c r="I16" s="902"/>
      <c r="J16" s="1024" t="s">
        <v>3209</v>
      </c>
      <c r="K16" s="915" t="s">
        <v>3210</v>
      </c>
      <c r="L16" s="915" t="s">
        <v>3211</v>
      </c>
      <c r="M16" s="947"/>
      <c r="N16" s="947"/>
      <c r="O16" s="915"/>
      <c r="P16" s="915"/>
      <c r="Q16" s="963"/>
      <c r="R16" s="915"/>
    </row>
    <row r="17" spans="1:18">
      <c r="A17" s="1024" t="s">
        <v>1729</v>
      </c>
      <c r="B17" s="903" t="s">
        <v>3212</v>
      </c>
      <c r="C17" s="963"/>
      <c r="D17" s="903" t="s">
        <v>3213</v>
      </c>
      <c r="E17" s="963"/>
      <c r="F17" s="915"/>
      <c r="G17" s="963"/>
      <c r="H17" s="915"/>
      <c r="I17" s="902"/>
      <c r="J17" s="1024" t="s">
        <v>3214</v>
      </c>
      <c r="K17" s="915" t="s">
        <v>3215</v>
      </c>
      <c r="L17" s="915" t="s">
        <v>3210</v>
      </c>
      <c r="M17" s="903"/>
      <c r="N17" s="903"/>
      <c r="O17" s="963"/>
      <c r="P17" s="915" t="s">
        <v>1787</v>
      </c>
      <c r="Q17" s="963" t="s">
        <v>3216</v>
      </c>
      <c r="R17" s="915" t="s">
        <v>1729</v>
      </c>
    </row>
    <row r="18" spans="1:18">
      <c r="A18" s="1024" t="s">
        <v>1732</v>
      </c>
      <c r="B18" s="902"/>
      <c r="C18" s="965"/>
      <c r="D18" s="947"/>
      <c r="E18" s="915"/>
      <c r="F18" s="915" t="s">
        <v>1840</v>
      </c>
      <c r="G18" s="963" t="s">
        <v>3217</v>
      </c>
      <c r="H18" s="915" t="s">
        <v>3218</v>
      </c>
      <c r="I18" s="902"/>
      <c r="J18" s="1024" t="s">
        <v>3219</v>
      </c>
      <c r="K18" s="915" t="s">
        <v>4</v>
      </c>
      <c r="L18" s="915" t="s">
        <v>3215</v>
      </c>
      <c r="M18" s="903" t="s">
        <v>3220</v>
      </c>
      <c r="N18" s="903"/>
      <c r="O18" s="963"/>
      <c r="P18" s="915" t="s">
        <v>3221</v>
      </c>
      <c r="Q18" s="963" t="s">
        <v>3222</v>
      </c>
      <c r="R18" s="915" t="s">
        <v>1732</v>
      </c>
    </row>
    <row r="19" spans="1:18">
      <c r="A19" s="1015"/>
      <c r="B19" s="902"/>
      <c r="C19" s="915"/>
      <c r="D19" s="902"/>
      <c r="E19" s="915"/>
      <c r="F19" s="915"/>
      <c r="G19" s="963"/>
      <c r="H19" s="965"/>
      <c r="I19" s="902"/>
      <c r="J19" s="1015"/>
      <c r="K19" s="965"/>
      <c r="L19" s="915"/>
      <c r="M19" s="902"/>
      <c r="N19" s="902"/>
      <c r="O19" s="915"/>
      <c r="P19" s="915"/>
      <c r="Q19" s="915"/>
      <c r="R19" s="965"/>
    </row>
    <row r="20" spans="1:18" ht="15.75" thickBot="1">
      <c r="A20" s="1034"/>
      <c r="B20" s="1017" t="s">
        <v>3024</v>
      </c>
      <c r="C20" s="1028"/>
      <c r="D20" s="1017" t="s">
        <v>3025</v>
      </c>
      <c r="E20" s="1028"/>
      <c r="F20" s="1027" t="s">
        <v>3026</v>
      </c>
      <c r="G20" s="1028" t="s">
        <v>3027</v>
      </c>
      <c r="H20" s="1028" t="s">
        <v>2347</v>
      </c>
      <c r="I20" s="902"/>
      <c r="J20" s="1026" t="s">
        <v>2348</v>
      </c>
      <c r="K20" s="1026" t="s">
        <v>2349</v>
      </c>
      <c r="L20" s="1026" t="s">
        <v>2350</v>
      </c>
      <c r="M20" s="1017" t="s">
        <v>2351</v>
      </c>
      <c r="N20" s="1017"/>
      <c r="O20" s="1028"/>
      <c r="P20" s="1027" t="s">
        <v>2352</v>
      </c>
      <c r="Q20" s="1027" t="s">
        <v>2353</v>
      </c>
      <c r="R20" s="1027"/>
    </row>
    <row r="21" spans="1:18">
      <c r="A21" s="1015">
        <v>1</v>
      </c>
      <c r="B21" s="902"/>
      <c r="C21" s="965"/>
      <c r="D21" s="902"/>
      <c r="E21" s="963"/>
      <c r="F21" s="1328"/>
      <c r="G21" s="1326"/>
      <c r="H21" s="1330"/>
      <c r="I21" s="902"/>
      <c r="J21" s="1332"/>
      <c r="K21" s="1085"/>
      <c r="L21" s="1085"/>
      <c r="M21" s="902"/>
      <c r="N21" s="902"/>
      <c r="O21" s="963"/>
      <c r="P21" s="1316"/>
      <c r="Q21" s="1318"/>
      <c r="R21" s="1015">
        <v>1</v>
      </c>
    </row>
    <row r="22" spans="1:18">
      <c r="A22" s="1015">
        <v>2</v>
      </c>
      <c r="B22" s="902"/>
      <c r="C22" s="965"/>
      <c r="D22" s="902"/>
      <c r="E22" s="915"/>
      <c r="F22" s="1328"/>
      <c r="G22" s="1326"/>
      <c r="H22" s="1330"/>
      <c r="I22" s="902"/>
      <c r="J22" s="1332"/>
      <c r="K22" s="1085"/>
      <c r="L22" s="1085"/>
      <c r="M22" s="902"/>
      <c r="N22" s="902"/>
      <c r="O22" s="915"/>
      <c r="P22" s="1316"/>
      <c r="Q22" s="1318"/>
      <c r="R22" s="1015">
        <v>2</v>
      </c>
    </row>
    <row r="23" spans="1:18">
      <c r="A23" s="1015">
        <v>3</v>
      </c>
      <c r="B23" s="902"/>
      <c r="C23" s="965"/>
      <c r="D23" s="902"/>
      <c r="E23" s="915"/>
      <c r="F23" s="1328"/>
      <c r="G23" s="1326"/>
      <c r="H23" s="1330"/>
      <c r="I23" s="902"/>
      <c r="J23" s="1332"/>
      <c r="K23" s="1085"/>
      <c r="L23" s="1085"/>
      <c r="M23" s="902"/>
      <c r="N23" s="902"/>
      <c r="O23" s="915"/>
      <c r="P23" s="1316"/>
      <c r="Q23" s="1318"/>
      <c r="R23" s="1015">
        <v>3</v>
      </c>
    </row>
    <row r="24" spans="1:18">
      <c r="A24" s="1015">
        <v>4</v>
      </c>
      <c r="B24" s="902"/>
      <c r="C24" s="965"/>
      <c r="D24" s="902"/>
      <c r="E24" s="915"/>
      <c r="F24" s="1328"/>
      <c r="G24" s="1326"/>
      <c r="H24" s="1330"/>
      <c r="I24" s="902"/>
      <c r="J24" s="1332"/>
      <c r="K24" s="1085"/>
      <c r="L24" s="1085"/>
      <c r="M24" s="902"/>
      <c r="N24" s="902"/>
      <c r="O24" s="915"/>
      <c r="P24" s="1316"/>
      <c r="Q24" s="1318"/>
      <c r="R24" s="1015">
        <v>4</v>
      </c>
    </row>
    <row r="25" spans="1:18">
      <c r="A25" s="1015">
        <v>5</v>
      </c>
      <c r="B25" s="902"/>
      <c r="C25" s="965"/>
      <c r="D25" s="902"/>
      <c r="E25" s="915"/>
      <c r="F25" s="1328"/>
      <c r="G25" s="1326"/>
      <c r="H25" s="1330"/>
      <c r="I25" s="902"/>
      <c r="J25" s="1332"/>
      <c r="K25" s="1085"/>
      <c r="L25" s="1085"/>
      <c r="M25" s="902"/>
      <c r="N25" s="902"/>
      <c r="O25" s="915"/>
      <c r="P25" s="1316"/>
      <c r="Q25" s="1318"/>
      <c r="R25" s="1015">
        <v>5</v>
      </c>
    </row>
    <row r="26" spans="1:18">
      <c r="A26" s="1030">
        <v>6</v>
      </c>
      <c r="B26" s="902"/>
      <c r="C26" s="965"/>
      <c r="D26" s="902"/>
      <c r="E26" s="965"/>
      <c r="F26" s="1328"/>
      <c r="G26" s="1326"/>
      <c r="H26" s="1330"/>
      <c r="I26" s="902"/>
      <c r="J26" s="1332"/>
      <c r="K26" s="1085"/>
      <c r="L26" s="1085"/>
      <c r="M26" s="902"/>
      <c r="N26" s="902"/>
      <c r="O26" s="965"/>
      <c r="P26" s="1316"/>
      <c r="Q26" s="1318"/>
      <c r="R26" s="1015">
        <v>6</v>
      </c>
    </row>
    <row r="27" spans="1:18">
      <c r="A27" s="1030">
        <v>7</v>
      </c>
      <c r="B27" s="902"/>
      <c r="C27" s="965"/>
      <c r="D27" s="902"/>
      <c r="E27" s="965"/>
      <c r="F27" s="1328"/>
      <c r="G27" s="1326"/>
      <c r="H27" s="1330"/>
      <c r="I27" s="902"/>
      <c r="J27" s="1332"/>
      <c r="K27" s="1085"/>
      <c r="L27" s="1085"/>
      <c r="M27" s="902"/>
      <c r="N27" s="902"/>
      <c r="O27" s="965"/>
      <c r="P27" s="1316"/>
      <c r="Q27" s="1318"/>
      <c r="R27" s="1015">
        <v>7</v>
      </c>
    </row>
    <row r="28" spans="1:18">
      <c r="A28" s="1030">
        <v>8</v>
      </c>
      <c r="B28" s="902"/>
      <c r="C28" s="965"/>
      <c r="D28" s="902"/>
      <c r="E28" s="965"/>
      <c r="F28" s="1328"/>
      <c r="G28" s="1326"/>
      <c r="H28" s="1330"/>
      <c r="I28" s="902"/>
      <c r="J28" s="1332"/>
      <c r="K28" s="1085"/>
      <c r="L28" s="1085"/>
      <c r="M28" s="902"/>
      <c r="N28" s="902"/>
      <c r="O28" s="965"/>
      <c r="P28" s="1316"/>
      <c r="Q28" s="1318"/>
      <c r="R28" s="1015">
        <v>8</v>
      </c>
    </row>
    <row r="29" spans="1:18">
      <c r="A29" s="1030">
        <v>9</v>
      </c>
      <c r="B29" s="902"/>
      <c r="C29" s="965"/>
      <c r="D29" s="902"/>
      <c r="E29" s="965"/>
      <c r="F29" s="1328"/>
      <c r="G29" s="1326"/>
      <c r="H29" s="1330"/>
      <c r="I29" s="902"/>
      <c r="J29" s="1332"/>
      <c r="K29" s="1085"/>
      <c r="L29" s="1085"/>
      <c r="M29" s="902"/>
      <c r="N29" s="902"/>
      <c r="O29" s="965"/>
      <c r="P29" s="1316"/>
      <c r="Q29" s="1318"/>
      <c r="R29" s="1015">
        <v>9</v>
      </c>
    </row>
    <row r="30" spans="1:18">
      <c r="A30" s="1030">
        <v>10</v>
      </c>
      <c r="B30" s="902"/>
      <c r="C30" s="965"/>
      <c r="D30" s="902"/>
      <c r="E30" s="965"/>
      <c r="F30" s="1328"/>
      <c r="G30" s="1326"/>
      <c r="H30" s="1330"/>
      <c r="I30" s="902"/>
      <c r="J30" s="1332"/>
      <c r="K30" s="1085"/>
      <c r="L30" s="1085"/>
      <c r="M30" s="902"/>
      <c r="N30" s="902"/>
      <c r="O30" s="965"/>
      <c r="P30" s="1316"/>
      <c r="Q30" s="1318"/>
      <c r="R30" s="1015">
        <v>10</v>
      </c>
    </row>
    <row r="31" spans="1:18">
      <c r="A31" s="1030">
        <v>11</v>
      </c>
      <c r="B31" s="902"/>
      <c r="C31" s="965"/>
      <c r="D31" s="902"/>
      <c r="E31" s="965"/>
      <c r="F31" s="1328"/>
      <c r="G31" s="1326"/>
      <c r="H31" s="1330"/>
      <c r="I31" s="902"/>
      <c r="J31" s="1332"/>
      <c r="K31" s="1085"/>
      <c r="L31" s="1085"/>
      <c r="M31" s="902"/>
      <c r="N31" s="902"/>
      <c r="O31" s="965"/>
      <c r="P31" s="1316"/>
      <c r="Q31" s="1318"/>
      <c r="R31" s="1015">
        <v>11</v>
      </c>
    </row>
    <row r="32" spans="1:18">
      <c r="A32" s="1030">
        <v>12</v>
      </c>
      <c r="B32" s="902"/>
      <c r="C32" s="965"/>
      <c r="D32" s="902"/>
      <c r="E32" s="965"/>
      <c r="F32" s="1328"/>
      <c r="G32" s="1326"/>
      <c r="H32" s="1330"/>
      <c r="I32" s="902"/>
      <c r="J32" s="1332"/>
      <c r="K32" s="1085"/>
      <c r="L32" s="1085"/>
      <c r="M32" s="902"/>
      <c r="N32" s="902"/>
      <c r="O32" s="965"/>
      <c r="P32" s="1316"/>
      <c r="Q32" s="1318"/>
      <c r="R32" s="1015">
        <v>12</v>
      </c>
    </row>
    <row r="33" spans="1:18">
      <c r="A33" s="1030">
        <v>13</v>
      </c>
      <c r="B33" s="902"/>
      <c r="C33" s="965"/>
      <c r="D33" s="902"/>
      <c r="E33" s="965"/>
      <c r="F33" s="1328"/>
      <c r="G33" s="1326"/>
      <c r="H33" s="1330"/>
      <c r="I33" s="902"/>
      <c r="J33" s="1332"/>
      <c r="K33" s="1085"/>
      <c r="L33" s="1085"/>
      <c r="M33" s="902"/>
      <c r="N33" s="902"/>
      <c r="O33" s="965"/>
      <c r="P33" s="1316"/>
      <c r="Q33" s="1318"/>
      <c r="R33" s="1015">
        <v>13</v>
      </c>
    </row>
    <row r="34" spans="1:18">
      <c r="A34" s="1030">
        <v>14</v>
      </c>
      <c r="B34" s="902"/>
      <c r="C34" s="965"/>
      <c r="D34" s="902"/>
      <c r="E34" s="965"/>
      <c r="F34" s="1328"/>
      <c r="G34" s="1326"/>
      <c r="H34" s="1330"/>
      <c r="I34" s="902"/>
      <c r="J34" s="1332"/>
      <c r="K34" s="1085"/>
      <c r="L34" s="1085"/>
      <c r="M34" s="902"/>
      <c r="N34" s="902"/>
      <c r="O34" s="965"/>
      <c r="P34" s="1316"/>
      <c r="Q34" s="1318"/>
      <c r="R34" s="1015">
        <v>14</v>
      </c>
    </row>
    <row r="35" spans="1:18">
      <c r="A35" s="1030">
        <v>15</v>
      </c>
      <c r="B35" s="902"/>
      <c r="C35" s="965"/>
      <c r="D35" s="902"/>
      <c r="E35" s="965"/>
      <c r="F35" s="1328"/>
      <c r="G35" s="1326"/>
      <c r="H35" s="1330"/>
      <c r="I35" s="902"/>
      <c r="J35" s="1332"/>
      <c r="K35" s="1085"/>
      <c r="L35" s="1085"/>
      <c r="M35" s="902"/>
      <c r="N35" s="902"/>
      <c r="O35" s="965"/>
      <c r="P35" s="1316"/>
      <c r="Q35" s="1318"/>
      <c r="R35" s="1015">
        <v>15</v>
      </c>
    </row>
    <row r="36" spans="1:18">
      <c r="A36" s="1030">
        <v>16</v>
      </c>
      <c r="B36" s="902"/>
      <c r="C36" s="965"/>
      <c r="D36" s="902"/>
      <c r="E36" s="965"/>
      <c r="F36" s="1328"/>
      <c r="G36" s="1326"/>
      <c r="H36" s="1330"/>
      <c r="I36" s="902"/>
      <c r="J36" s="1332"/>
      <c r="K36" s="1085"/>
      <c r="L36" s="1085"/>
      <c r="M36" s="902"/>
      <c r="N36" s="902"/>
      <c r="O36" s="965"/>
      <c r="P36" s="1316"/>
      <c r="Q36" s="1318"/>
      <c r="R36" s="1015">
        <v>16</v>
      </c>
    </row>
    <row r="37" spans="1:18">
      <c r="A37" s="1015">
        <v>17</v>
      </c>
      <c r="B37" s="902"/>
      <c r="C37" s="965"/>
      <c r="D37" s="902"/>
      <c r="E37" s="965"/>
      <c r="F37" s="1328"/>
      <c r="G37" s="1326"/>
      <c r="H37" s="1330"/>
      <c r="I37" s="902"/>
      <c r="J37" s="1332"/>
      <c r="K37" s="1085"/>
      <c r="L37" s="1085"/>
      <c r="M37" s="902"/>
      <c r="N37" s="902"/>
      <c r="O37" s="965"/>
      <c r="P37" s="1316"/>
      <c r="Q37" s="1318"/>
      <c r="R37" s="1015">
        <v>17</v>
      </c>
    </row>
    <row r="38" spans="1:18">
      <c r="A38" s="1015">
        <v>18</v>
      </c>
      <c r="B38" s="902"/>
      <c r="C38" s="965"/>
      <c r="D38" s="902"/>
      <c r="E38" s="965"/>
      <c r="F38" s="1328"/>
      <c r="G38" s="1326"/>
      <c r="H38" s="1330"/>
      <c r="I38" s="902"/>
      <c r="J38" s="1332"/>
      <c r="K38" s="1085"/>
      <c r="L38" s="1085"/>
      <c r="M38" s="902"/>
      <c r="N38" s="902"/>
      <c r="O38" s="965"/>
      <c r="P38" s="1316"/>
      <c r="Q38" s="1318"/>
      <c r="R38" s="1015">
        <v>18</v>
      </c>
    </row>
    <row r="39" spans="1:18">
      <c r="A39" s="1015">
        <v>19</v>
      </c>
      <c r="B39" s="902"/>
      <c r="C39" s="965"/>
      <c r="D39" s="902"/>
      <c r="E39" s="965"/>
      <c r="F39" s="1328"/>
      <c r="G39" s="1326"/>
      <c r="H39" s="1330"/>
      <c r="I39" s="902"/>
      <c r="J39" s="1332"/>
      <c r="K39" s="1085"/>
      <c r="L39" s="1085"/>
      <c r="M39" s="902"/>
      <c r="N39" s="902"/>
      <c r="O39" s="965"/>
      <c r="P39" s="1316"/>
      <c r="Q39" s="1318"/>
      <c r="R39" s="1015">
        <v>19</v>
      </c>
    </row>
    <row r="40" spans="1:18">
      <c r="A40" s="1015">
        <v>20</v>
      </c>
      <c r="B40" s="902"/>
      <c r="C40" s="965"/>
      <c r="D40" s="902"/>
      <c r="E40" s="965"/>
      <c r="F40" s="1328"/>
      <c r="G40" s="1326"/>
      <c r="H40" s="1330"/>
      <c r="I40" s="902"/>
      <c r="J40" s="1332"/>
      <c r="K40" s="1085"/>
      <c r="L40" s="1085"/>
      <c r="M40" s="902"/>
      <c r="N40" s="902"/>
      <c r="O40" s="965"/>
      <c r="P40" s="1316"/>
      <c r="Q40" s="1318"/>
      <c r="R40" s="1015">
        <v>20</v>
      </c>
    </row>
    <row r="41" spans="1:18">
      <c r="A41" s="1015">
        <v>21</v>
      </c>
      <c r="B41" s="902"/>
      <c r="C41" s="965"/>
      <c r="D41" s="902"/>
      <c r="E41" s="965"/>
      <c r="F41" s="1328"/>
      <c r="G41" s="1326"/>
      <c r="H41" s="1330"/>
      <c r="I41" s="902"/>
      <c r="J41" s="1332"/>
      <c r="K41" s="1085"/>
      <c r="L41" s="1085"/>
      <c r="M41" s="902"/>
      <c r="N41" s="902"/>
      <c r="O41" s="965"/>
      <c r="P41" s="1316"/>
      <c r="Q41" s="1318"/>
      <c r="R41" s="1015">
        <v>21</v>
      </c>
    </row>
    <row r="42" spans="1:18">
      <c r="A42" s="1015">
        <v>22</v>
      </c>
      <c r="B42" s="902"/>
      <c r="C42" s="965"/>
      <c r="D42" s="902"/>
      <c r="E42" s="965"/>
      <c r="F42" s="1328"/>
      <c r="G42" s="1326"/>
      <c r="H42" s="1330"/>
      <c r="I42" s="902"/>
      <c r="J42" s="1332"/>
      <c r="K42" s="1085"/>
      <c r="L42" s="1085"/>
      <c r="M42" s="902"/>
      <c r="N42" s="902"/>
      <c r="O42" s="965"/>
      <c r="P42" s="1316"/>
      <c r="Q42" s="1318"/>
      <c r="R42" s="1015">
        <v>22</v>
      </c>
    </row>
    <row r="43" spans="1:18">
      <c r="A43" s="1015">
        <v>23</v>
      </c>
      <c r="B43" s="902"/>
      <c r="C43" s="965"/>
      <c r="D43" s="902"/>
      <c r="E43" s="965"/>
      <c r="F43" s="1328"/>
      <c r="G43" s="1326"/>
      <c r="H43" s="1330"/>
      <c r="I43" s="902"/>
      <c r="J43" s="1332"/>
      <c r="K43" s="1085"/>
      <c r="L43" s="1085"/>
      <c r="M43" s="902"/>
      <c r="N43" s="902"/>
      <c r="O43" s="965"/>
      <c r="P43" s="1316"/>
      <c r="Q43" s="1318"/>
      <c r="R43" s="1015">
        <v>23</v>
      </c>
    </row>
    <row r="44" spans="1:18">
      <c r="A44" s="1015">
        <v>24</v>
      </c>
      <c r="B44" s="902"/>
      <c r="C44" s="965"/>
      <c r="D44" s="902"/>
      <c r="E44" s="965"/>
      <c r="F44" s="1328"/>
      <c r="G44" s="1326"/>
      <c r="H44" s="1330"/>
      <c r="I44" s="902"/>
      <c r="J44" s="1332"/>
      <c r="K44" s="1085"/>
      <c r="L44" s="1085"/>
      <c r="M44" s="902"/>
      <c r="N44" s="902"/>
      <c r="O44" s="965"/>
      <c r="P44" s="1316"/>
      <c r="Q44" s="1318"/>
      <c r="R44" s="1015">
        <v>24</v>
      </c>
    </row>
    <row r="45" spans="1:18">
      <c r="A45" s="1015">
        <v>25</v>
      </c>
      <c r="B45" s="902"/>
      <c r="C45" s="965"/>
      <c r="D45" s="902"/>
      <c r="E45" s="965"/>
      <c r="F45" s="1328"/>
      <c r="G45" s="1326"/>
      <c r="H45" s="1330"/>
      <c r="I45" s="902"/>
      <c r="J45" s="1332"/>
      <c r="K45" s="1085"/>
      <c r="L45" s="1085"/>
      <c r="M45" s="902"/>
      <c r="N45" s="902"/>
      <c r="O45" s="965"/>
      <c r="P45" s="1316"/>
      <c r="Q45" s="1318"/>
      <c r="R45" s="1015">
        <v>25</v>
      </c>
    </row>
    <row r="46" spans="1:18">
      <c r="A46" s="1015">
        <v>26</v>
      </c>
      <c r="B46" s="902"/>
      <c r="C46" s="965"/>
      <c r="D46" s="902"/>
      <c r="E46" s="965"/>
      <c r="F46" s="1328"/>
      <c r="G46" s="1326"/>
      <c r="H46" s="1330"/>
      <c r="I46" s="902"/>
      <c r="J46" s="1332"/>
      <c r="K46" s="1085"/>
      <c r="L46" s="1085"/>
      <c r="M46" s="902"/>
      <c r="N46" s="902"/>
      <c r="O46" s="965"/>
      <c r="P46" s="1316"/>
      <c r="Q46" s="1318"/>
      <c r="R46" s="1015">
        <v>26</v>
      </c>
    </row>
    <row r="47" spans="1:18">
      <c r="A47" s="1015">
        <v>27</v>
      </c>
      <c r="B47" s="902"/>
      <c r="C47" s="965"/>
      <c r="D47" s="902"/>
      <c r="E47" s="965"/>
      <c r="F47" s="1328"/>
      <c r="G47" s="1326"/>
      <c r="H47" s="1330"/>
      <c r="I47" s="902"/>
      <c r="J47" s="1332"/>
      <c r="K47" s="1085"/>
      <c r="L47" s="1085"/>
      <c r="M47" s="902"/>
      <c r="N47" s="902"/>
      <c r="O47" s="965"/>
      <c r="P47" s="1316"/>
      <c r="Q47" s="1318"/>
      <c r="R47" s="1015">
        <v>27</v>
      </c>
    </row>
    <row r="48" spans="1:18">
      <c r="A48" s="1015">
        <v>28</v>
      </c>
      <c r="B48" s="902"/>
      <c r="C48" s="965"/>
      <c r="D48" s="902"/>
      <c r="E48" s="965"/>
      <c r="F48" s="1328"/>
      <c r="G48" s="1326"/>
      <c r="H48" s="1330"/>
      <c r="I48" s="902"/>
      <c r="J48" s="1332"/>
      <c r="K48" s="1085"/>
      <c r="L48" s="1085"/>
      <c r="M48" s="902"/>
      <c r="N48" s="902"/>
      <c r="O48" s="965"/>
      <c r="P48" s="1316"/>
      <c r="Q48" s="1318"/>
      <c r="R48" s="1015">
        <v>28</v>
      </c>
    </row>
    <row r="49" spans="1:18">
      <c r="A49" s="1015">
        <v>29</v>
      </c>
      <c r="B49" s="902"/>
      <c r="C49" s="965"/>
      <c r="D49" s="902"/>
      <c r="E49" s="965"/>
      <c r="F49" s="1328"/>
      <c r="G49" s="1326"/>
      <c r="H49" s="1330"/>
      <c r="I49" s="902"/>
      <c r="J49" s="1332"/>
      <c r="K49" s="1085"/>
      <c r="L49" s="1085"/>
      <c r="M49" s="902"/>
      <c r="N49" s="902"/>
      <c r="O49" s="965"/>
      <c r="P49" s="1316"/>
      <c r="Q49" s="1318"/>
      <c r="R49" s="1015">
        <v>29</v>
      </c>
    </row>
    <row r="50" spans="1:18">
      <c r="A50" s="1015">
        <v>30</v>
      </c>
      <c r="B50" s="902"/>
      <c r="C50" s="965"/>
      <c r="D50" s="902"/>
      <c r="E50" s="965"/>
      <c r="F50" s="1328"/>
      <c r="G50" s="1326"/>
      <c r="H50" s="1330"/>
      <c r="I50" s="902"/>
      <c r="J50" s="1332"/>
      <c r="K50" s="1085"/>
      <c r="L50" s="1085"/>
      <c r="M50" s="902"/>
      <c r="N50" s="902"/>
      <c r="O50" s="965"/>
      <c r="P50" s="1316"/>
      <c r="Q50" s="1318"/>
      <c r="R50" s="1015">
        <v>30</v>
      </c>
    </row>
    <row r="51" spans="1:18">
      <c r="A51" s="1015">
        <v>31</v>
      </c>
      <c r="B51" s="902"/>
      <c r="C51" s="965"/>
      <c r="D51" s="902"/>
      <c r="E51" s="965"/>
      <c r="F51" s="1328"/>
      <c r="G51" s="1326"/>
      <c r="H51" s="1330"/>
      <c r="I51" s="902"/>
      <c r="J51" s="1332"/>
      <c r="K51" s="1085"/>
      <c r="L51" s="1085"/>
      <c r="M51" s="902"/>
      <c r="N51" s="902"/>
      <c r="O51" s="965"/>
      <c r="P51" s="1316"/>
      <c r="Q51" s="1318"/>
      <c r="R51" s="1015">
        <v>31</v>
      </c>
    </row>
    <row r="52" spans="1:18">
      <c r="A52" s="1015">
        <v>32</v>
      </c>
      <c r="B52" s="902"/>
      <c r="C52" s="965"/>
      <c r="D52" s="902"/>
      <c r="E52" s="965"/>
      <c r="F52" s="1328"/>
      <c r="G52" s="1326"/>
      <c r="H52" s="1330"/>
      <c r="I52" s="902"/>
      <c r="J52" s="1332"/>
      <c r="K52" s="1085"/>
      <c r="L52" s="1085"/>
      <c r="M52" s="902"/>
      <c r="N52" s="902"/>
      <c r="O52" s="965"/>
      <c r="P52" s="1316"/>
      <c r="Q52" s="1318"/>
      <c r="R52" s="1015">
        <v>32</v>
      </c>
    </row>
    <row r="53" spans="1:18">
      <c r="A53" s="1015">
        <v>33</v>
      </c>
      <c r="B53" s="902"/>
      <c r="C53" s="965"/>
      <c r="D53" s="902"/>
      <c r="E53" s="965"/>
      <c r="F53" s="1328"/>
      <c r="G53" s="1326"/>
      <c r="H53" s="1330"/>
      <c r="I53" s="902"/>
      <c r="J53" s="1332"/>
      <c r="K53" s="1085"/>
      <c r="L53" s="1085"/>
      <c r="M53" s="902"/>
      <c r="N53" s="902"/>
      <c r="O53" s="965"/>
      <c r="P53" s="1316"/>
      <c r="Q53" s="1318"/>
      <c r="R53" s="1015">
        <v>33</v>
      </c>
    </row>
    <row r="54" spans="1:18">
      <c r="A54" s="1015">
        <v>34</v>
      </c>
      <c r="B54" s="902"/>
      <c r="C54" s="965"/>
      <c r="D54" s="902"/>
      <c r="E54" s="965"/>
      <c r="F54" s="1328"/>
      <c r="G54" s="1326"/>
      <c r="H54" s="1330"/>
      <c r="I54" s="902"/>
      <c r="J54" s="1332"/>
      <c r="K54" s="1085"/>
      <c r="L54" s="1085"/>
      <c r="M54" s="902"/>
      <c r="N54" s="902"/>
      <c r="O54" s="965"/>
      <c r="P54" s="1316"/>
      <c r="Q54" s="1318"/>
      <c r="R54" s="1015">
        <v>34</v>
      </c>
    </row>
    <row r="55" spans="1:18">
      <c r="A55" s="1015">
        <v>35</v>
      </c>
      <c r="B55" s="902"/>
      <c r="C55" s="965"/>
      <c r="D55" s="902"/>
      <c r="E55" s="965"/>
      <c r="F55" s="1328"/>
      <c r="G55" s="1326"/>
      <c r="H55" s="1330"/>
      <c r="I55" s="902"/>
      <c r="J55" s="1332"/>
      <c r="K55" s="1085"/>
      <c r="L55" s="1085"/>
      <c r="M55" s="902"/>
      <c r="N55" s="902"/>
      <c r="O55" s="965"/>
      <c r="P55" s="1316"/>
      <c r="Q55" s="1318"/>
      <c r="R55" s="1015">
        <v>35</v>
      </c>
    </row>
    <row r="56" spans="1:18">
      <c r="A56" s="1015">
        <v>36</v>
      </c>
      <c r="B56" s="902"/>
      <c r="C56" s="965"/>
      <c r="D56" s="902"/>
      <c r="E56" s="965"/>
      <c r="F56" s="1328"/>
      <c r="G56" s="1326"/>
      <c r="H56" s="1330"/>
      <c r="I56" s="902"/>
      <c r="J56" s="1332"/>
      <c r="K56" s="1085"/>
      <c r="L56" s="1085"/>
      <c r="M56" s="902"/>
      <c r="N56" s="902"/>
      <c r="O56" s="965"/>
      <c r="P56" s="1316"/>
      <c r="Q56" s="1318"/>
      <c r="R56" s="1015">
        <v>36</v>
      </c>
    </row>
    <row r="57" spans="1:18">
      <c r="A57" s="1015">
        <v>37</v>
      </c>
      <c r="B57" s="902"/>
      <c r="C57" s="965"/>
      <c r="D57" s="902"/>
      <c r="E57" s="965"/>
      <c r="F57" s="1328"/>
      <c r="G57" s="1326"/>
      <c r="H57" s="1330"/>
      <c r="I57" s="902"/>
      <c r="J57" s="1332"/>
      <c r="K57" s="1085"/>
      <c r="L57" s="1085"/>
      <c r="M57" s="902"/>
      <c r="N57" s="902"/>
      <c r="O57" s="965"/>
      <c r="P57" s="1316"/>
      <c r="Q57" s="1318"/>
      <c r="R57" s="1015">
        <v>37</v>
      </c>
    </row>
    <row r="58" spans="1:18">
      <c r="A58" s="1015">
        <v>38</v>
      </c>
      <c r="B58" s="902"/>
      <c r="C58" s="965"/>
      <c r="D58" s="902"/>
      <c r="E58" s="965"/>
      <c r="F58" s="1328"/>
      <c r="G58" s="1326"/>
      <c r="H58" s="1330"/>
      <c r="I58" s="902"/>
      <c r="J58" s="1332"/>
      <c r="K58" s="1085"/>
      <c r="L58" s="1085"/>
      <c r="M58" s="902"/>
      <c r="N58" s="902"/>
      <c r="O58" s="965"/>
      <c r="P58" s="1316"/>
      <c r="Q58" s="1318"/>
      <c r="R58" s="1015">
        <v>38</v>
      </c>
    </row>
    <row r="59" spans="1:18" ht="15.75" thickBot="1">
      <c r="A59" s="1015">
        <v>39</v>
      </c>
      <c r="B59" s="902"/>
      <c r="C59" s="965"/>
      <c r="D59" s="902"/>
      <c r="E59" s="965"/>
      <c r="F59" s="1328"/>
      <c r="G59" s="1326"/>
      <c r="H59" s="1330"/>
      <c r="I59" s="902"/>
      <c r="J59" s="1332"/>
      <c r="K59" s="1085"/>
      <c r="L59" s="1085"/>
      <c r="M59" s="902"/>
      <c r="N59" s="902"/>
      <c r="O59" s="965"/>
      <c r="P59" s="1316"/>
      <c r="Q59" s="1318"/>
      <c r="R59" s="1015">
        <v>39</v>
      </c>
    </row>
    <row r="60" spans="1:18" ht="15.75" thickBot="1">
      <c r="A60" s="1034">
        <v>40</v>
      </c>
      <c r="B60" s="954"/>
      <c r="C60" s="982"/>
      <c r="D60" s="954"/>
      <c r="E60" s="982"/>
      <c r="F60" s="1329"/>
      <c r="G60" s="1327"/>
      <c r="H60" s="1331"/>
      <c r="I60" s="902"/>
      <c r="J60" s="1333"/>
      <c r="K60" s="1020">
        <f>SUM(K21:K59)</f>
        <v>0</v>
      </c>
      <c r="L60" s="1020">
        <f>SUM(L21:L59)</f>
        <v>0</v>
      </c>
      <c r="M60" s="954"/>
      <c r="N60" s="954"/>
      <c r="O60" s="982"/>
      <c r="P60" s="1321">
        <f>SUM(P21:P59)</f>
        <v>0</v>
      </c>
      <c r="Q60" s="1321">
        <f>SUM(Q21:Q59)</f>
        <v>0</v>
      </c>
      <c r="R60" s="1034">
        <v>40</v>
      </c>
    </row>
    <row r="61" spans="1:18">
      <c r="A61" s="1092"/>
      <c r="B61" s="1092"/>
      <c r="C61" s="1092"/>
      <c r="D61" s="1092"/>
      <c r="E61" s="1092"/>
      <c r="F61" s="1092"/>
      <c r="G61" s="1092"/>
      <c r="H61" s="1092"/>
      <c r="I61" s="902"/>
      <c r="J61" s="1092"/>
      <c r="K61" s="1092"/>
      <c r="L61" s="1092"/>
      <c r="M61" s="1092"/>
      <c r="N61" s="1092"/>
      <c r="O61" s="1092"/>
      <c r="P61" s="1092"/>
      <c r="Q61" s="1092"/>
      <c r="R61" s="1092"/>
    </row>
    <row r="62" spans="1:18" ht="15.75">
      <c r="A62" s="112" t="s">
        <v>1720</v>
      </c>
      <c r="B62" s="902"/>
      <c r="C62" s="902"/>
      <c r="D62" s="902"/>
      <c r="E62" s="902"/>
      <c r="F62" s="902"/>
      <c r="G62" s="902"/>
      <c r="H62" s="902"/>
      <c r="I62" s="902"/>
      <c r="J62" s="112" t="s">
        <v>1720</v>
      </c>
      <c r="K62" s="902"/>
      <c r="L62" s="902"/>
      <c r="M62" s="902"/>
      <c r="N62" s="903"/>
      <c r="O62" s="902"/>
      <c r="P62" s="902"/>
      <c r="Q62" s="903" t="s">
        <v>3223</v>
      </c>
      <c r="R62" s="903"/>
    </row>
    <row r="63" spans="1:18">
      <c r="A63" s="903" t="s">
        <v>3224</v>
      </c>
      <c r="B63" s="903"/>
      <c r="C63" s="903"/>
      <c r="D63" s="903"/>
      <c r="E63" s="903"/>
      <c r="F63" s="903"/>
      <c r="G63" s="903"/>
      <c r="H63" s="903"/>
      <c r="I63" s="902"/>
      <c r="J63" s="903" t="s">
        <v>3225</v>
      </c>
      <c r="K63" s="903"/>
      <c r="L63" s="903"/>
      <c r="M63" s="903"/>
      <c r="N63" s="903"/>
      <c r="O63" s="903"/>
      <c r="P63" s="903"/>
      <c r="Q63" s="903"/>
      <c r="R63" s="903"/>
    </row>
    <row r="64" spans="1:18">
      <c r="A64" s="903"/>
      <c r="B64" s="903"/>
      <c r="C64" s="903"/>
      <c r="D64" s="903"/>
      <c r="E64" s="903"/>
      <c r="F64" s="903"/>
      <c r="G64" s="903"/>
      <c r="H64" s="903"/>
      <c r="I64" s="902"/>
      <c r="J64" s="903"/>
      <c r="K64" s="903"/>
      <c r="L64" s="903"/>
      <c r="M64" s="903"/>
      <c r="N64" s="903"/>
      <c r="O64" s="903"/>
      <c r="P64" s="903"/>
      <c r="Q64" s="903"/>
      <c r="R64" s="903"/>
    </row>
    <row r="66" spans="1:18" ht="15.75">
      <c r="A66" s="71" t="s">
        <v>1193</v>
      </c>
      <c r="B66" s="903"/>
      <c r="C66" s="903"/>
      <c r="D66" s="903"/>
      <c r="E66" s="903"/>
      <c r="F66" s="903"/>
      <c r="G66" s="903"/>
      <c r="H66" s="903"/>
    </row>
    <row r="68" spans="1:18" ht="16.5" thickBot="1">
      <c r="A68" s="971" t="str">
        <f>'Data Sheet'!$C$25</f>
        <v xml:space="preserve">The Brooklyn Union Gas Company d/b/a National Grid New York </v>
      </c>
      <c r="B68" s="954"/>
      <c r="C68" s="954"/>
      <c r="D68" s="954"/>
      <c r="E68" s="954"/>
      <c r="F68" s="1035" t="str">
        <f>'Data Sheet'!$C$40</f>
        <v xml:space="preserve"> March 29, 2017</v>
      </c>
      <c r="G68" s="954" t="str">
        <f>'Data Sheet'!$C$38</f>
        <v xml:space="preserve"> December 31, 2016</v>
      </c>
      <c r="H68" s="1017"/>
      <c r="I68" s="902"/>
      <c r="J68" s="971" t="str">
        <f>'Data Sheet'!$C$25</f>
        <v xml:space="preserve">The Brooklyn Union Gas Company d/b/a National Grid New York </v>
      </c>
      <c r="K68" s="954"/>
      <c r="L68" s="954"/>
      <c r="M68" s="954"/>
      <c r="N68" s="954"/>
      <c r="O68" s="954"/>
      <c r="P68" s="1035" t="str">
        <f>'Data Sheet'!$C$40</f>
        <v xml:space="preserve"> March 29, 2017</v>
      </c>
      <c r="Q68" s="954" t="str">
        <f>'Data Sheet'!$C$38</f>
        <v xml:space="preserve"> December 31, 2016</v>
      </c>
      <c r="R68" s="954"/>
    </row>
    <row r="69" spans="1:18" ht="16.5" thickBot="1">
      <c r="A69" s="644" t="s">
        <v>3419</v>
      </c>
      <c r="B69" s="578"/>
      <c r="C69" s="578"/>
      <c r="D69" s="1017"/>
      <c r="E69" s="1017"/>
      <c r="F69" s="1019"/>
      <c r="G69" s="1019"/>
      <c r="H69" s="1028"/>
      <c r="I69" s="902"/>
      <c r="J69" s="644" t="s">
        <v>3419</v>
      </c>
      <c r="K69" s="578"/>
      <c r="L69" s="578"/>
      <c r="M69" s="1017"/>
      <c r="N69" s="1017"/>
      <c r="O69" s="1017"/>
      <c r="P69" s="1019"/>
      <c r="Q69" s="1019"/>
      <c r="R69" s="1028"/>
    </row>
    <row r="70" spans="1:18">
      <c r="A70" s="1011"/>
      <c r="B70" s="902"/>
      <c r="C70" s="965"/>
      <c r="D70" s="947"/>
      <c r="E70" s="915"/>
      <c r="F70" s="903"/>
      <c r="G70" s="903"/>
      <c r="H70" s="996"/>
      <c r="I70" s="902"/>
      <c r="J70" s="1011"/>
      <c r="K70" s="965"/>
      <c r="L70" s="965"/>
      <c r="M70" s="903" t="s">
        <v>3204</v>
      </c>
      <c r="N70" s="903"/>
      <c r="O70" s="903"/>
      <c r="P70" s="903"/>
      <c r="Q70" s="963"/>
      <c r="R70" s="1021"/>
    </row>
    <row r="71" spans="1:18" ht="15.75" thickBot="1">
      <c r="A71" s="1024"/>
      <c r="B71" s="947"/>
      <c r="C71" s="915"/>
      <c r="D71" s="947"/>
      <c r="E71" s="915"/>
      <c r="F71" s="1017" t="s">
        <v>3205</v>
      </c>
      <c r="G71" s="1017"/>
      <c r="H71" s="1028"/>
      <c r="I71" s="902"/>
      <c r="J71" s="1024" t="s">
        <v>3206</v>
      </c>
      <c r="K71" s="915" t="s">
        <v>3207</v>
      </c>
      <c r="L71" s="915" t="s">
        <v>3207</v>
      </c>
      <c r="M71" s="1017" t="s">
        <v>3208</v>
      </c>
      <c r="N71" s="1017"/>
      <c r="O71" s="1017"/>
      <c r="P71" s="1017"/>
      <c r="Q71" s="1028"/>
      <c r="R71" s="915"/>
    </row>
    <row r="72" spans="1:18">
      <c r="A72" s="1024"/>
      <c r="B72" s="947"/>
      <c r="C72" s="915"/>
      <c r="D72" s="947"/>
      <c r="E72" s="915"/>
      <c r="F72" s="915"/>
      <c r="G72" s="963"/>
      <c r="H72" s="915"/>
      <c r="I72" s="902"/>
      <c r="J72" s="1024" t="s">
        <v>3209</v>
      </c>
      <c r="K72" s="915" t="s">
        <v>3210</v>
      </c>
      <c r="L72" s="915" t="s">
        <v>3211</v>
      </c>
      <c r="M72" s="947"/>
      <c r="N72" s="947"/>
      <c r="O72" s="915"/>
      <c r="P72" s="915"/>
      <c r="Q72" s="963"/>
      <c r="R72" s="915"/>
    </row>
    <row r="73" spans="1:18">
      <c r="A73" s="1024" t="s">
        <v>1729</v>
      </c>
      <c r="B73" s="903" t="s">
        <v>3212</v>
      </c>
      <c r="C73" s="963"/>
      <c r="D73" s="903" t="s">
        <v>3213</v>
      </c>
      <c r="E73" s="963"/>
      <c r="F73" s="915"/>
      <c r="G73" s="963"/>
      <c r="H73" s="915"/>
      <c r="I73" s="902"/>
      <c r="J73" s="1024" t="s">
        <v>3214</v>
      </c>
      <c r="K73" s="915" t="s">
        <v>3215</v>
      </c>
      <c r="L73" s="915" t="s">
        <v>3210</v>
      </c>
      <c r="M73" s="903"/>
      <c r="N73" s="903"/>
      <c r="O73" s="963"/>
      <c r="P73" s="915" t="s">
        <v>1787</v>
      </c>
      <c r="Q73" s="963" t="s">
        <v>3216</v>
      </c>
      <c r="R73" s="915" t="s">
        <v>1729</v>
      </c>
    </row>
    <row r="74" spans="1:18">
      <c r="A74" s="1024" t="s">
        <v>1732</v>
      </c>
      <c r="B74" s="902"/>
      <c r="C74" s="965"/>
      <c r="D74" s="947"/>
      <c r="E74" s="915"/>
      <c r="F74" s="915" t="s">
        <v>1840</v>
      </c>
      <c r="G74" s="963" t="s">
        <v>3217</v>
      </c>
      <c r="H74" s="915" t="s">
        <v>3218</v>
      </c>
      <c r="I74" s="902"/>
      <c r="J74" s="1024" t="s">
        <v>3219</v>
      </c>
      <c r="K74" s="915" t="s">
        <v>4</v>
      </c>
      <c r="L74" s="915" t="s">
        <v>3215</v>
      </c>
      <c r="M74" s="903" t="s">
        <v>3220</v>
      </c>
      <c r="N74" s="903"/>
      <c r="O74" s="963"/>
      <c r="P74" s="915" t="s">
        <v>3221</v>
      </c>
      <c r="Q74" s="963" t="s">
        <v>3222</v>
      </c>
      <c r="R74" s="915" t="s">
        <v>1732</v>
      </c>
    </row>
    <row r="75" spans="1:18">
      <c r="A75" s="1015"/>
      <c r="B75" s="902"/>
      <c r="C75" s="915"/>
      <c r="D75" s="902"/>
      <c r="E75" s="915"/>
      <c r="F75" s="915"/>
      <c r="G75" s="963"/>
      <c r="H75" s="965"/>
      <c r="I75" s="902"/>
      <c r="J75" s="1015"/>
      <c r="K75" s="965"/>
      <c r="L75" s="915"/>
      <c r="M75" s="902"/>
      <c r="N75" s="902"/>
      <c r="O75" s="915"/>
      <c r="P75" s="915"/>
      <c r="Q75" s="915"/>
      <c r="R75" s="965"/>
    </row>
    <row r="76" spans="1:18" ht="15.75" thickBot="1">
      <c r="A76" s="1034"/>
      <c r="B76" s="1017" t="s">
        <v>3024</v>
      </c>
      <c r="C76" s="1028"/>
      <c r="D76" s="1017" t="s">
        <v>3025</v>
      </c>
      <c r="E76" s="1028"/>
      <c r="F76" s="1027" t="s">
        <v>3026</v>
      </c>
      <c r="G76" s="1028" t="s">
        <v>3027</v>
      </c>
      <c r="H76" s="1028" t="s">
        <v>2347</v>
      </c>
      <c r="I76" s="902"/>
      <c r="J76" s="1026" t="s">
        <v>2348</v>
      </c>
      <c r="K76" s="1026" t="s">
        <v>2349</v>
      </c>
      <c r="L76" s="1026" t="s">
        <v>2350</v>
      </c>
      <c r="M76" s="1017" t="s">
        <v>2351</v>
      </c>
      <c r="N76" s="1017"/>
      <c r="O76" s="1028"/>
      <c r="P76" s="1027" t="s">
        <v>2352</v>
      </c>
      <c r="Q76" s="1027" t="s">
        <v>2353</v>
      </c>
      <c r="R76" s="1027"/>
    </row>
    <row r="77" spans="1:18">
      <c r="A77" s="1015">
        <v>1</v>
      </c>
      <c r="B77" s="902"/>
      <c r="C77" s="965"/>
      <c r="D77" s="902"/>
      <c r="E77" s="963"/>
      <c r="F77" s="1322"/>
      <c r="G77" s="1334"/>
      <c r="H77" s="1330"/>
      <c r="I77" s="902"/>
      <c r="J77" s="1330"/>
      <c r="K77" s="1032"/>
      <c r="L77" s="1032"/>
      <c r="M77" s="902"/>
      <c r="N77" s="902"/>
      <c r="O77" s="963"/>
      <c r="P77" s="1316"/>
      <c r="Q77" s="1318"/>
      <c r="R77" s="1015">
        <v>1</v>
      </c>
    </row>
    <row r="78" spans="1:18">
      <c r="A78" s="1015">
        <v>2</v>
      </c>
      <c r="B78" s="902"/>
      <c r="C78" s="965"/>
      <c r="D78" s="902"/>
      <c r="E78" s="915"/>
      <c r="F78" s="1323"/>
      <c r="G78" s="1335"/>
      <c r="H78" s="1330"/>
      <c r="I78" s="902"/>
      <c r="J78" s="1330"/>
      <c r="K78" s="1032"/>
      <c r="L78" s="1032"/>
      <c r="M78" s="902"/>
      <c r="N78" s="902"/>
      <c r="O78" s="915"/>
      <c r="P78" s="1316"/>
      <c r="Q78" s="1318"/>
      <c r="R78" s="1015">
        <v>2</v>
      </c>
    </row>
    <row r="79" spans="1:18">
      <c r="A79" s="1015">
        <v>3</v>
      </c>
      <c r="B79" s="902"/>
      <c r="C79" s="965"/>
      <c r="D79" s="902"/>
      <c r="E79" s="915"/>
      <c r="F79" s="1323"/>
      <c r="G79" s="1335"/>
      <c r="H79" s="1330"/>
      <c r="I79" s="902"/>
      <c r="J79" s="1330"/>
      <c r="K79" s="1032"/>
      <c r="L79" s="1032"/>
      <c r="M79" s="902"/>
      <c r="N79" s="902"/>
      <c r="O79" s="915"/>
      <c r="P79" s="1316"/>
      <c r="Q79" s="1318"/>
      <c r="R79" s="1015">
        <v>3</v>
      </c>
    </row>
    <row r="80" spans="1:18">
      <c r="A80" s="1015">
        <v>4</v>
      </c>
      <c r="B80" s="902"/>
      <c r="C80" s="965"/>
      <c r="D80" s="902"/>
      <c r="E80" s="915"/>
      <c r="F80" s="1323"/>
      <c r="G80" s="1335"/>
      <c r="H80" s="1330"/>
      <c r="I80" s="902"/>
      <c r="J80" s="1330"/>
      <c r="K80" s="1032"/>
      <c r="L80" s="1032"/>
      <c r="M80" s="902"/>
      <c r="N80" s="902"/>
      <c r="O80" s="915"/>
      <c r="P80" s="1316"/>
      <c r="Q80" s="1318"/>
      <c r="R80" s="1015">
        <v>4</v>
      </c>
    </row>
    <row r="81" spans="1:18">
      <c r="A81" s="1015">
        <v>5</v>
      </c>
      <c r="B81" s="902"/>
      <c r="C81" s="965"/>
      <c r="D81" s="902"/>
      <c r="E81" s="915"/>
      <c r="F81" s="1323"/>
      <c r="G81" s="1335"/>
      <c r="H81" s="1330"/>
      <c r="I81" s="902"/>
      <c r="J81" s="1330"/>
      <c r="K81" s="1032"/>
      <c r="L81" s="1032"/>
      <c r="M81" s="902"/>
      <c r="N81" s="902"/>
      <c r="O81" s="915"/>
      <c r="P81" s="1316"/>
      <c r="Q81" s="1318"/>
      <c r="R81" s="1015">
        <v>5</v>
      </c>
    </row>
    <row r="82" spans="1:18">
      <c r="A82" s="1030">
        <v>6</v>
      </c>
      <c r="B82" s="902"/>
      <c r="C82" s="965"/>
      <c r="D82" s="902"/>
      <c r="E82" s="965"/>
      <c r="F82" s="1324"/>
      <c r="G82" s="1336"/>
      <c r="H82" s="1330"/>
      <c r="I82" s="902"/>
      <c r="J82" s="1338"/>
      <c r="K82" s="1032"/>
      <c r="L82" s="1032"/>
      <c r="M82" s="902"/>
      <c r="N82" s="902"/>
      <c r="O82" s="965"/>
      <c r="P82" s="1316"/>
      <c r="Q82" s="1318"/>
      <c r="R82" s="1030">
        <v>6</v>
      </c>
    </row>
    <row r="83" spans="1:18">
      <c r="A83" s="1030">
        <v>7</v>
      </c>
      <c r="B83" s="902"/>
      <c r="C83" s="965"/>
      <c r="D83" s="902"/>
      <c r="E83" s="965"/>
      <c r="F83" s="1324"/>
      <c r="G83" s="1336"/>
      <c r="H83" s="1330"/>
      <c r="I83" s="902"/>
      <c r="J83" s="1338"/>
      <c r="K83" s="1032"/>
      <c r="L83" s="1032"/>
      <c r="M83" s="902"/>
      <c r="N83" s="902"/>
      <c r="O83" s="965"/>
      <c r="P83" s="1316"/>
      <c r="Q83" s="1318"/>
      <c r="R83" s="1030">
        <v>7</v>
      </c>
    </row>
    <row r="84" spans="1:18">
      <c r="A84" s="1030">
        <v>8</v>
      </c>
      <c r="B84" s="902"/>
      <c r="C84" s="965"/>
      <c r="D84" s="902"/>
      <c r="E84" s="965"/>
      <c r="F84" s="1324"/>
      <c r="G84" s="1336"/>
      <c r="H84" s="1330"/>
      <c r="I84" s="902"/>
      <c r="J84" s="1338"/>
      <c r="K84" s="1032"/>
      <c r="L84" s="1032"/>
      <c r="M84" s="902"/>
      <c r="N84" s="902"/>
      <c r="O84" s="965"/>
      <c r="P84" s="1316"/>
      <c r="Q84" s="1318"/>
      <c r="R84" s="1030">
        <v>8</v>
      </c>
    </row>
    <row r="85" spans="1:18">
      <c r="A85" s="1030">
        <v>9</v>
      </c>
      <c r="B85" s="902"/>
      <c r="C85" s="965"/>
      <c r="D85" s="902"/>
      <c r="E85" s="965"/>
      <c r="F85" s="1324"/>
      <c r="G85" s="1336"/>
      <c r="H85" s="1330"/>
      <c r="I85" s="902"/>
      <c r="J85" s="1338"/>
      <c r="K85" s="1032"/>
      <c r="L85" s="1032"/>
      <c r="M85" s="902"/>
      <c r="N85" s="902"/>
      <c r="O85" s="965"/>
      <c r="P85" s="1316"/>
      <c r="Q85" s="1318"/>
      <c r="R85" s="1030">
        <v>9</v>
      </c>
    </row>
    <row r="86" spans="1:18">
      <c r="A86" s="1030">
        <v>10</v>
      </c>
      <c r="B86" s="902"/>
      <c r="C86" s="965"/>
      <c r="D86" s="902"/>
      <c r="E86" s="965"/>
      <c r="F86" s="1324"/>
      <c r="G86" s="1336"/>
      <c r="H86" s="1330"/>
      <c r="I86" s="902"/>
      <c r="J86" s="1338"/>
      <c r="K86" s="1032"/>
      <c r="L86" s="1032"/>
      <c r="M86" s="902"/>
      <c r="N86" s="902"/>
      <c r="O86" s="965"/>
      <c r="P86" s="1316"/>
      <c r="Q86" s="1318"/>
      <c r="R86" s="1030">
        <v>10</v>
      </c>
    </row>
    <row r="87" spans="1:18">
      <c r="A87" s="1030">
        <v>11</v>
      </c>
      <c r="B87" s="902"/>
      <c r="C87" s="965"/>
      <c r="D87" s="902"/>
      <c r="E87" s="965"/>
      <c r="F87" s="1324"/>
      <c r="G87" s="1336"/>
      <c r="H87" s="1330"/>
      <c r="I87" s="902"/>
      <c r="J87" s="1338"/>
      <c r="K87" s="1032"/>
      <c r="L87" s="1032"/>
      <c r="M87" s="902"/>
      <c r="N87" s="902"/>
      <c r="O87" s="965"/>
      <c r="P87" s="1316"/>
      <c r="Q87" s="1318"/>
      <c r="R87" s="1030">
        <v>11</v>
      </c>
    </row>
    <row r="88" spans="1:18">
      <c r="A88" s="1030">
        <v>12</v>
      </c>
      <c r="B88" s="902"/>
      <c r="C88" s="965"/>
      <c r="D88" s="902"/>
      <c r="E88" s="965"/>
      <c r="F88" s="1324"/>
      <c r="G88" s="1336"/>
      <c r="H88" s="1330"/>
      <c r="I88" s="902"/>
      <c r="J88" s="1338"/>
      <c r="K88" s="1032"/>
      <c r="L88" s="1032"/>
      <c r="M88" s="902"/>
      <c r="N88" s="902"/>
      <c r="O88" s="965"/>
      <c r="P88" s="1316"/>
      <c r="Q88" s="1318"/>
      <c r="R88" s="1030">
        <v>12</v>
      </c>
    </row>
    <row r="89" spans="1:18">
      <c r="A89" s="1030">
        <v>13</v>
      </c>
      <c r="B89" s="902"/>
      <c r="C89" s="965"/>
      <c r="D89" s="902"/>
      <c r="E89" s="965"/>
      <c r="F89" s="1324"/>
      <c r="G89" s="1336"/>
      <c r="H89" s="1330"/>
      <c r="I89" s="902"/>
      <c r="J89" s="1338"/>
      <c r="K89" s="1032"/>
      <c r="L89" s="1032"/>
      <c r="M89" s="902"/>
      <c r="N89" s="902"/>
      <c r="O89" s="965"/>
      <c r="P89" s="1316"/>
      <c r="Q89" s="1318"/>
      <c r="R89" s="1030">
        <v>13</v>
      </c>
    </row>
    <row r="90" spans="1:18">
      <c r="A90" s="1030">
        <v>14</v>
      </c>
      <c r="B90" s="902"/>
      <c r="C90" s="965"/>
      <c r="D90" s="902"/>
      <c r="E90" s="965"/>
      <c r="F90" s="1324"/>
      <c r="G90" s="1336"/>
      <c r="H90" s="1330"/>
      <c r="I90" s="902"/>
      <c r="J90" s="1338"/>
      <c r="K90" s="1032"/>
      <c r="L90" s="1032"/>
      <c r="M90" s="902"/>
      <c r="N90" s="902"/>
      <c r="O90" s="965"/>
      <c r="P90" s="1316"/>
      <c r="Q90" s="1318"/>
      <c r="R90" s="1030">
        <v>14</v>
      </c>
    </row>
    <row r="91" spans="1:18">
      <c r="A91" s="1030">
        <v>15</v>
      </c>
      <c r="B91" s="902"/>
      <c r="C91" s="965"/>
      <c r="D91" s="902"/>
      <c r="E91" s="965"/>
      <c r="F91" s="1324"/>
      <c r="G91" s="1336"/>
      <c r="H91" s="1330"/>
      <c r="I91" s="902"/>
      <c r="J91" s="1338"/>
      <c r="K91" s="1032"/>
      <c r="L91" s="1032"/>
      <c r="M91" s="902"/>
      <c r="N91" s="902"/>
      <c r="O91" s="965"/>
      <c r="P91" s="1316"/>
      <c r="Q91" s="1318"/>
      <c r="R91" s="1030">
        <v>15</v>
      </c>
    </row>
    <row r="92" spans="1:18">
      <c r="A92" s="1030">
        <v>16</v>
      </c>
      <c r="B92" s="902"/>
      <c r="C92" s="965"/>
      <c r="D92" s="902"/>
      <c r="E92" s="965"/>
      <c r="F92" s="1324"/>
      <c r="G92" s="1336"/>
      <c r="H92" s="1330"/>
      <c r="I92" s="902"/>
      <c r="J92" s="1338"/>
      <c r="K92" s="1032"/>
      <c r="L92" s="1032"/>
      <c r="M92" s="902"/>
      <c r="N92" s="902"/>
      <c r="O92" s="965"/>
      <c r="P92" s="1316"/>
      <c r="Q92" s="1318"/>
      <c r="R92" s="1030">
        <v>16</v>
      </c>
    </row>
    <row r="93" spans="1:18">
      <c r="A93" s="1015">
        <v>17</v>
      </c>
      <c r="B93" s="902"/>
      <c r="C93" s="965"/>
      <c r="D93" s="902"/>
      <c r="E93" s="965"/>
      <c r="F93" s="1324"/>
      <c r="G93" s="1336"/>
      <c r="H93" s="1330"/>
      <c r="I93" s="902"/>
      <c r="J93" s="1330"/>
      <c r="K93" s="1032"/>
      <c r="L93" s="1032"/>
      <c r="M93" s="902"/>
      <c r="N93" s="902"/>
      <c r="O93" s="965"/>
      <c r="P93" s="1316"/>
      <c r="Q93" s="1318"/>
      <c r="R93" s="1015">
        <v>17</v>
      </c>
    </row>
    <row r="94" spans="1:18">
      <c r="A94" s="1015">
        <v>18</v>
      </c>
      <c r="B94" s="902"/>
      <c r="C94" s="965"/>
      <c r="D94" s="902"/>
      <c r="E94" s="965"/>
      <c r="F94" s="1324"/>
      <c r="G94" s="1336"/>
      <c r="H94" s="1330"/>
      <c r="I94" s="902"/>
      <c r="J94" s="1330"/>
      <c r="K94" s="1032"/>
      <c r="L94" s="1032"/>
      <c r="M94" s="902"/>
      <c r="N94" s="902"/>
      <c r="O94" s="965"/>
      <c r="P94" s="1316"/>
      <c r="Q94" s="1318"/>
      <c r="R94" s="1015">
        <v>18</v>
      </c>
    </row>
    <row r="95" spans="1:18">
      <c r="A95" s="1015">
        <v>19</v>
      </c>
      <c r="B95" s="902"/>
      <c r="C95" s="965"/>
      <c r="D95" s="902"/>
      <c r="E95" s="965"/>
      <c r="F95" s="1324"/>
      <c r="G95" s="1336"/>
      <c r="H95" s="1330"/>
      <c r="I95" s="902"/>
      <c r="J95" s="1330"/>
      <c r="K95" s="1032"/>
      <c r="L95" s="1032"/>
      <c r="M95" s="902"/>
      <c r="N95" s="902"/>
      <c r="O95" s="965"/>
      <c r="P95" s="1316"/>
      <c r="Q95" s="1318"/>
      <c r="R95" s="1015">
        <v>19</v>
      </c>
    </row>
    <row r="96" spans="1:18">
      <c r="A96" s="1015">
        <v>20</v>
      </c>
      <c r="B96" s="902"/>
      <c r="C96" s="965"/>
      <c r="D96" s="902"/>
      <c r="E96" s="965"/>
      <c r="F96" s="1324"/>
      <c r="G96" s="1336"/>
      <c r="H96" s="1330"/>
      <c r="I96" s="902"/>
      <c r="J96" s="1330"/>
      <c r="K96" s="1032"/>
      <c r="L96" s="1032"/>
      <c r="M96" s="902"/>
      <c r="N96" s="902"/>
      <c r="O96" s="965"/>
      <c r="P96" s="1316"/>
      <c r="Q96" s="1318"/>
      <c r="R96" s="1015">
        <v>20</v>
      </c>
    </row>
    <row r="97" spans="1:18">
      <c r="A97" s="1015">
        <v>21</v>
      </c>
      <c r="B97" s="902"/>
      <c r="C97" s="965"/>
      <c r="D97" s="902"/>
      <c r="E97" s="965"/>
      <c r="F97" s="1324"/>
      <c r="G97" s="1336"/>
      <c r="H97" s="1330"/>
      <c r="I97" s="902"/>
      <c r="J97" s="1330"/>
      <c r="K97" s="1032"/>
      <c r="L97" s="1032"/>
      <c r="M97" s="902"/>
      <c r="N97" s="902"/>
      <c r="O97" s="965"/>
      <c r="P97" s="1316"/>
      <c r="Q97" s="1318"/>
      <c r="R97" s="1015">
        <v>21</v>
      </c>
    </row>
    <row r="98" spans="1:18">
      <c r="A98" s="1015">
        <v>22</v>
      </c>
      <c r="B98" s="902"/>
      <c r="C98" s="965"/>
      <c r="D98" s="902"/>
      <c r="E98" s="965"/>
      <c r="F98" s="1324"/>
      <c r="G98" s="1336"/>
      <c r="H98" s="1330"/>
      <c r="I98" s="902"/>
      <c r="J98" s="1330"/>
      <c r="K98" s="1032"/>
      <c r="L98" s="1032"/>
      <c r="M98" s="902"/>
      <c r="N98" s="902"/>
      <c r="O98" s="965"/>
      <c r="P98" s="1316"/>
      <c r="Q98" s="1318"/>
      <c r="R98" s="1015">
        <v>22</v>
      </c>
    </row>
    <row r="99" spans="1:18">
      <c r="A99" s="1015">
        <v>23</v>
      </c>
      <c r="B99" s="902"/>
      <c r="C99" s="965"/>
      <c r="D99" s="902"/>
      <c r="E99" s="965"/>
      <c r="F99" s="1324"/>
      <c r="G99" s="1336"/>
      <c r="H99" s="1330"/>
      <c r="I99" s="902"/>
      <c r="J99" s="1330"/>
      <c r="K99" s="1032"/>
      <c r="L99" s="1032"/>
      <c r="M99" s="902"/>
      <c r="N99" s="902"/>
      <c r="O99" s="965"/>
      <c r="P99" s="1316"/>
      <c r="Q99" s="1318"/>
      <c r="R99" s="1015">
        <v>23</v>
      </c>
    </row>
    <row r="100" spans="1:18">
      <c r="A100" s="1015">
        <v>24</v>
      </c>
      <c r="B100" s="902"/>
      <c r="C100" s="965"/>
      <c r="D100" s="902"/>
      <c r="E100" s="965"/>
      <c r="F100" s="1324"/>
      <c r="G100" s="1336"/>
      <c r="H100" s="1330"/>
      <c r="I100" s="902"/>
      <c r="J100" s="1330"/>
      <c r="K100" s="1032"/>
      <c r="L100" s="1032"/>
      <c r="M100" s="902"/>
      <c r="N100" s="902"/>
      <c r="O100" s="965"/>
      <c r="P100" s="1316"/>
      <c r="Q100" s="1318"/>
      <c r="R100" s="1015">
        <v>24</v>
      </c>
    </row>
    <row r="101" spans="1:18">
      <c r="A101" s="1015">
        <v>25</v>
      </c>
      <c r="B101" s="902"/>
      <c r="C101" s="965"/>
      <c r="D101" s="902"/>
      <c r="E101" s="965"/>
      <c r="F101" s="1324"/>
      <c r="G101" s="1336"/>
      <c r="H101" s="1330"/>
      <c r="I101" s="902"/>
      <c r="J101" s="1330"/>
      <c r="K101" s="1032"/>
      <c r="L101" s="1032"/>
      <c r="M101" s="902"/>
      <c r="N101" s="902"/>
      <c r="O101" s="965"/>
      <c r="P101" s="1316"/>
      <c r="Q101" s="1318"/>
      <c r="R101" s="1015">
        <v>25</v>
      </c>
    </row>
    <row r="102" spans="1:18">
      <c r="A102" s="1015">
        <v>26</v>
      </c>
      <c r="B102" s="902"/>
      <c r="C102" s="965"/>
      <c r="D102" s="902"/>
      <c r="E102" s="965"/>
      <c r="F102" s="1324"/>
      <c r="G102" s="1336"/>
      <c r="H102" s="1330"/>
      <c r="I102" s="902"/>
      <c r="J102" s="1330"/>
      <c r="K102" s="1032"/>
      <c r="L102" s="1032"/>
      <c r="M102" s="902"/>
      <c r="N102" s="902"/>
      <c r="O102" s="965"/>
      <c r="P102" s="1316"/>
      <c r="Q102" s="1318"/>
      <c r="R102" s="1015">
        <v>26</v>
      </c>
    </row>
    <row r="103" spans="1:18">
      <c r="A103" s="1015">
        <v>27</v>
      </c>
      <c r="B103" s="902"/>
      <c r="C103" s="965"/>
      <c r="D103" s="902"/>
      <c r="E103" s="965"/>
      <c r="F103" s="1324"/>
      <c r="G103" s="1336"/>
      <c r="H103" s="1330"/>
      <c r="I103" s="902"/>
      <c r="J103" s="1330"/>
      <c r="K103" s="1032"/>
      <c r="L103" s="1032"/>
      <c r="M103" s="902"/>
      <c r="N103" s="902"/>
      <c r="O103" s="965"/>
      <c r="P103" s="1316"/>
      <c r="Q103" s="1318"/>
      <c r="R103" s="1015">
        <v>27</v>
      </c>
    </row>
    <row r="104" spans="1:18">
      <c r="A104" s="1015">
        <v>28</v>
      </c>
      <c r="B104" s="902"/>
      <c r="C104" s="965"/>
      <c r="D104" s="902"/>
      <c r="E104" s="965"/>
      <c r="F104" s="1324"/>
      <c r="G104" s="1336"/>
      <c r="H104" s="1330"/>
      <c r="I104" s="902"/>
      <c r="J104" s="1330"/>
      <c r="K104" s="1032"/>
      <c r="L104" s="1032"/>
      <c r="M104" s="902"/>
      <c r="N104" s="902"/>
      <c r="O104" s="965"/>
      <c r="P104" s="1316"/>
      <c r="Q104" s="1318"/>
      <c r="R104" s="1015">
        <v>28</v>
      </c>
    </row>
    <row r="105" spans="1:18">
      <c r="A105" s="1015">
        <v>29</v>
      </c>
      <c r="B105" s="902"/>
      <c r="C105" s="965"/>
      <c r="D105" s="902"/>
      <c r="E105" s="965"/>
      <c r="F105" s="1324"/>
      <c r="G105" s="1336"/>
      <c r="H105" s="1330"/>
      <c r="I105" s="902"/>
      <c r="J105" s="1330"/>
      <c r="K105" s="1032"/>
      <c r="L105" s="1032"/>
      <c r="M105" s="902"/>
      <c r="N105" s="902"/>
      <c r="O105" s="965"/>
      <c r="P105" s="1316"/>
      <c r="Q105" s="1318"/>
      <c r="R105" s="1015">
        <v>29</v>
      </c>
    </row>
    <row r="106" spans="1:18">
      <c r="A106" s="1015">
        <v>30</v>
      </c>
      <c r="B106" s="902"/>
      <c r="C106" s="965"/>
      <c r="D106" s="902"/>
      <c r="E106" s="965"/>
      <c r="F106" s="1324"/>
      <c r="G106" s="1336"/>
      <c r="H106" s="1330"/>
      <c r="I106" s="902"/>
      <c r="J106" s="1330"/>
      <c r="K106" s="1032"/>
      <c r="L106" s="1032"/>
      <c r="M106" s="902"/>
      <c r="N106" s="902"/>
      <c r="O106" s="965"/>
      <c r="P106" s="1316"/>
      <c r="Q106" s="1318"/>
      <c r="R106" s="1015">
        <v>30</v>
      </c>
    </row>
    <row r="107" spans="1:18">
      <c r="A107" s="1015">
        <v>31</v>
      </c>
      <c r="B107" s="902"/>
      <c r="C107" s="965"/>
      <c r="D107" s="902"/>
      <c r="E107" s="965"/>
      <c r="F107" s="1324"/>
      <c r="G107" s="1336"/>
      <c r="H107" s="1330"/>
      <c r="I107" s="902"/>
      <c r="J107" s="1330"/>
      <c r="K107" s="1032"/>
      <c r="L107" s="1032"/>
      <c r="M107" s="902"/>
      <c r="N107" s="902"/>
      <c r="O107" s="965"/>
      <c r="P107" s="1316"/>
      <c r="Q107" s="1318"/>
      <c r="R107" s="1015">
        <v>31</v>
      </c>
    </row>
    <row r="108" spans="1:18">
      <c r="A108" s="1015">
        <v>32</v>
      </c>
      <c r="B108" s="902"/>
      <c r="C108" s="965"/>
      <c r="D108" s="902"/>
      <c r="E108" s="965"/>
      <c r="F108" s="1324"/>
      <c r="G108" s="1336"/>
      <c r="H108" s="1330"/>
      <c r="I108" s="902"/>
      <c r="J108" s="1330"/>
      <c r="K108" s="1032"/>
      <c r="L108" s="1032"/>
      <c r="M108" s="902"/>
      <c r="N108" s="902"/>
      <c r="O108" s="965"/>
      <c r="P108" s="1316"/>
      <c r="Q108" s="1318"/>
      <c r="R108" s="1015">
        <v>32</v>
      </c>
    </row>
    <row r="109" spans="1:18">
      <c r="A109" s="1015">
        <v>33</v>
      </c>
      <c r="B109" s="902"/>
      <c r="C109" s="965"/>
      <c r="D109" s="902"/>
      <c r="E109" s="965"/>
      <c r="F109" s="1324"/>
      <c r="G109" s="1336"/>
      <c r="H109" s="1330"/>
      <c r="I109" s="902"/>
      <c r="J109" s="1330"/>
      <c r="K109" s="1032"/>
      <c r="L109" s="1032"/>
      <c r="M109" s="902"/>
      <c r="N109" s="902"/>
      <c r="O109" s="965"/>
      <c r="P109" s="1316"/>
      <c r="Q109" s="1318"/>
      <c r="R109" s="1015">
        <v>33</v>
      </c>
    </row>
    <row r="110" spans="1:18">
      <c r="A110" s="1015">
        <v>34</v>
      </c>
      <c r="B110" s="902"/>
      <c r="C110" s="965"/>
      <c r="D110" s="902"/>
      <c r="E110" s="965"/>
      <c r="F110" s="1324"/>
      <c r="G110" s="1336"/>
      <c r="H110" s="1330"/>
      <c r="I110" s="902"/>
      <c r="J110" s="1330"/>
      <c r="K110" s="1032"/>
      <c r="L110" s="1032"/>
      <c r="M110" s="902"/>
      <c r="N110" s="902"/>
      <c r="O110" s="965"/>
      <c r="P110" s="1316"/>
      <c r="Q110" s="1318"/>
      <c r="R110" s="1015">
        <v>34</v>
      </c>
    </row>
    <row r="111" spans="1:18">
      <c r="A111" s="1015">
        <v>35</v>
      </c>
      <c r="B111" s="902"/>
      <c r="C111" s="965"/>
      <c r="D111" s="902"/>
      <c r="E111" s="965"/>
      <c r="F111" s="1324"/>
      <c r="G111" s="1336"/>
      <c r="H111" s="1330"/>
      <c r="I111" s="902"/>
      <c r="J111" s="1330"/>
      <c r="K111" s="1032"/>
      <c r="L111" s="1032"/>
      <c r="M111" s="902"/>
      <c r="N111" s="902"/>
      <c r="O111" s="965"/>
      <c r="P111" s="1316"/>
      <c r="Q111" s="1318"/>
      <c r="R111" s="1015">
        <v>35</v>
      </c>
    </row>
    <row r="112" spans="1:18">
      <c r="A112" s="1015">
        <v>37</v>
      </c>
      <c r="B112" s="902"/>
      <c r="C112" s="965"/>
      <c r="D112" s="902"/>
      <c r="E112" s="965"/>
      <c r="F112" s="1324"/>
      <c r="G112" s="1336"/>
      <c r="H112" s="1330"/>
      <c r="I112" s="902"/>
      <c r="J112" s="1330"/>
      <c r="K112" s="1032"/>
      <c r="L112" s="1032"/>
      <c r="M112" s="902"/>
      <c r="N112" s="902"/>
      <c r="O112" s="965"/>
      <c r="P112" s="1316"/>
      <c r="Q112" s="1318"/>
      <c r="R112" s="1015">
        <v>37</v>
      </c>
    </row>
    <row r="113" spans="1:18">
      <c r="A113" s="1015">
        <v>38</v>
      </c>
      <c r="B113" s="902"/>
      <c r="C113" s="965"/>
      <c r="D113" s="902"/>
      <c r="E113" s="965"/>
      <c r="F113" s="1324"/>
      <c r="G113" s="1336"/>
      <c r="H113" s="1330"/>
      <c r="I113" s="902"/>
      <c r="J113" s="1330"/>
      <c r="K113" s="1032"/>
      <c r="L113" s="1032"/>
      <c r="M113" s="902"/>
      <c r="N113" s="902"/>
      <c r="O113" s="965"/>
      <c r="P113" s="1316"/>
      <c r="Q113" s="1318"/>
      <c r="R113" s="1015">
        <v>38</v>
      </c>
    </row>
    <row r="114" spans="1:18">
      <c r="A114" s="1015">
        <v>39</v>
      </c>
      <c r="B114" s="902"/>
      <c r="C114" s="965"/>
      <c r="D114" s="902"/>
      <c r="E114" s="965"/>
      <c r="F114" s="1324"/>
      <c r="G114" s="1336"/>
      <c r="H114" s="1330"/>
      <c r="I114" s="902"/>
      <c r="J114" s="1330"/>
      <c r="K114" s="1032"/>
      <c r="L114" s="1032"/>
      <c r="M114" s="902"/>
      <c r="N114" s="902"/>
      <c r="O114" s="965"/>
      <c r="P114" s="1316"/>
      <c r="Q114" s="1318"/>
      <c r="R114" s="1015">
        <v>39</v>
      </c>
    </row>
    <row r="115" spans="1:18">
      <c r="A115" s="1015">
        <v>40</v>
      </c>
      <c r="B115" s="902"/>
      <c r="C115" s="965"/>
      <c r="D115" s="902"/>
      <c r="E115" s="965"/>
      <c r="F115" s="1324"/>
      <c r="G115" s="1336"/>
      <c r="H115" s="1330"/>
      <c r="I115" s="902"/>
      <c r="J115" s="1330"/>
      <c r="K115" s="1032"/>
      <c r="L115" s="1032"/>
      <c r="M115" s="902"/>
      <c r="N115" s="902"/>
      <c r="O115" s="965"/>
      <c r="P115" s="1316"/>
      <c r="Q115" s="1318"/>
      <c r="R115" s="1015">
        <v>40</v>
      </c>
    </row>
    <row r="116" spans="1:18">
      <c r="A116" s="1015">
        <v>41</v>
      </c>
      <c r="B116" s="902"/>
      <c r="C116" s="965"/>
      <c r="D116" s="902"/>
      <c r="E116" s="965"/>
      <c r="F116" s="1324"/>
      <c r="G116" s="1336"/>
      <c r="H116" s="1330"/>
      <c r="I116" s="902"/>
      <c r="J116" s="1330"/>
      <c r="K116" s="1032"/>
      <c r="L116" s="1032"/>
      <c r="M116" s="902"/>
      <c r="N116" s="902"/>
      <c r="O116" s="965"/>
      <c r="P116" s="1316"/>
      <c r="Q116" s="1318"/>
      <c r="R116" s="1015">
        <v>41</v>
      </c>
    </row>
    <row r="117" spans="1:18">
      <c r="A117" s="1015">
        <v>42</v>
      </c>
      <c r="B117" s="902"/>
      <c r="C117" s="965"/>
      <c r="D117" s="902"/>
      <c r="E117" s="965"/>
      <c r="F117" s="1324"/>
      <c r="G117" s="1336"/>
      <c r="H117" s="1330"/>
      <c r="I117" s="902"/>
      <c r="J117" s="1330"/>
      <c r="K117" s="1032"/>
      <c r="L117" s="1032"/>
      <c r="M117" s="902"/>
      <c r="N117" s="902"/>
      <c r="O117" s="965"/>
      <c r="P117" s="1316"/>
      <c r="Q117" s="1318"/>
      <c r="R117" s="1015">
        <v>42</v>
      </c>
    </row>
    <row r="118" spans="1:18">
      <c r="A118" s="1015">
        <v>43</v>
      </c>
      <c r="B118" s="902"/>
      <c r="C118" s="965"/>
      <c r="D118" s="902"/>
      <c r="E118" s="965"/>
      <c r="F118" s="1324"/>
      <c r="G118" s="1336"/>
      <c r="H118" s="1330"/>
      <c r="I118" s="902"/>
      <c r="J118" s="1330"/>
      <c r="K118" s="1032"/>
      <c r="L118" s="1032"/>
      <c r="M118" s="902"/>
      <c r="N118" s="902"/>
      <c r="O118" s="965"/>
      <c r="P118" s="1316"/>
      <c r="Q118" s="1318"/>
      <c r="R118" s="1015">
        <v>43</v>
      </c>
    </row>
    <row r="119" spans="1:18">
      <c r="A119" s="1015">
        <v>44</v>
      </c>
      <c r="B119" s="902"/>
      <c r="C119" s="965"/>
      <c r="D119" s="902"/>
      <c r="E119" s="965"/>
      <c r="F119" s="1324"/>
      <c r="G119" s="1336"/>
      <c r="H119" s="1330"/>
      <c r="I119" s="902"/>
      <c r="J119" s="1330"/>
      <c r="K119" s="1032"/>
      <c r="L119" s="1032"/>
      <c r="M119" s="902"/>
      <c r="N119" s="902"/>
      <c r="O119" s="965"/>
      <c r="P119" s="1316"/>
      <c r="Q119" s="1318"/>
      <c r="R119" s="1015">
        <v>44</v>
      </c>
    </row>
    <row r="120" spans="1:18">
      <c r="A120" s="1015">
        <v>45</v>
      </c>
      <c r="B120" s="902"/>
      <c r="C120" s="965"/>
      <c r="D120" s="902"/>
      <c r="E120" s="965"/>
      <c r="F120" s="1324"/>
      <c r="G120" s="1336"/>
      <c r="H120" s="1330"/>
      <c r="I120" s="902"/>
      <c r="J120" s="1330"/>
      <c r="K120" s="1032"/>
      <c r="L120" s="1032"/>
      <c r="M120" s="902"/>
      <c r="N120" s="902"/>
      <c r="O120" s="965"/>
      <c r="P120" s="1316"/>
      <c r="Q120" s="1318"/>
      <c r="R120" s="1015">
        <v>45</v>
      </c>
    </row>
    <row r="121" spans="1:18">
      <c r="A121" s="1015">
        <v>46</v>
      </c>
      <c r="B121" s="902"/>
      <c r="C121" s="965"/>
      <c r="D121" s="902"/>
      <c r="E121" s="965"/>
      <c r="F121" s="1324"/>
      <c r="G121" s="1336"/>
      <c r="H121" s="1330"/>
      <c r="I121" s="902"/>
      <c r="J121" s="1330"/>
      <c r="K121" s="1032"/>
      <c r="L121" s="1032"/>
      <c r="M121" s="902"/>
      <c r="N121" s="902"/>
      <c r="O121" s="965"/>
      <c r="P121" s="1316"/>
      <c r="Q121" s="1318"/>
      <c r="R121" s="1015">
        <v>46</v>
      </c>
    </row>
    <row r="122" spans="1:18">
      <c r="A122" s="1015">
        <v>47</v>
      </c>
      <c r="B122" s="902"/>
      <c r="C122" s="965"/>
      <c r="D122" s="902"/>
      <c r="E122" s="965"/>
      <c r="F122" s="1324"/>
      <c r="G122" s="1336"/>
      <c r="H122" s="1330"/>
      <c r="I122" s="902"/>
      <c r="J122" s="1330"/>
      <c r="K122" s="1032"/>
      <c r="L122" s="1032"/>
      <c r="M122" s="902"/>
      <c r="N122" s="902"/>
      <c r="O122" s="965"/>
      <c r="P122" s="1316"/>
      <c r="Q122" s="1318"/>
      <c r="R122" s="1015">
        <v>47</v>
      </c>
    </row>
    <row r="123" spans="1:18">
      <c r="A123" s="1015">
        <v>48</v>
      </c>
      <c r="B123" s="902"/>
      <c r="C123" s="965"/>
      <c r="D123" s="902"/>
      <c r="E123" s="965"/>
      <c r="F123" s="1324"/>
      <c r="G123" s="1336"/>
      <c r="H123" s="1330"/>
      <c r="I123" s="902"/>
      <c r="J123" s="1330"/>
      <c r="K123" s="1032"/>
      <c r="L123" s="1032"/>
      <c r="M123" s="902"/>
      <c r="N123" s="902"/>
      <c r="O123" s="965"/>
      <c r="P123" s="1316"/>
      <c r="Q123" s="1318"/>
      <c r="R123" s="1015">
        <v>48</v>
      </c>
    </row>
    <row r="124" spans="1:18">
      <c r="A124" s="1015">
        <v>49</v>
      </c>
      <c r="B124" s="902"/>
      <c r="C124" s="965"/>
      <c r="D124" s="902"/>
      <c r="E124" s="965"/>
      <c r="F124" s="1324"/>
      <c r="G124" s="1336"/>
      <c r="H124" s="1330"/>
      <c r="I124" s="902"/>
      <c r="J124" s="1330"/>
      <c r="K124" s="1032"/>
      <c r="L124" s="1032"/>
      <c r="M124" s="902"/>
      <c r="N124" s="902"/>
      <c r="O124" s="965"/>
      <c r="P124" s="1316"/>
      <c r="Q124" s="1318"/>
      <c r="R124" s="1015">
        <v>49</v>
      </c>
    </row>
    <row r="125" spans="1:18">
      <c r="A125" s="1015">
        <v>50</v>
      </c>
      <c r="B125" s="902"/>
      <c r="C125" s="965"/>
      <c r="D125" s="902"/>
      <c r="E125" s="965"/>
      <c r="F125" s="1324"/>
      <c r="G125" s="1336"/>
      <c r="H125" s="1330"/>
      <c r="I125" s="902"/>
      <c r="J125" s="1330"/>
      <c r="K125" s="1032"/>
      <c r="L125" s="1032"/>
      <c r="M125" s="902"/>
      <c r="N125" s="902"/>
      <c r="O125" s="965"/>
      <c r="P125" s="1316"/>
      <c r="Q125" s="1318"/>
      <c r="R125" s="1015">
        <v>50</v>
      </c>
    </row>
    <row r="126" spans="1:18">
      <c r="A126" s="1015">
        <v>51</v>
      </c>
      <c r="B126" s="902"/>
      <c r="C126" s="965"/>
      <c r="D126" s="902"/>
      <c r="E126" s="965"/>
      <c r="F126" s="1324"/>
      <c r="G126" s="1336"/>
      <c r="H126" s="1330"/>
      <c r="I126" s="902"/>
      <c r="J126" s="1330"/>
      <c r="K126" s="1032"/>
      <c r="L126" s="1032"/>
      <c r="M126" s="902"/>
      <c r="N126" s="902"/>
      <c r="O126" s="965"/>
      <c r="P126" s="1316"/>
      <c r="Q126" s="1318"/>
      <c r="R126" s="1015">
        <v>51</v>
      </c>
    </row>
    <row r="127" spans="1:18">
      <c r="A127" s="1015">
        <v>52</v>
      </c>
      <c r="B127" s="902"/>
      <c r="C127" s="965"/>
      <c r="D127" s="902"/>
      <c r="E127" s="965"/>
      <c r="F127" s="1324"/>
      <c r="G127" s="1336"/>
      <c r="H127" s="1330"/>
      <c r="I127" s="902"/>
      <c r="J127" s="1330"/>
      <c r="K127" s="1032"/>
      <c r="L127" s="1032"/>
      <c r="M127" s="902"/>
      <c r="N127" s="902"/>
      <c r="O127" s="965"/>
      <c r="P127" s="1316"/>
      <c r="Q127" s="1318"/>
      <c r="R127" s="1015">
        <v>52</v>
      </c>
    </row>
    <row r="128" spans="1:18">
      <c r="A128" s="1015">
        <v>53</v>
      </c>
      <c r="B128" s="902"/>
      <c r="C128" s="965"/>
      <c r="D128" s="902"/>
      <c r="E128" s="965"/>
      <c r="F128" s="1324"/>
      <c r="G128" s="1336"/>
      <c r="H128" s="1330"/>
      <c r="I128" s="902"/>
      <c r="J128" s="1330"/>
      <c r="K128" s="1032"/>
      <c r="L128" s="1032"/>
      <c r="M128" s="902"/>
      <c r="N128" s="902"/>
      <c r="O128" s="965"/>
      <c r="P128" s="1316"/>
      <c r="Q128" s="1318"/>
      <c r="R128" s="1015">
        <v>53</v>
      </c>
    </row>
    <row r="129" spans="1:18">
      <c r="A129" s="1015">
        <v>54</v>
      </c>
      <c r="B129" s="902"/>
      <c r="C129" s="965"/>
      <c r="D129" s="902"/>
      <c r="E129" s="965"/>
      <c r="F129" s="1324"/>
      <c r="G129" s="1336"/>
      <c r="H129" s="1330"/>
      <c r="I129" s="902"/>
      <c r="J129" s="1330"/>
      <c r="K129" s="1032"/>
      <c r="L129" s="1032"/>
      <c r="M129" s="902"/>
      <c r="N129" s="902"/>
      <c r="O129" s="965"/>
      <c r="P129" s="1316"/>
      <c r="Q129" s="1318"/>
      <c r="R129" s="1015">
        <v>54</v>
      </c>
    </row>
    <row r="130" spans="1:18">
      <c r="A130" s="1015">
        <v>55</v>
      </c>
      <c r="B130" s="902"/>
      <c r="C130" s="965"/>
      <c r="D130" s="902"/>
      <c r="E130" s="965"/>
      <c r="F130" s="1324"/>
      <c r="G130" s="1336"/>
      <c r="H130" s="1330"/>
      <c r="I130" s="902"/>
      <c r="J130" s="1330"/>
      <c r="K130" s="1032"/>
      <c r="L130" s="1032"/>
      <c r="M130" s="902"/>
      <c r="N130" s="902"/>
      <c r="O130" s="965"/>
      <c r="P130" s="1316"/>
      <c r="Q130" s="1318"/>
      <c r="R130" s="1015">
        <v>55</v>
      </c>
    </row>
    <row r="131" spans="1:18">
      <c r="A131" s="1015">
        <v>56</v>
      </c>
      <c r="B131" s="902"/>
      <c r="C131" s="965"/>
      <c r="D131" s="902"/>
      <c r="E131" s="965"/>
      <c r="F131" s="1324"/>
      <c r="G131" s="1336"/>
      <c r="H131" s="1330"/>
      <c r="I131" s="902"/>
      <c r="J131" s="1330"/>
      <c r="K131" s="1032"/>
      <c r="L131" s="1032"/>
      <c r="M131" s="902"/>
      <c r="N131" s="902"/>
      <c r="O131" s="965"/>
      <c r="P131" s="1316"/>
      <c r="Q131" s="1318"/>
      <c r="R131" s="1015">
        <v>56</v>
      </c>
    </row>
    <row r="132" spans="1:18">
      <c r="A132" s="1015">
        <v>57</v>
      </c>
      <c r="B132" s="902"/>
      <c r="C132" s="965"/>
      <c r="D132" s="902"/>
      <c r="E132" s="965"/>
      <c r="F132" s="1324"/>
      <c r="G132" s="1336"/>
      <c r="H132" s="1330"/>
      <c r="I132" s="902"/>
      <c r="J132" s="1330"/>
      <c r="K132" s="1032"/>
      <c r="L132" s="1032"/>
      <c r="M132" s="902"/>
      <c r="N132" s="902"/>
      <c r="O132" s="965"/>
      <c r="P132" s="1316"/>
      <c r="Q132" s="1318"/>
      <c r="R132" s="1015">
        <v>57</v>
      </c>
    </row>
    <row r="133" spans="1:18">
      <c r="A133" s="1015">
        <v>58</v>
      </c>
      <c r="B133" s="902"/>
      <c r="C133" s="965"/>
      <c r="D133" s="902"/>
      <c r="E133" s="965"/>
      <c r="F133" s="1324"/>
      <c r="G133" s="1336"/>
      <c r="H133" s="1330"/>
      <c r="I133" s="902"/>
      <c r="J133" s="1330"/>
      <c r="K133" s="1032"/>
      <c r="L133" s="1032"/>
      <c r="M133" s="902"/>
      <c r="N133" s="902"/>
      <c r="O133" s="965"/>
      <c r="P133" s="1316"/>
      <c r="Q133" s="1318"/>
      <c r="R133" s="1015">
        <v>58</v>
      </c>
    </row>
    <row r="134" spans="1:18" ht="15.75" thickBot="1">
      <c r="A134" s="1034">
        <v>59</v>
      </c>
      <c r="B134" s="954"/>
      <c r="C134" s="982"/>
      <c r="D134" s="954"/>
      <c r="E134" s="982"/>
      <c r="F134" s="1325"/>
      <c r="G134" s="1337"/>
      <c r="H134" s="1331"/>
      <c r="I134" s="902"/>
      <c r="J134" s="1331"/>
      <c r="K134" s="1108"/>
      <c r="L134" s="1108"/>
      <c r="M134" s="954"/>
      <c r="N134" s="954"/>
      <c r="O134" s="982"/>
      <c r="P134" s="1317"/>
      <c r="Q134" s="1319"/>
      <c r="R134" s="1034">
        <v>59</v>
      </c>
    </row>
    <row r="136" spans="1:18">
      <c r="A136" s="903" t="s">
        <v>3226</v>
      </c>
      <c r="B136" s="903"/>
      <c r="C136" s="903"/>
      <c r="D136" s="903"/>
      <c r="E136" s="903"/>
      <c r="F136" s="903"/>
      <c r="G136" s="903"/>
      <c r="H136" s="903"/>
      <c r="I136" s="902"/>
      <c r="J136" s="903" t="s">
        <v>3227</v>
      </c>
      <c r="K136" s="903"/>
      <c r="L136" s="903"/>
      <c r="M136" s="903"/>
      <c r="N136" s="903"/>
      <c r="O136" s="903"/>
      <c r="P136" s="903"/>
      <c r="Q136" s="903"/>
      <c r="R136" s="903"/>
    </row>
  </sheetData>
  <printOptions horizontalCentered="1" verticalCentered="1"/>
  <pageMargins left="0" right="0" top="0" bottom="0" header="0.25" footer="0.25"/>
  <pageSetup scale="70" fitToWidth="2" fitToHeight="2" orientation="portrait" r:id="rId1"/>
  <headerFooter alignWithMargins="0"/>
  <rowBreaks count="1" manualBreakCount="1">
    <brk id="6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59999389629810485"/>
    <pageSetUpPr fitToPage="1"/>
  </sheetPr>
  <dimension ref="A1:H67"/>
  <sheetViews>
    <sheetView defaultGridColor="0" view="pageBreakPreview" colorId="22" zoomScale="60" zoomScaleNormal="100" workbookViewId="0">
      <selection activeCell="B2" sqref="B2"/>
    </sheetView>
  </sheetViews>
  <sheetFormatPr defaultColWidth="9.6640625" defaultRowHeight="15"/>
  <cols>
    <col min="1" max="1" width="2.6640625" style="9" customWidth="1"/>
    <col min="2" max="2" width="54.88671875" style="9" customWidth="1"/>
    <col min="3" max="3" width="3.6640625" style="9" customWidth="1"/>
    <col min="4" max="4" width="2.6640625" style="9" customWidth="1"/>
    <col min="5" max="5" width="1.44140625" style="9" customWidth="1"/>
    <col min="6" max="6" width="14.33203125" style="9" customWidth="1"/>
    <col min="7" max="7" width="15.6640625" style="9" customWidth="1"/>
    <col min="8" max="8" width="18.33203125" style="9" customWidth="1"/>
    <col min="9" max="16384" width="9.6640625" style="9"/>
  </cols>
  <sheetData>
    <row r="1" spans="1:8">
      <c r="A1" s="43"/>
      <c r="B1" s="819" t="s">
        <v>1800</v>
      </c>
      <c r="C1" s="820" t="s">
        <v>1344</v>
      </c>
      <c r="D1" s="821"/>
      <c r="E1" s="821"/>
      <c r="F1" s="819"/>
      <c r="G1" s="821" t="s">
        <v>1802</v>
      </c>
      <c r="H1" s="822" t="s">
        <v>1803</v>
      </c>
    </row>
    <row r="2" spans="1:8">
      <c r="A2" s="34"/>
      <c r="B2" s="824" t="str">
        <f>'Data Sheet'!$C$25</f>
        <v xml:space="preserve">The Brooklyn Union Gas Company d/b/a National Grid New York </v>
      </c>
      <c r="C2" s="433" t="s">
        <v>1345</v>
      </c>
      <c r="D2" s="9" t="s">
        <v>1346</v>
      </c>
      <c r="F2" s="824" t="s">
        <v>1347</v>
      </c>
      <c r="G2" s="825" t="s">
        <v>1805</v>
      </c>
      <c r="H2" s="826"/>
    </row>
    <row r="3" spans="1:8" ht="15" customHeight="1">
      <c r="A3" s="827"/>
      <c r="B3" s="465"/>
      <c r="C3" s="483" t="s">
        <v>1348</v>
      </c>
      <c r="D3" s="465" t="s">
        <v>1346</v>
      </c>
      <c r="E3" s="465"/>
      <c r="F3" s="828" t="s">
        <v>1349</v>
      </c>
      <c r="G3" s="1276" t="str">
        <f>'Data Sheet'!$C$40</f>
        <v xml:space="preserve"> March 29, 2017</v>
      </c>
      <c r="H3" s="3104" t="str">
        <f>'Data Sheet'!$C$38</f>
        <v xml:space="preserve"> December 31, 2016</v>
      </c>
    </row>
    <row r="4" spans="1:8" ht="15" customHeight="1">
      <c r="A4" s="843" t="s">
        <v>1719</v>
      </c>
      <c r="B4" s="844"/>
      <c r="C4" s="844"/>
      <c r="D4" s="844"/>
      <c r="E4" s="844"/>
      <c r="F4" s="844"/>
      <c r="G4" s="844"/>
      <c r="H4" s="845"/>
    </row>
    <row r="5" spans="1:8">
      <c r="A5" s="846"/>
      <c r="B5" s="825"/>
      <c r="C5" s="847"/>
      <c r="D5" s="847"/>
      <c r="E5" s="847"/>
      <c r="F5" s="847"/>
      <c r="G5" s="847"/>
      <c r="H5" s="848"/>
    </row>
    <row r="6" spans="1:8" ht="75">
      <c r="A6" s="846"/>
      <c r="B6" s="849" t="s">
        <v>1826</v>
      </c>
      <c r="C6" s="832"/>
      <c r="D6" s="847"/>
      <c r="E6" s="825"/>
      <c r="F6" s="3207" t="s">
        <v>1827</v>
      </c>
      <c r="G6" s="3203"/>
      <c r="H6" s="3204"/>
    </row>
    <row r="7" spans="1:8">
      <c r="A7" s="846"/>
      <c r="B7" s="832"/>
      <c r="C7" s="832"/>
      <c r="D7" s="847"/>
      <c r="E7" s="825"/>
      <c r="F7" s="847"/>
      <c r="G7" s="847"/>
      <c r="H7" s="848"/>
    </row>
    <row r="8" spans="1:8">
      <c r="A8" s="850"/>
      <c r="B8" s="844"/>
      <c r="C8" s="844"/>
      <c r="D8" s="844"/>
      <c r="E8" s="851"/>
      <c r="F8" s="844"/>
      <c r="G8" s="844"/>
      <c r="H8" s="845"/>
    </row>
    <row r="9" spans="1:8">
      <c r="A9" s="846"/>
      <c r="B9" s="847"/>
      <c r="C9" s="847"/>
      <c r="D9" s="847"/>
      <c r="E9" s="825"/>
      <c r="F9" s="847"/>
      <c r="G9" s="847"/>
      <c r="H9" s="848"/>
    </row>
    <row r="10" spans="1:8">
      <c r="A10" s="846"/>
      <c r="B10" s="857" t="s">
        <v>5099</v>
      </c>
      <c r="C10" s="847"/>
      <c r="D10" s="847"/>
      <c r="E10" s="825"/>
      <c r="F10" s="847"/>
      <c r="G10" s="847"/>
      <c r="H10" s="848"/>
    </row>
    <row r="11" spans="1:8">
      <c r="A11" s="846"/>
      <c r="B11" s="857" t="s">
        <v>4872</v>
      </c>
      <c r="C11" s="847"/>
      <c r="D11" s="847"/>
      <c r="E11" s="825"/>
      <c r="F11" s="847"/>
      <c r="G11" s="847"/>
      <c r="H11" s="848"/>
    </row>
    <row r="12" spans="1:8">
      <c r="A12" s="846"/>
      <c r="B12" s="857" t="s">
        <v>5174</v>
      </c>
      <c r="C12" s="847"/>
      <c r="D12" s="847"/>
      <c r="E12" s="825"/>
      <c r="F12" s="847"/>
      <c r="G12" s="847"/>
      <c r="H12" s="848"/>
    </row>
    <row r="13" spans="1:8">
      <c r="A13" s="846"/>
      <c r="B13" s="857" t="s">
        <v>4873</v>
      </c>
      <c r="C13" s="847"/>
      <c r="D13" s="847"/>
      <c r="E13" s="825"/>
      <c r="F13" s="847"/>
      <c r="G13" s="847"/>
      <c r="H13" s="848"/>
    </row>
    <row r="14" spans="1:8">
      <c r="A14" s="846"/>
      <c r="B14" s="847"/>
      <c r="C14" s="847"/>
      <c r="D14" s="847"/>
      <c r="E14" s="825"/>
      <c r="F14" s="847"/>
      <c r="G14" s="847"/>
      <c r="H14" s="848"/>
    </row>
    <row r="15" spans="1:8">
      <c r="A15" s="846"/>
      <c r="B15" s="847"/>
      <c r="C15" s="847"/>
      <c r="D15" s="847"/>
      <c r="E15" s="825"/>
      <c r="F15" s="847"/>
      <c r="G15" s="847"/>
      <c r="H15" s="848"/>
    </row>
    <row r="16" spans="1:8">
      <c r="A16" s="846"/>
      <c r="B16" s="847"/>
      <c r="C16" s="847"/>
      <c r="D16" s="847"/>
      <c r="E16" s="825"/>
      <c r="F16" s="847"/>
      <c r="G16" s="847"/>
      <c r="H16" s="848"/>
    </row>
    <row r="17" spans="1:8">
      <c r="A17" s="846"/>
      <c r="B17" s="847"/>
      <c r="C17" s="847"/>
      <c r="D17" s="847"/>
      <c r="E17" s="825"/>
      <c r="F17" s="825"/>
      <c r="G17" s="825"/>
      <c r="H17" s="852"/>
    </row>
    <row r="18" spans="1:8">
      <c r="A18" s="846"/>
      <c r="B18" s="847"/>
      <c r="C18" s="847"/>
      <c r="D18" s="847"/>
      <c r="E18" s="825"/>
      <c r="F18" s="825"/>
      <c r="G18" s="825"/>
      <c r="H18" s="852"/>
    </row>
    <row r="19" spans="1:8">
      <c r="A19" s="846"/>
      <c r="B19" s="847"/>
      <c r="C19" s="847"/>
      <c r="D19" s="847"/>
      <c r="E19" s="825"/>
      <c r="F19" s="825"/>
      <c r="G19" s="825"/>
      <c r="H19" s="852"/>
    </row>
    <row r="20" spans="1:8">
      <c r="A20" s="846"/>
      <c r="B20" s="847"/>
      <c r="C20" s="847"/>
      <c r="D20" s="847"/>
      <c r="E20" s="825"/>
      <c r="F20" s="825"/>
      <c r="G20" s="825"/>
      <c r="H20" s="852"/>
    </row>
    <row r="21" spans="1:8">
      <c r="A21" s="846"/>
      <c r="B21" s="847"/>
      <c r="C21" s="847"/>
      <c r="D21" s="847"/>
      <c r="E21" s="825"/>
      <c r="F21" s="825"/>
      <c r="G21" s="825"/>
      <c r="H21" s="852"/>
    </row>
    <row r="22" spans="1:8">
      <c r="A22" s="846"/>
      <c r="B22" s="847"/>
      <c r="C22" s="847"/>
      <c r="D22" s="847"/>
      <c r="E22" s="825"/>
      <c r="F22" s="825"/>
      <c r="G22" s="825"/>
      <c r="H22" s="852"/>
    </row>
    <row r="23" spans="1:8">
      <c r="A23" s="846"/>
      <c r="B23" s="847"/>
      <c r="C23" s="847"/>
      <c r="D23" s="847"/>
      <c r="E23" s="825"/>
      <c r="F23" s="825"/>
      <c r="G23" s="825"/>
      <c r="H23" s="852"/>
    </row>
    <row r="24" spans="1:8">
      <c r="A24" s="846"/>
      <c r="B24" s="847"/>
      <c r="C24" s="847"/>
      <c r="D24" s="847"/>
      <c r="E24" s="825"/>
      <c r="F24" s="825"/>
      <c r="G24" s="825"/>
      <c r="H24" s="852"/>
    </row>
    <row r="25" spans="1:8">
      <c r="A25" s="846"/>
      <c r="B25" s="847"/>
      <c r="C25" s="847"/>
      <c r="D25" s="847"/>
      <c r="E25" s="825"/>
      <c r="F25" s="825"/>
      <c r="G25" s="825"/>
      <c r="H25" s="852"/>
    </row>
    <row r="26" spans="1:8">
      <c r="A26" s="846"/>
      <c r="B26" s="847"/>
      <c r="C26" s="847"/>
      <c r="D26" s="847"/>
      <c r="E26" s="825"/>
      <c r="F26" s="825"/>
      <c r="G26" s="825"/>
      <c r="H26" s="852"/>
    </row>
    <row r="27" spans="1:8">
      <c r="A27" s="846"/>
      <c r="B27" s="847"/>
      <c r="C27" s="847"/>
      <c r="D27" s="847"/>
      <c r="E27" s="825"/>
      <c r="F27" s="825"/>
      <c r="G27" s="825"/>
      <c r="H27" s="852"/>
    </row>
    <row r="28" spans="1:8">
      <c r="A28" s="846"/>
      <c r="B28" s="847"/>
      <c r="C28" s="847"/>
      <c r="D28" s="847"/>
      <c r="E28" s="825"/>
      <c r="F28" s="825"/>
      <c r="G28" s="825"/>
      <c r="H28" s="852"/>
    </row>
    <row r="29" spans="1:8">
      <c r="A29" s="846"/>
      <c r="B29" s="847"/>
      <c r="C29" s="847"/>
      <c r="D29" s="847"/>
      <c r="E29" s="825"/>
      <c r="F29" s="825"/>
      <c r="G29" s="825"/>
      <c r="H29" s="852"/>
    </row>
    <row r="30" spans="1:8">
      <c r="A30" s="846"/>
      <c r="B30" s="847"/>
      <c r="C30" s="847"/>
      <c r="D30" s="847"/>
      <c r="E30" s="825"/>
      <c r="F30" s="825"/>
      <c r="G30" s="825"/>
      <c r="H30" s="852"/>
    </row>
    <row r="31" spans="1:8">
      <c r="A31" s="846"/>
      <c r="B31" s="847"/>
      <c r="C31" s="847"/>
      <c r="D31" s="847"/>
      <c r="E31" s="825"/>
      <c r="F31" s="825"/>
      <c r="G31" s="825"/>
      <c r="H31" s="852"/>
    </row>
    <row r="32" spans="1:8">
      <c r="A32" s="846"/>
      <c r="B32" s="825"/>
      <c r="C32" s="825"/>
      <c r="D32" s="825"/>
      <c r="E32" s="825"/>
      <c r="F32" s="825"/>
      <c r="G32" s="825"/>
      <c r="H32" s="852"/>
    </row>
    <row r="33" spans="1:8">
      <c r="A33" s="846"/>
      <c r="B33" s="825"/>
      <c r="C33" s="825"/>
      <c r="D33" s="825"/>
      <c r="E33" s="825"/>
      <c r="F33" s="825"/>
      <c r="G33" s="825"/>
      <c r="H33" s="852"/>
    </row>
    <row r="34" spans="1:8">
      <c r="A34" s="846"/>
      <c r="B34" s="825"/>
      <c r="C34" s="825"/>
      <c r="D34" s="825"/>
      <c r="E34" s="825"/>
      <c r="F34" s="825"/>
      <c r="G34" s="825"/>
      <c r="H34" s="852"/>
    </row>
    <row r="35" spans="1:8">
      <c r="A35" s="846"/>
      <c r="B35" s="825"/>
      <c r="C35" s="825"/>
      <c r="D35" s="825"/>
      <c r="E35" s="825"/>
      <c r="F35" s="825"/>
      <c r="G35" s="825"/>
      <c r="H35" s="852"/>
    </row>
    <row r="36" spans="1:8">
      <c r="A36" s="846"/>
      <c r="B36" s="825"/>
      <c r="C36" s="825"/>
      <c r="D36" s="825"/>
      <c r="E36" s="825"/>
      <c r="F36" s="825"/>
      <c r="G36" s="825"/>
      <c r="H36" s="852"/>
    </row>
    <row r="37" spans="1:8">
      <c r="A37" s="846"/>
      <c r="B37" s="825"/>
      <c r="C37" s="825"/>
      <c r="D37" s="825"/>
      <c r="E37" s="825"/>
      <c r="F37" s="825"/>
      <c r="G37" s="825"/>
      <c r="H37" s="852"/>
    </row>
    <row r="38" spans="1:8">
      <c r="A38" s="846"/>
      <c r="B38" s="825"/>
      <c r="C38" s="825"/>
      <c r="D38" s="825"/>
      <c r="E38" s="825"/>
      <c r="F38" s="825"/>
      <c r="G38" s="825"/>
      <c r="H38" s="852"/>
    </row>
    <row r="39" spans="1:8">
      <c r="A39" s="846"/>
      <c r="B39" s="825"/>
      <c r="C39" s="825"/>
      <c r="D39" s="825"/>
      <c r="E39" s="825"/>
      <c r="F39" s="825"/>
      <c r="G39" s="825"/>
      <c r="H39" s="852"/>
    </row>
    <row r="40" spans="1:8">
      <c r="A40" s="846"/>
      <c r="B40" s="825"/>
      <c r="C40" s="825"/>
      <c r="D40" s="825"/>
      <c r="E40" s="825"/>
      <c r="F40" s="825"/>
      <c r="G40" s="825"/>
      <c r="H40" s="852"/>
    </row>
    <row r="41" spans="1:8">
      <c r="A41" s="846"/>
      <c r="B41" s="825"/>
      <c r="C41" s="825"/>
      <c r="D41" s="825"/>
      <c r="E41" s="825"/>
      <c r="F41" s="825"/>
      <c r="G41" s="825"/>
      <c r="H41" s="852"/>
    </row>
    <row r="42" spans="1:8">
      <c r="A42" s="846"/>
      <c r="B42" s="825"/>
      <c r="C42" s="825"/>
      <c r="D42" s="825"/>
      <c r="E42" s="825"/>
      <c r="F42" s="825"/>
      <c r="G42" s="825"/>
      <c r="H42" s="852"/>
    </row>
    <row r="43" spans="1:8">
      <c r="A43" s="846"/>
      <c r="B43" s="825"/>
      <c r="C43" s="847"/>
      <c r="D43" s="847"/>
      <c r="E43" s="847"/>
      <c r="F43" s="847"/>
      <c r="G43" s="847"/>
      <c r="H43" s="848"/>
    </row>
    <row r="44" spans="1:8">
      <c r="A44" s="846"/>
      <c r="B44" s="825"/>
      <c r="C44" s="825"/>
      <c r="D44" s="825"/>
      <c r="E44" s="825"/>
      <c r="F44" s="825"/>
      <c r="G44" s="825"/>
      <c r="H44" s="852"/>
    </row>
    <row r="45" spans="1:8">
      <c r="A45" s="846"/>
      <c r="B45" s="825"/>
      <c r="C45" s="825"/>
      <c r="D45" s="825"/>
      <c r="E45" s="825"/>
      <c r="F45" s="825"/>
      <c r="G45" s="825"/>
      <c r="H45" s="852"/>
    </row>
    <row r="46" spans="1:8">
      <c r="A46" s="846"/>
      <c r="B46" s="825"/>
      <c r="C46" s="825"/>
      <c r="D46" s="825"/>
      <c r="E46" s="825"/>
      <c r="F46" s="825"/>
      <c r="G46" s="825"/>
      <c r="H46" s="852"/>
    </row>
    <row r="47" spans="1:8" ht="15.75" thickBot="1">
      <c r="A47" s="853"/>
      <c r="B47" s="854"/>
      <c r="C47" s="855"/>
      <c r="D47" s="855"/>
      <c r="E47" s="855"/>
      <c r="F47" s="855"/>
      <c r="G47" s="855"/>
      <c r="H47" s="856"/>
    </row>
    <row r="48" spans="1:8">
      <c r="A48" s="825"/>
      <c r="B48" s="825"/>
      <c r="C48" s="847"/>
      <c r="D48" s="847"/>
      <c r="E48" s="847"/>
      <c r="F48" s="847"/>
      <c r="G48" s="847"/>
      <c r="H48" s="847"/>
    </row>
    <row r="49" spans="1:8">
      <c r="A49" s="857" t="s">
        <v>1720</v>
      </c>
      <c r="B49" s="825"/>
      <c r="C49" s="847"/>
      <c r="D49" s="847"/>
      <c r="E49" s="847"/>
      <c r="F49" s="847"/>
      <c r="G49" s="847"/>
      <c r="H49" s="847"/>
    </row>
    <row r="50" spans="1:8">
      <c r="A50" s="847" t="s">
        <v>1721</v>
      </c>
      <c r="B50" s="847"/>
      <c r="C50" s="847"/>
      <c r="D50" s="12"/>
      <c r="E50" s="847"/>
      <c r="F50" s="847"/>
      <c r="G50" s="847"/>
      <c r="H50" s="847"/>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1">
    <mergeCell ref="F6:H6"/>
  </mergeCells>
  <printOptions horizontalCentered="1" verticalCentered="1"/>
  <pageMargins left="0.25" right="0.25" top="0.25" bottom="0.25" header="0" footer="0"/>
  <pageSetup scale="7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pageSetUpPr fitToPage="1"/>
  </sheetPr>
  <dimension ref="A1:F66"/>
  <sheetViews>
    <sheetView defaultGridColor="0" view="pageBreakPreview" colorId="22" zoomScale="40" zoomScaleNormal="100" zoomScaleSheetLayoutView="40" workbookViewId="0">
      <selection activeCell="F18" sqref="F18"/>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904" t="s">
        <v>1800</v>
      </c>
      <c r="B1" s="905"/>
      <c r="C1" s="1009" t="s">
        <v>1344</v>
      </c>
      <c r="D1" s="905"/>
      <c r="E1" s="1010" t="s">
        <v>1802</v>
      </c>
      <c r="F1" s="1011" t="s">
        <v>1803</v>
      </c>
    </row>
    <row r="2" spans="1:6">
      <c r="A2" s="72" t="str">
        <f>'Data Sheet'!$C$25</f>
        <v xml:space="preserve">The Brooklyn Union Gas Company d/b/a National Grid New York </v>
      </c>
      <c r="B2" s="902"/>
      <c r="C2" s="964" t="s">
        <v>1137</v>
      </c>
      <c r="D2" s="902"/>
      <c r="E2" s="1014" t="s">
        <v>1805</v>
      </c>
      <c r="F2" s="1024"/>
    </row>
    <row r="3" spans="1:6" ht="15" customHeight="1" thickBot="1">
      <c r="A3" s="981"/>
      <c r="B3" s="954"/>
      <c r="C3" s="981" t="s">
        <v>1138</v>
      </c>
      <c r="D3" s="954"/>
      <c r="E3" s="1016" t="str">
        <f>'Data Sheet'!$C$40</f>
        <v xml:space="preserve"> March 29, 2017</v>
      </c>
      <c r="F3" s="989" t="str">
        <f>'Data Sheet'!$C$38</f>
        <v xml:space="preserve"> December 31, 2016</v>
      </c>
    </row>
    <row r="4" spans="1:6" ht="15" customHeight="1" thickBot="1">
      <c r="A4" s="577" t="s">
        <v>2814</v>
      </c>
      <c r="B4" s="578"/>
      <c r="C4" s="1017"/>
      <c r="D4" s="1017"/>
      <c r="E4" s="1017"/>
      <c r="F4" s="1018"/>
    </row>
    <row r="5" spans="1:6">
      <c r="A5" s="964"/>
      <c r="B5" s="902"/>
      <c r="C5" s="902"/>
      <c r="D5" s="902"/>
      <c r="E5" s="902"/>
      <c r="F5" s="965"/>
    </row>
    <row r="6" spans="1:6">
      <c r="A6" s="964" t="s">
        <v>2687</v>
      </c>
      <c r="B6" s="902"/>
      <c r="C6" s="902"/>
      <c r="D6" s="902" t="s">
        <v>2815</v>
      </c>
      <c r="E6" s="902"/>
      <c r="F6" s="965"/>
    </row>
    <row r="7" spans="1:6">
      <c r="A7" s="964" t="s">
        <v>2816</v>
      </c>
      <c r="B7" s="902"/>
      <c r="C7" s="902"/>
      <c r="D7" s="902" t="s">
        <v>2817</v>
      </c>
      <c r="E7" s="902"/>
      <c r="F7" s="965"/>
    </row>
    <row r="8" spans="1:6">
      <c r="A8" s="964" t="s">
        <v>2818</v>
      </c>
      <c r="B8" s="902"/>
      <c r="C8" s="902"/>
      <c r="D8" s="902" t="s">
        <v>2819</v>
      </c>
      <c r="E8" s="902"/>
      <c r="F8" s="965"/>
    </row>
    <row r="9" spans="1:6">
      <c r="A9" s="964" t="s">
        <v>2820</v>
      </c>
      <c r="B9" s="902"/>
      <c r="C9" s="902"/>
      <c r="D9" s="902" t="s">
        <v>2821</v>
      </c>
      <c r="E9" s="902"/>
      <c r="F9" s="965"/>
    </row>
    <row r="10" spans="1:6">
      <c r="A10" s="964" t="s">
        <v>2822</v>
      </c>
      <c r="B10" s="902"/>
      <c r="C10" s="902"/>
      <c r="D10" s="902" t="s">
        <v>2526</v>
      </c>
      <c r="E10" s="902"/>
      <c r="F10" s="965"/>
    </row>
    <row r="11" spans="1:6">
      <c r="A11" s="964" t="s">
        <v>2527</v>
      </c>
      <c r="B11" s="902"/>
      <c r="C11" s="902"/>
      <c r="D11" s="902" t="s">
        <v>2528</v>
      </c>
      <c r="E11" s="902"/>
      <c r="F11" s="965"/>
    </row>
    <row r="12" spans="1:6">
      <c r="A12" s="964" t="s">
        <v>2529</v>
      </c>
      <c r="B12" s="902"/>
      <c r="C12" s="902"/>
      <c r="D12" s="902" t="s">
        <v>2530</v>
      </c>
      <c r="E12" s="902"/>
      <c r="F12" s="965"/>
    </row>
    <row r="13" spans="1:6">
      <c r="A13" s="964" t="s">
        <v>2531</v>
      </c>
      <c r="B13" s="902"/>
      <c r="C13" s="902"/>
      <c r="D13" s="902" t="s">
        <v>2532</v>
      </c>
      <c r="E13" s="902"/>
      <c r="F13" s="965"/>
    </row>
    <row r="14" spans="1:6">
      <c r="A14" s="964" t="s">
        <v>2533</v>
      </c>
      <c r="B14" s="902"/>
      <c r="C14" s="902"/>
      <c r="D14" s="902"/>
      <c r="E14" s="902"/>
      <c r="F14" s="965"/>
    </row>
    <row r="15" spans="1:6" ht="15.75" thickBot="1">
      <c r="A15" s="964"/>
      <c r="B15" s="902"/>
      <c r="C15" s="902"/>
      <c r="D15" s="902"/>
      <c r="E15" s="902"/>
      <c r="F15" s="965"/>
    </row>
    <row r="16" spans="1:6" ht="15.75" thickBot="1">
      <c r="A16" s="1043"/>
      <c r="B16" s="1037"/>
      <c r="C16" s="1021"/>
      <c r="D16" s="1021"/>
      <c r="E16" s="1019" t="s">
        <v>2534</v>
      </c>
      <c r="F16" s="1018"/>
    </row>
    <row r="17" spans="1:6">
      <c r="A17" s="1024" t="s">
        <v>1729</v>
      </c>
      <c r="B17" s="903" t="s">
        <v>1783</v>
      </c>
      <c r="C17" s="963"/>
      <c r="D17" s="915" t="s">
        <v>2535</v>
      </c>
      <c r="E17" s="915"/>
      <c r="F17" s="915"/>
    </row>
    <row r="18" spans="1:6">
      <c r="A18" s="1024" t="s">
        <v>1732</v>
      </c>
      <c r="B18" s="579"/>
      <c r="C18" s="965"/>
      <c r="D18" s="915" t="s">
        <v>2536</v>
      </c>
      <c r="E18" s="915" t="s">
        <v>1787</v>
      </c>
      <c r="F18" s="915" t="s">
        <v>2537</v>
      </c>
    </row>
    <row r="19" spans="1:6" ht="15.75" thickBot="1">
      <c r="A19" s="1034"/>
      <c r="B19" s="1017" t="s">
        <v>3024</v>
      </c>
      <c r="C19" s="1028"/>
      <c r="D19" s="1027" t="s">
        <v>3025</v>
      </c>
      <c r="E19" s="1027" t="s">
        <v>3026</v>
      </c>
      <c r="F19" s="1027" t="s">
        <v>3027</v>
      </c>
    </row>
    <row r="20" spans="1:6">
      <c r="A20" s="1051">
        <v>1</v>
      </c>
      <c r="B20" s="917" t="s">
        <v>2538</v>
      </c>
      <c r="C20" s="977"/>
      <c r="D20" s="1057"/>
      <c r="E20" s="1057"/>
      <c r="F20" s="1057"/>
    </row>
    <row r="21" spans="1:6">
      <c r="A21" s="1051">
        <v>2</v>
      </c>
      <c r="B21" s="917" t="s">
        <v>2539</v>
      </c>
      <c r="C21" s="977"/>
      <c r="D21" s="1057"/>
      <c r="E21" s="1057"/>
      <c r="F21" s="1057"/>
    </row>
    <row r="22" spans="1:6">
      <c r="A22" s="1045">
        <v>3</v>
      </c>
      <c r="B22" s="917" t="s">
        <v>2540</v>
      </c>
      <c r="C22" s="977"/>
      <c r="D22" s="1057"/>
      <c r="E22" s="1057"/>
      <c r="F22" s="1057"/>
    </row>
    <row r="23" spans="1:6">
      <c r="A23" s="1045">
        <v>4</v>
      </c>
      <c r="B23" s="917" t="s">
        <v>2541</v>
      </c>
      <c r="C23" s="977"/>
      <c r="D23" s="1057"/>
      <c r="E23" s="1057"/>
      <c r="F23" s="1057"/>
    </row>
    <row r="24" spans="1:6">
      <c r="A24" s="1015">
        <v>5</v>
      </c>
      <c r="B24" s="902" t="s">
        <v>2542</v>
      </c>
      <c r="C24" s="965"/>
      <c r="D24" s="1033"/>
      <c r="E24" s="1033"/>
      <c r="F24" s="1033"/>
    </row>
    <row r="25" spans="1:6">
      <c r="A25" s="1045"/>
      <c r="B25" s="917" t="s">
        <v>2543</v>
      </c>
      <c r="C25" s="977"/>
      <c r="D25" s="1057">
        <f>D22+D23</f>
        <v>0</v>
      </c>
      <c r="E25" s="1057">
        <f>E22+E23</f>
        <v>0</v>
      </c>
      <c r="F25" s="1057">
        <f>F22+F23</f>
        <v>0</v>
      </c>
    </row>
    <row r="26" spans="1:6">
      <c r="A26" s="1045">
        <v>6</v>
      </c>
      <c r="B26" s="917" t="s">
        <v>2544</v>
      </c>
      <c r="C26" s="977"/>
      <c r="D26" s="1057"/>
      <c r="E26" s="1057"/>
      <c r="F26" s="1057"/>
    </row>
    <row r="27" spans="1:6">
      <c r="A27" s="1045">
        <v>7</v>
      </c>
      <c r="B27" s="917" t="s">
        <v>2545</v>
      </c>
      <c r="C27" s="977"/>
      <c r="D27" s="1057"/>
      <c r="E27" s="1057"/>
      <c r="F27" s="1057"/>
    </row>
    <row r="28" spans="1:6">
      <c r="A28" s="1045">
        <v>8</v>
      </c>
      <c r="B28" s="917" t="s">
        <v>2546</v>
      </c>
      <c r="C28" s="977"/>
      <c r="D28" s="1057"/>
      <c r="E28" s="1057"/>
      <c r="F28" s="1057"/>
    </row>
    <row r="29" spans="1:6">
      <c r="A29" s="1015">
        <v>9</v>
      </c>
      <c r="B29" s="902" t="s">
        <v>2547</v>
      </c>
      <c r="C29" s="965"/>
      <c r="D29" s="1033"/>
      <c r="E29" s="1033"/>
      <c r="F29" s="1033"/>
    </row>
    <row r="30" spans="1:6">
      <c r="A30" s="1045"/>
      <c r="B30" s="917" t="s">
        <v>2548</v>
      </c>
      <c r="C30" s="977"/>
      <c r="D30" s="1057">
        <f>D27+D28</f>
        <v>0</v>
      </c>
      <c r="E30" s="1057">
        <f>E27+E28</f>
        <v>0</v>
      </c>
      <c r="F30" s="1057">
        <f>F27+F28</f>
        <v>0</v>
      </c>
    </row>
    <row r="31" spans="1:6">
      <c r="A31" s="1045">
        <v>10</v>
      </c>
      <c r="B31" s="917" t="s">
        <v>2549</v>
      </c>
      <c r="C31" s="977"/>
      <c r="D31" s="1057">
        <f>D20+D25-D30</f>
        <v>0</v>
      </c>
      <c r="E31" s="1057">
        <f>E20+E25-E30</f>
        <v>0</v>
      </c>
      <c r="F31" s="1057">
        <f>F20+F25-F30</f>
        <v>0</v>
      </c>
    </row>
    <row r="32" spans="1:6">
      <c r="A32" s="1045">
        <v>11</v>
      </c>
      <c r="B32" s="917" t="s">
        <v>2550</v>
      </c>
      <c r="C32" s="977"/>
      <c r="D32" s="1057"/>
      <c r="E32" s="1057"/>
      <c r="F32" s="1057"/>
    </row>
    <row r="33" spans="1:6">
      <c r="A33" s="1045">
        <v>12</v>
      </c>
      <c r="B33" s="917" t="s">
        <v>2551</v>
      </c>
      <c r="C33" s="977"/>
      <c r="D33" s="1057"/>
      <c r="E33" s="1057"/>
      <c r="F33" s="1057"/>
    </row>
    <row r="34" spans="1:6">
      <c r="A34" s="1045">
        <v>13</v>
      </c>
      <c r="B34" s="917" t="s">
        <v>2552</v>
      </c>
      <c r="C34" s="977"/>
      <c r="D34" s="1057"/>
      <c r="E34" s="1057"/>
      <c r="F34" s="1057"/>
    </row>
    <row r="35" spans="1:6">
      <c r="A35" s="1045">
        <v>14</v>
      </c>
      <c r="B35" s="917" t="s">
        <v>2553</v>
      </c>
      <c r="C35" s="977"/>
      <c r="D35" s="1057"/>
      <c r="E35" s="1057"/>
      <c r="F35" s="1057"/>
    </row>
    <row r="36" spans="1:6">
      <c r="A36" s="1045">
        <v>15</v>
      </c>
      <c r="B36" s="917" t="s">
        <v>2554</v>
      </c>
      <c r="C36" s="977"/>
      <c r="D36" s="1057"/>
      <c r="E36" s="1057"/>
      <c r="F36" s="1057"/>
    </row>
    <row r="37" spans="1:6">
      <c r="A37" s="1015">
        <v>16</v>
      </c>
      <c r="B37" s="902" t="s">
        <v>2555</v>
      </c>
      <c r="C37" s="965"/>
      <c r="D37" s="1033"/>
      <c r="E37" s="1033"/>
      <c r="F37" s="1033"/>
    </row>
    <row r="38" spans="1:6" ht="15.75" thickBot="1">
      <c r="A38" s="1034"/>
      <c r="B38" s="993" t="s">
        <v>2556</v>
      </c>
      <c r="C38" s="982"/>
      <c r="D38" s="1080">
        <f>SUM(D32:D37)</f>
        <v>0</v>
      </c>
      <c r="E38" s="1080">
        <f>SUM(E32:E37)</f>
        <v>0</v>
      </c>
      <c r="F38" s="1080">
        <f>SUM(F32:F37)</f>
        <v>0</v>
      </c>
    </row>
    <row r="39" spans="1:6">
      <c r="A39" s="904"/>
      <c r="B39" s="905"/>
      <c r="C39" s="905"/>
      <c r="D39" s="905"/>
      <c r="E39" s="905"/>
      <c r="F39" s="961"/>
    </row>
    <row r="40" spans="1:6">
      <c r="A40" s="964"/>
      <c r="B40" s="902"/>
      <c r="C40" s="902"/>
      <c r="D40" s="902"/>
      <c r="E40" s="902"/>
      <c r="F40" s="965"/>
    </row>
    <row r="41" spans="1:6">
      <c r="A41" s="964"/>
      <c r="B41" s="902"/>
      <c r="C41" s="902"/>
      <c r="D41" s="902"/>
      <c r="E41" s="902"/>
      <c r="F41" s="965"/>
    </row>
    <row r="42" spans="1:6">
      <c r="A42" s="964"/>
      <c r="B42" s="902"/>
      <c r="C42" s="902"/>
      <c r="D42" s="902"/>
      <c r="E42" s="902"/>
      <c r="F42" s="965"/>
    </row>
    <row r="43" spans="1:6">
      <c r="A43" s="964"/>
      <c r="B43" s="902"/>
      <c r="C43" s="902"/>
      <c r="D43" s="902"/>
      <c r="E43" s="902"/>
      <c r="F43" s="965"/>
    </row>
    <row r="44" spans="1:6">
      <c r="A44" s="964"/>
      <c r="B44" s="902"/>
      <c r="C44" s="902"/>
      <c r="D44" s="902"/>
      <c r="E44" s="902"/>
      <c r="F44" s="965"/>
    </row>
    <row r="45" spans="1:6">
      <c r="A45" s="964"/>
      <c r="B45" s="902"/>
      <c r="C45" s="902"/>
      <c r="D45" s="902"/>
      <c r="E45" s="902"/>
      <c r="F45" s="965"/>
    </row>
    <row r="46" spans="1:6">
      <c r="A46" s="964"/>
      <c r="B46" s="902"/>
      <c r="C46" s="902"/>
      <c r="D46" s="902"/>
      <c r="E46" s="902"/>
      <c r="F46" s="965"/>
    </row>
    <row r="47" spans="1:6">
      <c r="A47" s="964"/>
      <c r="B47" s="902"/>
      <c r="C47" s="902"/>
      <c r="D47" s="902"/>
      <c r="E47" s="902"/>
      <c r="F47" s="965"/>
    </row>
    <row r="48" spans="1:6">
      <c r="A48" s="964"/>
      <c r="B48" s="902"/>
      <c r="C48" s="902"/>
      <c r="D48" s="902"/>
      <c r="E48" s="902"/>
      <c r="F48" s="965"/>
    </row>
    <row r="49" spans="1:6">
      <c r="A49" s="964"/>
      <c r="B49" s="902"/>
      <c r="C49" s="902"/>
      <c r="D49" s="902"/>
      <c r="E49" s="902"/>
      <c r="F49" s="965"/>
    </row>
    <row r="50" spans="1:6">
      <c r="A50" s="964"/>
      <c r="B50" s="902"/>
      <c r="C50" s="902"/>
      <c r="D50" s="902"/>
      <c r="E50" s="902"/>
      <c r="F50" s="965"/>
    </row>
    <row r="51" spans="1:6">
      <c r="A51" s="964"/>
      <c r="B51" s="902"/>
      <c r="C51" s="902"/>
      <c r="D51" s="902"/>
      <c r="E51" s="902"/>
      <c r="F51" s="965"/>
    </row>
    <row r="52" spans="1:6">
      <c r="A52" s="964"/>
      <c r="B52" s="902"/>
      <c r="C52" s="902"/>
      <c r="D52" s="902"/>
      <c r="E52" s="902"/>
      <c r="F52" s="965"/>
    </row>
    <row r="53" spans="1:6">
      <c r="A53" s="964"/>
      <c r="B53" s="902"/>
      <c r="C53" s="902"/>
      <c r="D53" s="902"/>
      <c r="E53" s="902"/>
      <c r="F53" s="965"/>
    </row>
    <row r="54" spans="1:6">
      <c r="A54" s="964"/>
      <c r="B54" s="902"/>
      <c r="C54" s="902"/>
      <c r="D54" s="902"/>
      <c r="E54" s="902"/>
      <c r="F54" s="965"/>
    </row>
    <row r="55" spans="1:6">
      <c r="A55" s="964"/>
      <c r="B55" s="902"/>
      <c r="C55" s="902"/>
      <c r="D55" s="902"/>
      <c r="E55" s="902"/>
      <c r="F55" s="965"/>
    </row>
    <row r="56" spans="1:6">
      <c r="A56" s="964"/>
      <c r="B56" s="902"/>
      <c r="C56" s="902"/>
      <c r="D56" s="902"/>
      <c r="E56" s="902"/>
      <c r="F56" s="965"/>
    </row>
    <row r="57" spans="1:6">
      <c r="A57" s="964"/>
      <c r="B57" s="902"/>
      <c r="C57" s="902"/>
      <c r="D57" s="902"/>
      <c r="E57" s="902"/>
      <c r="F57" s="965"/>
    </row>
    <row r="58" spans="1:6">
      <c r="A58" s="964"/>
      <c r="B58" s="902"/>
      <c r="C58" s="902"/>
      <c r="D58" s="902"/>
      <c r="E58" s="902"/>
      <c r="F58" s="965"/>
    </row>
    <row r="59" spans="1:6">
      <c r="A59" s="964"/>
      <c r="B59" s="902"/>
      <c r="C59" s="902"/>
      <c r="D59" s="902"/>
      <c r="E59" s="902"/>
      <c r="F59" s="965"/>
    </row>
    <row r="60" spans="1:6">
      <c r="A60" s="964"/>
      <c r="B60" s="902"/>
      <c r="C60" s="902"/>
      <c r="D60" s="902"/>
      <c r="E60" s="902"/>
      <c r="F60" s="965"/>
    </row>
    <row r="61" spans="1:6">
      <c r="A61" s="964"/>
      <c r="B61" s="902"/>
      <c r="C61" s="902"/>
      <c r="D61" s="902"/>
      <c r="E61" s="902"/>
      <c r="F61" s="965"/>
    </row>
    <row r="62" spans="1:6">
      <c r="A62" s="964"/>
      <c r="B62" s="902"/>
      <c r="C62" s="902"/>
      <c r="D62" s="902"/>
      <c r="E62" s="902"/>
      <c r="F62" s="965"/>
    </row>
    <row r="63" spans="1:6" ht="15.75" thickBot="1">
      <c r="A63" s="981"/>
      <c r="B63" s="954"/>
      <c r="C63" s="954"/>
      <c r="D63" s="954"/>
      <c r="E63" s="954"/>
      <c r="F63" s="982"/>
    </row>
    <row r="64" spans="1:6">
      <c r="A64" s="1092"/>
      <c r="B64" s="1092"/>
      <c r="C64" s="1092"/>
      <c r="D64" s="1092"/>
      <c r="E64" s="1092"/>
      <c r="F64" s="1092"/>
    </row>
    <row r="65" spans="1:6" ht="15.75">
      <c r="A65" s="112" t="s">
        <v>582</v>
      </c>
      <c r="B65" s="902"/>
      <c r="C65" s="902"/>
      <c r="D65" s="902"/>
      <c r="E65" s="902"/>
      <c r="F65" s="902"/>
    </row>
    <row r="66" spans="1:6">
      <c r="A66" s="903" t="s">
        <v>2557</v>
      </c>
      <c r="B66" s="903"/>
      <c r="C66" s="903"/>
      <c r="D66" s="903"/>
      <c r="E66" s="903"/>
      <c r="F66" s="903"/>
    </row>
  </sheetData>
  <printOptions horizontalCentered="1" verticalCentered="1"/>
  <pageMargins left="0.5" right="0.5" top="0" bottom="0" header="0.25" footer="0.25"/>
  <pageSetup scale="7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60"/>
  <sheetViews>
    <sheetView view="pageBreakPreview" zoomScale="40" zoomScaleNormal="100" zoomScaleSheetLayoutView="40" workbookViewId="0"/>
  </sheetViews>
  <sheetFormatPr defaultRowHeight="15"/>
  <cols>
    <col min="1" max="1" width="4" customWidth="1"/>
    <col min="2" max="2" width="46.33203125" bestFit="1" customWidth="1"/>
    <col min="3" max="3" width="39.77734375" customWidth="1"/>
    <col min="4" max="4" width="14.6640625" bestFit="1" customWidth="1"/>
    <col min="5" max="5" width="14.33203125" bestFit="1" customWidth="1"/>
  </cols>
  <sheetData>
    <row r="1" spans="1:5" ht="15.75" thickBot="1"/>
    <row r="2" spans="1:5" ht="15.75" thickTop="1">
      <c r="A2" s="1344" t="s">
        <v>3293</v>
      </c>
      <c r="B2" s="1345"/>
      <c r="C2" s="1346" t="s">
        <v>3294</v>
      </c>
      <c r="D2" s="1347" t="s">
        <v>1802</v>
      </c>
      <c r="E2" s="1512" t="s">
        <v>1803</v>
      </c>
    </row>
    <row r="3" spans="1:5">
      <c r="A3" s="1350" t="s">
        <v>1789</v>
      </c>
      <c r="B3" s="81"/>
      <c r="C3" s="811" t="s">
        <v>3295</v>
      </c>
      <c r="D3" s="78" t="s">
        <v>3313</v>
      </c>
      <c r="E3" s="1513"/>
    </row>
    <row r="4" spans="1:5">
      <c r="A4" s="1352" t="s">
        <v>3296</v>
      </c>
      <c r="B4" s="81"/>
      <c r="C4" s="811" t="s">
        <v>3297</v>
      </c>
      <c r="D4" s="701" t="s">
        <v>1789</v>
      </c>
      <c r="E4" s="1514" t="s">
        <v>1789</v>
      </c>
    </row>
    <row r="5" spans="1:5">
      <c r="A5" s="1354" t="s">
        <v>4203</v>
      </c>
      <c r="B5" s="230"/>
      <c r="C5" s="230"/>
      <c r="D5" s="230"/>
      <c r="E5" s="1355"/>
    </row>
    <row r="6" spans="1:5">
      <c r="A6" s="1350" t="s">
        <v>4204</v>
      </c>
      <c r="B6" s="811"/>
      <c r="C6" s="811"/>
      <c r="D6" s="811"/>
      <c r="E6" s="1515"/>
    </row>
    <row r="7" spans="1:5">
      <c r="A7" s="1350" t="s">
        <v>4205</v>
      </c>
      <c r="B7" s="811"/>
      <c r="C7" s="811"/>
      <c r="D7" s="811"/>
      <c r="E7" s="1351"/>
    </row>
    <row r="8" spans="1:5">
      <c r="A8" s="1359" t="s">
        <v>4206</v>
      </c>
      <c r="B8" s="1360"/>
      <c r="C8" s="1360"/>
      <c r="D8" s="1360"/>
      <c r="E8" s="1361"/>
    </row>
    <row r="9" spans="1:5">
      <c r="A9" s="1359" t="s">
        <v>4207</v>
      </c>
      <c r="B9" s="1360"/>
      <c r="C9" s="1360"/>
      <c r="D9" s="1360"/>
      <c r="E9" s="1361"/>
    </row>
    <row r="10" spans="1:5">
      <c r="A10" s="1359" t="s">
        <v>4208</v>
      </c>
      <c r="B10" s="1360"/>
      <c r="C10" s="1360"/>
      <c r="D10" s="1360"/>
      <c r="E10" s="1361"/>
    </row>
    <row r="11" spans="1:5">
      <c r="A11" s="1362"/>
      <c r="B11" s="1363"/>
      <c r="C11" s="1403" t="s">
        <v>4209</v>
      </c>
      <c r="D11" s="1403" t="s">
        <v>176</v>
      </c>
      <c r="E11" s="1516" t="s">
        <v>1841</v>
      </c>
    </row>
    <row r="12" spans="1:5">
      <c r="A12" s="1366" t="s">
        <v>1729</v>
      </c>
      <c r="B12" s="1447"/>
      <c r="C12" s="1377" t="s">
        <v>4210</v>
      </c>
      <c r="D12" s="1377" t="s">
        <v>4211</v>
      </c>
      <c r="E12" s="1405" t="s">
        <v>4211</v>
      </c>
    </row>
    <row r="13" spans="1:5">
      <c r="A13" s="1366" t="s">
        <v>1732</v>
      </c>
      <c r="B13" s="1448" t="s">
        <v>4212</v>
      </c>
      <c r="C13" s="1377" t="s">
        <v>4213</v>
      </c>
      <c r="D13" s="1377" t="s">
        <v>2232</v>
      </c>
      <c r="E13" s="1405" t="s">
        <v>2232</v>
      </c>
    </row>
    <row r="14" spans="1:5">
      <c r="A14" s="1368"/>
      <c r="B14" s="1365" t="s">
        <v>3024</v>
      </c>
      <c r="C14" s="1377" t="s">
        <v>3025</v>
      </c>
      <c r="D14" s="1377" t="s">
        <v>3026</v>
      </c>
      <c r="E14" s="1405" t="s">
        <v>3027</v>
      </c>
    </row>
    <row r="15" spans="1:5" ht="15.75">
      <c r="A15" s="1369">
        <v>1</v>
      </c>
      <c r="B15" s="1449" t="s">
        <v>4214</v>
      </c>
      <c r="C15" s="1450"/>
      <c r="D15" s="1450"/>
      <c r="E15" s="1517"/>
    </row>
    <row r="16" spans="1:5">
      <c r="A16" s="1369">
        <v>2</v>
      </c>
      <c r="B16" s="1370"/>
      <c r="C16" s="1371"/>
      <c r="D16" s="1373"/>
      <c r="E16" s="1518"/>
    </row>
    <row r="17" spans="1:5">
      <c r="A17" s="1369">
        <v>3</v>
      </c>
      <c r="B17" s="1370"/>
      <c r="C17" s="1371"/>
      <c r="D17" s="1373"/>
      <c r="E17" s="1519"/>
    </row>
    <row r="18" spans="1:5">
      <c r="A18" s="1369">
        <v>4</v>
      </c>
      <c r="B18" s="1370"/>
      <c r="C18" s="1371"/>
      <c r="D18" s="1375"/>
      <c r="E18" s="1519"/>
    </row>
    <row r="19" spans="1:5">
      <c r="A19" s="1369">
        <v>5</v>
      </c>
      <c r="B19" s="1370"/>
      <c r="C19" s="1371"/>
      <c r="D19" s="1375"/>
      <c r="E19" s="1519"/>
    </row>
    <row r="20" spans="1:5">
      <c r="A20" s="1369">
        <v>6</v>
      </c>
      <c r="B20" s="1370"/>
      <c r="C20" s="1371"/>
      <c r="D20" s="1379"/>
      <c r="E20" s="1520"/>
    </row>
    <row r="21" spans="1:5">
      <c r="A21" s="1369">
        <v>7</v>
      </c>
      <c r="B21" s="1370"/>
      <c r="C21" s="1371"/>
      <c r="D21" s="1382"/>
      <c r="E21" s="1521"/>
    </row>
    <row r="22" spans="1:5">
      <c r="A22" s="1369">
        <v>8</v>
      </c>
      <c r="B22" s="1370"/>
      <c r="C22" s="1371"/>
      <c r="D22" s="1375"/>
      <c r="E22" s="1518"/>
    </row>
    <row r="23" spans="1:5">
      <c r="A23" s="1369">
        <v>9</v>
      </c>
      <c r="B23" s="1370"/>
      <c r="C23" s="1371"/>
      <c r="D23" s="1375"/>
      <c r="E23" s="1519"/>
    </row>
    <row r="24" spans="1:5">
      <c r="A24" s="1369">
        <v>10</v>
      </c>
      <c r="B24" s="1370"/>
      <c r="C24" s="1371"/>
      <c r="D24" s="1375"/>
      <c r="E24" s="1519"/>
    </row>
    <row r="25" spans="1:5">
      <c r="A25" s="1369">
        <v>11</v>
      </c>
      <c r="B25" s="1370"/>
      <c r="C25" s="1371"/>
      <c r="D25" s="1375"/>
      <c r="E25" s="1519"/>
    </row>
    <row r="26" spans="1:5">
      <c r="A26" s="1369">
        <v>12</v>
      </c>
      <c r="B26" s="1370"/>
      <c r="C26" s="1371"/>
      <c r="D26" s="1375"/>
      <c r="E26" s="1519"/>
    </row>
    <row r="27" spans="1:5">
      <c r="A27" s="1369">
        <v>13</v>
      </c>
      <c r="B27" s="1370"/>
      <c r="C27" s="1371"/>
      <c r="D27" s="1375"/>
      <c r="E27" s="1519"/>
    </row>
    <row r="28" spans="1:5">
      <c r="A28" s="1369">
        <v>14</v>
      </c>
      <c r="B28" s="1370"/>
      <c r="C28" s="1371"/>
      <c r="D28" s="1375"/>
      <c r="E28" s="1519"/>
    </row>
    <row r="29" spans="1:5">
      <c r="A29" s="1369">
        <v>15</v>
      </c>
      <c r="B29" s="1370"/>
      <c r="C29" s="1371"/>
      <c r="D29" s="1375"/>
      <c r="E29" s="1519"/>
    </row>
    <row r="30" spans="1:5">
      <c r="A30" s="1369">
        <v>16</v>
      </c>
      <c r="B30" s="1370"/>
      <c r="C30" s="1371"/>
      <c r="D30" s="1385"/>
      <c r="E30" s="1522"/>
    </row>
    <row r="31" spans="1:5">
      <c r="A31" s="1369">
        <v>17</v>
      </c>
      <c r="B31" s="1370"/>
      <c r="C31" s="1371"/>
      <c r="D31" s="1385"/>
      <c r="E31" s="1522"/>
    </row>
    <row r="32" spans="1:5">
      <c r="A32" s="1369">
        <v>18</v>
      </c>
      <c r="B32" s="1370"/>
      <c r="C32" s="1371"/>
      <c r="D32" s="1375"/>
      <c r="E32" s="1519"/>
    </row>
    <row r="33" spans="1:5">
      <c r="A33" s="1369">
        <v>19</v>
      </c>
      <c r="B33" s="1370"/>
      <c r="C33" s="1371"/>
      <c r="D33" s="1375"/>
      <c r="E33" s="1519"/>
    </row>
    <row r="34" spans="1:5">
      <c r="A34" s="1369">
        <v>20</v>
      </c>
      <c r="B34" s="1370"/>
      <c r="C34" s="1371"/>
      <c r="D34" s="1375"/>
      <c r="E34" s="1519"/>
    </row>
    <row r="35" spans="1:5" ht="15.75">
      <c r="A35" s="1369">
        <v>21</v>
      </c>
      <c r="B35" s="1449" t="s">
        <v>4215</v>
      </c>
      <c r="C35" s="1450"/>
      <c r="D35" s="1451"/>
      <c r="E35" s="1523"/>
    </row>
    <row r="36" spans="1:5">
      <c r="A36" s="1369">
        <v>22</v>
      </c>
      <c r="B36" s="1370"/>
      <c r="C36" s="1371"/>
      <c r="D36" s="1375"/>
      <c r="E36" s="1519"/>
    </row>
    <row r="37" spans="1:5">
      <c r="A37" s="1369">
        <v>23</v>
      </c>
      <c r="B37" s="1370"/>
      <c r="C37" s="1371"/>
      <c r="D37" s="1375"/>
      <c r="E37" s="1519"/>
    </row>
    <row r="38" spans="1:5">
      <c r="A38" s="1369">
        <v>24</v>
      </c>
      <c r="B38" s="1370"/>
      <c r="C38" s="1371"/>
      <c r="D38" s="1385"/>
      <c r="E38" s="1522"/>
    </row>
    <row r="39" spans="1:5">
      <c r="A39" s="1369">
        <v>25</v>
      </c>
      <c r="B39" s="1370"/>
      <c r="C39" s="1371"/>
      <c r="D39" s="1375"/>
      <c r="E39" s="1519"/>
    </row>
    <row r="40" spans="1:5">
      <c r="A40" s="1369">
        <v>26</v>
      </c>
      <c r="B40" s="1370"/>
      <c r="C40" s="1371"/>
      <c r="D40" s="1375"/>
      <c r="E40" s="1519"/>
    </row>
    <row r="41" spans="1:5">
      <c r="A41" s="1369">
        <v>27</v>
      </c>
      <c r="B41" s="1370"/>
      <c r="C41" s="1371"/>
      <c r="D41" s="1375"/>
      <c r="E41" s="1519"/>
    </row>
    <row r="42" spans="1:5">
      <c r="A42" s="1369">
        <v>28</v>
      </c>
      <c r="B42" s="1370"/>
      <c r="C42" s="1371"/>
      <c r="D42" s="1375"/>
      <c r="E42" s="1519"/>
    </row>
    <row r="43" spans="1:5">
      <c r="A43" s="1369">
        <v>29</v>
      </c>
      <c r="B43" s="1370"/>
      <c r="C43" s="1371"/>
      <c r="D43" s="1375"/>
      <c r="E43" s="1519"/>
    </row>
    <row r="44" spans="1:5">
      <c r="A44" s="1369">
        <v>30</v>
      </c>
      <c r="B44" s="1370"/>
      <c r="C44" s="1371"/>
      <c r="D44" s="1375"/>
      <c r="E44" s="1519"/>
    </row>
    <row r="45" spans="1:5">
      <c r="A45" s="1369">
        <v>31</v>
      </c>
      <c r="B45" s="1370"/>
      <c r="C45" s="1371"/>
      <c r="D45" s="1375"/>
      <c r="E45" s="1519"/>
    </row>
    <row r="46" spans="1:5">
      <c r="A46" s="1369">
        <v>32</v>
      </c>
      <c r="B46" s="1370"/>
      <c r="C46" s="1371"/>
      <c r="D46" s="1375"/>
      <c r="E46" s="1519"/>
    </row>
    <row r="47" spans="1:5">
      <c r="A47" s="1369">
        <v>33</v>
      </c>
      <c r="B47" s="1370"/>
      <c r="C47" s="1371"/>
      <c r="D47" s="1385"/>
      <c r="E47" s="1522"/>
    </row>
    <row r="48" spans="1:5">
      <c r="A48" s="1369">
        <v>34</v>
      </c>
      <c r="B48" s="1370"/>
      <c r="C48" s="1371"/>
      <c r="D48" s="1375"/>
      <c r="E48" s="1519"/>
    </row>
    <row r="49" spans="1:5">
      <c r="A49" s="1369">
        <v>35</v>
      </c>
      <c r="B49" s="1370"/>
      <c r="C49" s="1371"/>
      <c r="D49" s="1375"/>
      <c r="E49" s="1519"/>
    </row>
    <row r="50" spans="1:5">
      <c r="A50" s="1369">
        <v>36</v>
      </c>
      <c r="B50" s="1370"/>
      <c r="C50" s="1371"/>
      <c r="D50" s="1375"/>
      <c r="E50" s="1519"/>
    </row>
    <row r="51" spans="1:5">
      <c r="A51" s="1369">
        <v>37</v>
      </c>
      <c r="B51" s="1370"/>
      <c r="C51" s="1371"/>
      <c r="D51" s="1375"/>
      <c r="E51" s="1519"/>
    </row>
    <row r="52" spans="1:5">
      <c r="A52" s="1369">
        <v>38</v>
      </c>
      <c r="B52" s="1370"/>
      <c r="C52" s="1371"/>
      <c r="D52" s="1375"/>
      <c r="E52" s="1519"/>
    </row>
    <row r="53" spans="1:5">
      <c r="A53" s="1369">
        <v>39</v>
      </c>
      <c r="B53" s="1370"/>
      <c r="C53" s="1371"/>
      <c r="D53" s="1375"/>
      <c r="E53" s="1519"/>
    </row>
    <row r="54" spans="1:5">
      <c r="A54" s="1387">
        <v>40</v>
      </c>
      <c r="B54" s="1388"/>
      <c r="C54" s="1389"/>
      <c r="D54" s="1390"/>
      <c r="E54" s="1524"/>
    </row>
    <row r="55" spans="1:5">
      <c r="A55" s="1387">
        <v>41</v>
      </c>
      <c r="B55" s="1388"/>
      <c r="C55" s="1389"/>
      <c r="D55" s="1390"/>
      <c r="E55" s="1524"/>
    </row>
    <row r="56" spans="1:5" ht="15.75" thickBot="1">
      <c r="A56" s="1391">
        <v>42</v>
      </c>
      <c r="B56" s="1392"/>
      <c r="C56" s="1394"/>
      <c r="D56" s="1395"/>
      <c r="E56" s="1525"/>
    </row>
    <row r="57" spans="1:5" ht="15.75" thickTop="1">
      <c r="A57" s="811"/>
      <c r="B57" s="811"/>
      <c r="C57" s="811"/>
      <c r="D57" s="973"/>
      <c r="E57" s="973"/>
    </row>
    <row r="58" spans="1:5">
      <c r="A58" s="17" t="s">
        <v>4672</v>
      </c>
      <c r="B58" s="17"/>
      <c r="C58" s="17"/>
      <c r="D58" s="17"/>
      <c r="E58" s="17"/>
    </row>
    <row r="59" spans="1:5">
      <c r="A59" s="17" t="s">
        <v>4216</v>
      </c>
      <c r="B59" s="17"/>
      <c r="C59" s="17"/>
      <c r="D59" s="17"/>
      <c r="E59" s="17"/>
    </row>
    <row r="60" spans="1:5">
      <c r="A60" s="69" t="s">
        <v>2709</v>
      </c>
      <c r="B60" s="69"/>
      <c r="C60" s="69"/>
      <c r="D60" s="69"/>
      <c r="E60" s="69"/>
    </row>
  </sheetData>
  <pageMargins left="0.7" right="0.7" top="0.75" bottom="0.75" header="0.3" footer="0.3"/>
  <pageSetup scale="63"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G135"/>
  <sheetViews>
    <sheetView defaultGridColor="0" topLeftCell="A91" colorId="22" zoomScale="80" zoomScaleNormal="80" zoomScaleSheetLayoutView="80" workbookViewId="0">
      <selection activeCell="J38" sqref="J38"/>
    </sheetView>
  </sheetViews>
  <sheetFormatPr defaultColWidth="9.6640625" defaultRowHeight="15"/>
  <cols>
    <col min="1" max="3" width="7.6640625" customWidth="1"/>
    <col min="4" max="4" width="31.88671875" customWidth="1"/>
    <col min="5" max="5" width="20.5546875" customWidth="1"/>
    <col min="6" max="6" width="17.6640625" customWidth="1"/>
    <col min="7" max="7" width="18.6640625" customWidth="1"/>
  </cols>
  <sheetData>
    <row r="1" spans="1:7">
      <c r="A1" s="818" t="s">
        <v>1800</v>
      </c>
      <c r="B1" s="821"/>
      <c r="C1" s="821"/>
      <c r="D1" s="821"/>
      <c r="E1" s="1243" t="s">
        <v>1344</v>
      </c>
      <c r="F1" s="1244" t="s">
        <v>1802</v>
      </c>
      <c r="G1" s="1245" t="s">
        <v>1803</v>
      </c>
    </row>
    <row r="2" spans="1:7">
      <c r="A2" s="72" t="str">
        <f>'Data Sheet'!$C$25</f>
        <v xml:space="preserve">The Brooklyn Union Gas Company d/b/a National Grid New York </v>
      </c>
      <c r="B2" s="9"/>
      <c r="C2" s="9"/>
      <c r="D2" s="9"/>
      <c r="E2" s="823" t="s">
        <v>1137</v>
      </c>
      <c r="F2" s="1169" t="s">
        <v>1805</v>
      </c>
      <c r="G2" s="1160"/>
    </row>
    <row r="3" spans="1:7" ht="15" customHeight="1" thickBot="1">
      <c r="A3" s="839"/>
      <c r="B3" s="840"/>
      <c r="C3" s="840"/>
      <c r="D3" s="840"/>
      <c r="E3" s="839" t="s">
        <v>1138</v>
      </c>
      <c r="F3" s="1246" t="str">
        <f>'Data Sheet'!$C$40</f>
        <v xml:space="preserve"> March 29, 2017</v>
      </c>
      <c r="G3" s="1283" t="str">
        <f>'Data Sheet'!$C$38</f>
        <v xml:space="preserve"> December 31, 2016</v>
      </c>
    </row>
    <row r="4" spans="1:7" ht="18" customHeight="1" thickBot="1">
      <c r="A4" s="1247" t="s">
        <v>2279</v>
      </c>
      <c r="B4" s="1248"/>
      <c r="C4" s="1248"/>
      <c r="D4" s="1248"/>
      <c r="E4" s="841"/>
      <c r="F4" s="841"/>
      <c r="G4" s="1249"/>
    </row>
    <row r="5" spans="1:7">
      <c r="A5" s="1169" t="s">
        <v>1786</v>
      </c>
      <c r="B5" s="1136" t="s">
        <v>1783</v>
      </c>
      <c r="C5" s="1136" t="s">
        <v>2280</v>
      </c>
      <c r="D5" s="12"/>
      <c r="E5" s="12"/>
      <c r="F5" s="12"/>
      <c r="G5" s="1200"/>
    </row>
    <row r="6" spans="1:7">
      <c r="A6" s="1169" t="s">
        <v>1787</v>
      </c>
      <c r="B6" s="1136" t="s">
        <v>1787</v>
      </c>
      <c r="C6" s="1136" t="s">
        <v>1787</v>
      </c>
      <c r="D6" s="1186" t="s">
        <v>1788</v>
      </c>
      <c r="E6" s="12"/>
      <c r="F6" s="12"/>
      <c r="G6" s="835"/>
    </row>
    <row r="7" spans="1:7" ht="15.75" thickBot="1">
      <c r="A7" s="1250" t="s">
        <v>3024</v>
      </c>
      <c r="B7" s="1251" t="s">
        <v>3025</v>
      </c>
      <c r="C7" s="1251" t="s">
        <v>3026</v>
      </c>
      <c r="D7" s="1252" t="s">
        <v>3027</v>
      </c>
      <c r="E7" s="841"/>
      <c r="F7" s="841"/>
      <c r="G7" s="842"/>
    </row>
    <row r="8" spans="1:7">
      <c r="A8" s="1160"/>
      <c r="B8" s="1122"/>
      <c r="C8" s="1122"/>
      <c r="D8" s="9"/>
      <c r="E8" s="9"/>
      <c r="F8" s="9"/>
      <c r="G8" s="1122"/>
    </row>
    <row r="9" spans="1:7">
      <c r="A9" s="1160"/>
      <c r="B9" s="1122"/>
      <c r="C9" s="1122"/>
      <c r="D9" s="9"/>
      <c r="E9" s="9"/>
      <c r="F9" s="9"/>
      <c r="G9" s="1122"/>
    </row>
    <row r="10" spans="1:7">
      <c r="A10" s="1160"/>
      <c r="B10" s="1122"/>
      <c r="C10" s="1122"/>
      <c r="D10" s="9"/>
      <c r="E10" s="9"/>
      <c r="F10" s="9"/>
      <c r="G10" s="1122"/>
    </row>
    <row r="11" spans="1:7">
      <c r="A11" s="1160"/>
      <c r="B11" s="1122"/>
      <c r="C11" s="1122"/>
      <c r="D11" s="9"/>
      <c r="E11" s="9"/>
      <c r="F11" s="9"/>
      <c r="G11" s="1122"/>
    </row>
    <row r="12" spans="1:7">
      <c r="A12" s="1160"/>
      <c r="B12" s="1122"/>
      <c r="C12" s="1122"/>
      <c r="D12" s="9"/>
      <c r="E12" s="9"/>
      <c r="F12" s="9"/>
      <c r="G12" s="1122"/>
    </row>
    <row r="13" spans="1:7">
      <c r="A13" s="1160"/>
      <c r="B13" s="1122"/>
      <c r="C13" s="1122"/>
      <c r="D13" s="9"/>
      <c r="E13" s="9"/>
      <c r="F13" s="9"/>
      <c r="G13" s="1122"/>
    </row>
    <row r="14" spans="1:7">
      <c r="A14" s="1160"/>
      <c r="B14" s="1122"/>
      <c r="C14" s="1122"/>
      <c r="D14" s="9"/>
      <c r="E14" s="9"/>
      <c r="F14" s="9"/>
      <c r="G14" s="1122"/>
    </row>
    <row r="15" spans="1:7">
      <c r="A15" s="1160"/>
      <c r="B15" s="1122"/>
      <c r="C15" s="1122"/>
      <c r="D15" s="9"/>
      <c r="E15" s="9"/>
      <c r="F15" s="9"/>
      <c r="G15" s="1122"/>
    </row>
    <row r="16" spans="1:7">
      <c r="A16" s="1160"/>
      <c r="B16" s="1122"/>
      <c r="C16" s="1122"/>
      <c r="D16" s="9"/>
      <c r="E16" s="9"/>
      <c r="F16" s="9"/>
      <c r="G16" s="1122"/>
    </row>
    <row r="17" spans="1:7">
      <c r="A17" s="1160"/>
      <c r="B17" s="1122"/>
      <c r="C17" s="1122"/>
      <c r="D17" s="9"/>
      <c r="E17" s="9"/>
      <c r="F17" s="9"/>
      <c r="G17" s="1122"/>
    </row>
    <row r="18" spans="1:7">
      <c r="A18" s="1160"/>
      <c r="B18" s="1122"/>
      <c r="C18" s="1122"/>
      <c r="D18" s="9"/>
      <c r="E18" s="9"/>
      <c r="F18" s="9"/>
      <c r="G18" s="1122"/>
    </row>
    <row r="19" spans="1:7">
      <c r="A19" s="1169"/>
      <c r="B19" s="1253"/>
      <c r="C19" s="1253"/>
      <c r="D19" s="1254"/>
      <c r="E19" s="1133"/>
      <c r="F19" s="1133"/>
      <c r="G19" s="1136"/>
    </row>
    <row r="20" spans="1:7">
      <c r="A20" s="1255"/>
      <c r="B20" s="1122"/>
      <c r="C20" s="1122"/>
      <c r="D20" s="9"/>
      <c r="E20" s="9"/>
      <c r="F20" s="9"/>
      <c r="G20" s="1122"/>
    </row>
    <row r="21" spans="1:7">
      <c r="A21" s="1255"/>
      <c r="B21" s="1122"/>
      <c r="C21" s="1122"/>
      <c r="D21" s="9"/>
      <c r="E21" s="9"/>
      <c r="F21" s="9"/>
      <c r="G21" s="1122"/>
    </row>
    <row r="22" spans="1:7">
      <c r="A22" s="1255"/>
      <c r="B22" s="1122"/>
      <c r="C22" s="1122"/>
      <c r="D22" s="9"/>
      <c r="E22" s="9"/>
      <c r="F22" s="9"/>
      <c r="G22" s="1122"/>
    </row>
    <row r="23" spans="1:7">
      <c r="A23" s="1255"/>
      <c r="B23" s="1122"/>
      <c r="C23" s="1122"/>
      <c r="D23" s="9"/>
      <c r="E23" s="9"/>
      <c r="F23" s="9"/>
      <c r="G23" s="1122"/>
    </row>
    <row r="24" spans="1:7">
      <c r="A24" s="1255"/>
      <c r="B24" s="1122"/>
      <c r="C24" s="1122"/>
      <c r="D24" s="9"/>
      <c r="E24" s="9"/>
      <c r="F24" s="9"/>
      <c r="G24" s="1122"/>
    </row>
    <row r="25" spans="1:7">
      <c r="A25" s="1255"/>
      <c r="B25" s="1122"/>
      <c r="C25" s="1122"/>
      <c r="D25" s="9"/>
      <c r="E25" s="9"/>
      <c r="F25" s="9"/>
      <c r="G25" s="1122"/>
    </row>
    <row r="26" spans="1:7">
      <c r="A26" s="1255"/>
      <c r="B26" s="1122"/>
      <c r="C26" s="1122"/>
      <c r="D26" s="9"/>
      <c r="E26" s="9"/>
      <c r="F26" s="9"/>
      <c r="G26" s="1122"/>
    </row>
    <row r="27" spans="1:7">
      <c r="A27" s="1255"/>
      <c r="B27" s="1122"/>
      <c r="C27" s="1122"/>
      <c r="D27" s="9"/>
      <c r="E27" s="9"/>
      <c r="F27" s="9"/>
      <c r="G27" s="1122"/>
    </row>
    <row r="28" spans="1:7">
      <c r="A28" s="1255"/>
      <c r="B28" s="1122"/>
      <c r="C28" s="1122"/>
      <c r="D28" s="9"/>
      <c r="E28" s="9"/>
      <c r="F28" s="9"/>
      <c r="G28" s="1122"/>
    </row>
    <row r="29" spans="1:7">
      <c r="A29" s="1255"/>
      <c r="B29" s="1122"/>
      <c r="C29" s="1122"/>
      <c r="D29" s="9"/>
      <c r="E29" s="9"/>
      <c r="F29" s="9"/>
      <c r="G29" s="1122"/>
    </row>
    <row r="30" spans="1:7">
      <c r="A30" s="1255"/>
      <c r="B30" s="1122"/>
      <c r="C30" s="1122"/>
      <c r="D30" s="9"/>
      <c r="E30" s="9"/>
      <c r="F30" s="9"/>
      <c r="G30" s="1122"/>
    </row>
    <row r="31" spans="1:7">
      <c r="A31" s="1160"/>
      <c r="B31" s="1122"/>
      <c r="C31" s="1122"/>
      <c r="D31" s="9"/>
      <c r="E31" s="9"/>
      <c r="F31" s="9"/>
      <c r="G31" s="1122"/>
    </row>
    <row r="32" spans="1:7">
      <c r="A32" s="1160"/>
      <c r="B32" s="1122"/>
      <c r="C32" s="1122"/>
      <c r="D32" s="9"/>
      <c r="E32" s="9"/>
      <c r="F32" s="9"/>
      <c r="G32" s="1122"/>
    </row>
    <row r="33" spans="1:7">
      <c r="A33" s="1160"/>
      <c r="B33" s="1122"/>
      <c r="C33" s="1122"/>
      <c r="D33" s="9"/>
      <c r="E33" s="9"/>
      <c r="F33" s="9"/>
      <c r="G33" s="1122"/>
    </row>
    <row r="34" spans="1:7">
      <c r="A34" s="1160"/>
      <c r="B34" s="1122"/>
      <c r="C34" s="1122"/>
      <c r="D34" s="9"/>
      <c r="E34" s="9"/>
      <c r="F34" s="9"/>
      <c r="G34" s="1122"/>
    </row>
    <row r="35" spans="1:7">
      <c r="A35" s="1160"/>
      <c r="B35" s="1122"/>
      <c r="C35" s="1122"/>
      <c r="D35" s="9"/>
      <c r="E35" s="9"/>
      <c r="F35" s="9"/>
      <c r="G35" s="1122"/>
    </row>
    <row r="36" spans="1:7">
      <c r="A36" s="1160"/>
      <c r="B36" s="1122"/>
      <c r="C36" s="1122"/>
      <c r="D36" s="9"/>
      <c r="E36" s="9"/>
      <c r="F36" s="9"/>
      <c r="G36" s="1122"/>
    </row>
    <row r="37" spans="1:7">
      <c r="A37" s="1160"/>
      <c r="B37" s="1122"/>
      <c r="C37" s="1122"/>
      <c r="D37" s="9"/>
      <c r="E37" s="9"/>
      <c r="F37" s="9"/>
      <c r="G37" s="1122"/>
    </row>
    <row r="38" spans="1:7">
      <c r="A38" s="1160"/>
      <c r="B38" s="1122"/>
      <c r="C38" s="1122"/>
      <c r="D38" s="9"/>
      <c r="E38" s="9"/>
      <c r="F38" s="9"/>
      <c r="G38" s="1122"/>
    </row>
    <row r="39" spans="1:7">
      <c r="A39" s="1160"/>
      <c r="B39" s="1122"/>
      <c r="C39" s="1122"/>
      <c r="D39" s="9"/>
      <c r="E39" s="9"/>
      <c r="F39" s="9"/>
      <c r="G39" s="1122"/>
    </row>
    <row r="40" spans="1:7">
      <c r="A40" s="1160"/>
      <c r="B40" s="1122"/>
      <c r="C40" s="1122"/>
      <c r="D40" s="9"/>
      <c r="E40" s="9"/>
      <c r="F40" s="9"/>
      <c r="G40" s="1122"/>
    </row>
    <row r="41" spans="1:7">
      <c r="A41" s="1160"/>
      <c r="B41" s="1122"/>
      <c r="C41" s="1122"/>
      <c r="D41" s="9"/>
      <c r="E41" s="9"/>
      <c r="F41" s="9"/>
      <c r="G41" s="1122"/>
    </row>
    <row r="42" spans="1:7">
      <c r="A42" s="1160"/>
      <c r="B42" s="1122"/>
      <c r="C42" s="1122"/>
      <c r="D42" s="9"/>
      <c r="E42" s="9"/>
      <c r="F42" s="9"/>
      <c r="G42" s="1122"/>
    </row>
    <row r="43" spans="1:7">
      <c r="A43" s="1160"/>
      <c r="B43" s="1122"/>
      <c r="C43" s="1122"/>
      <c r="D43" s="9"/>
      <c r="E43" s="9"/>
      <c r="F43" s="9"/>
      <c r="G43" s="1122"/>
    </row>
    <row r="44" spans="1:7">
      <c r="A44" s="1160"/>
      <c r="B44" s="1122"/>
      <c r="C44" s="1122"/>
      <c r="D44" s="9"/>
      <c r="E44" s="9"/>
      <c r="F44" s="9"/>
      <c r="G44" s="1122"/>
    </row>
    <row r="45" spans="1:7">
      <c r="A45" s="1160"/>
      <c r="B45" s="1122"/>
      <c r="C45" s="1122"/>
      <c r="D45" s="9"/>
      <c r="E45" s="9"/>
      <c r="F45" s="9"/>
      <c r="G45" s="1122"/>
    </row>
    <row r="46" spans="1:7">
      <c r="A46" s="1160"/>
      <c r="B46" s="1122"/>
      <c r="C46" s="1122"/>
      <c r="D46" s="9"/>
      <c r="E46" s="9"/>
      <c r="F46" s="9"/>
      <c r="G46" s="1122"/>
    </row>
    <row r="47" spans="1:7">
      <c r="A47" s="1160"/>
      <c r="B47" s="1122"/>
      <c r="C47" s="1122"/>
      <c r="D47" s="9"/>
      <c r="E47" s="9"/>
      <c r="F47" s="9"/>
      <c r="G47" s="1122"/>
    </row>
    <row r="48" spans="1:7">
      <c r="A48" s="1160"/>
      <c r="B48" s="1122"/>
      <c r="C48" s="1122"/>
      <c r="D48" s="9"/>
      <c r="E48" s="9"/>
      <c r="F48" s="9"/>
      <c r="G48" s="1122"/>
    </row>
    <row r="49" spans="1:7">
      <c r="A49" s="1160"/>
      <c r="B49" s="1122"/>
      <c r="C49" s="1122"/>
      <c r="D49" s="9"/>
      <c r="E49" s="9"/>
      <c r="F49" s="9"/>
      <c r="G49" s="1122"/>
    </row>
    <row r="50" spans="1:7">
      <c r="A50" s="1160"/>
      <c r="B50" s="1122"/>
      <c r="C50" s="813"/>
      <c r="D50" s="3049"/>
      <c r="E50" s="813"/>
      <c r="F50" s="9"/>
      <c r="G50" s="1122"/>
    </row>
    <row r="51" spans="1:7">
      <c r="A51" s="1160"/>
      <c r="B51" s="1122"/>
      <c r="C51" s="1122"/>
      <c r="D51" s="9"/>
      <c r="E51" s="9"/>
      <c r="F51" s="9"/>
      <c r="G51" s="1122"/>
    </row>
    <row r="52" spans="1:7">
      <c r="A52" s="1160"/>
      <c r="B52" s="1122"/>
      <c r="C52" s="1122"/>
      <c r="D52" s="9"/>
      <c r="E52" s="9"/>
      <c r="F52" s="9"/>
      <c r="G52" s="1122"/>
    </row>
    <row r="53" spans="1:7">
      <c r="A53" s="1160"/>
      <c r="B53" s="1122"/>
      <c r="C53" s="1122"/>
      <c r="D53" s="9"/>
      <c r="E53" s="9"/>
      <c r="F53" s="9"/>
      <c r="G53" s="1122"/>
    </row>
    <row r="54" spans="1:7">
      <c r="A54" s="1160"/>
      <c r="B54" s="1122"/>
      <c r="C54" s="1122"/>
      <c r="D54" s="9"/>
      <c r="E54" s="9"/>
      <c r="F54" s="9"/>
      <c r="G54" s="1122"/>
    </row>
    <row r="55" spans="1:7">
      <c r="A55" s="1160"/>
      <c r="B55" s="1122"/>
      <c r="C55" s="1122"/>
      <c r="D55" s="9"/>
      <c r="E55" s="9"/>
      <c r="F55" s="9"/>
      <c r="G55" s="1122"/>
    </row>
    <row r="56" spans="1:7">
      <c r="A56" s="1160"/>
      <c r="B56" s="1122"/>
      <c r="C56" s="1122"/>
      <c r="D56" s="9"/>
      <c r="E56" s="9"/>
      <c r="F56" s="9"/>
      <c r="G56" s="1122"/>
    </row>
    <row r="57" spans="1:7">
      <c r="A57" s="1160"/>
      <c r="B57" s="1122"/>
      <c r="C57" s="1122"/>
      <c r="D57" s="9"/>
      <c r="E57" s="9"/>
      <c r="F57" s="9"/>
      <c r="G57" s="1122"/>
    </row>
    <row r="58" spans="1:7">
      <c r="A58" s="1160"/>
      <c r="B58" s="1122"/>
      <c r="C58" s="1122"/>
      <c r="D58" s="9"/>
      <c r="E58" s="9"/>
      <c r="F58" s="9"/>
      <c r="G58" s="1122"/>
    </row>
    <row r="59" spans="1:7">
      <c r="A59" s="1160"/>
      <c r="B59" s="1122"/>
      <c r="C59" s="1122"/>
      <c r="D59" s="9"/>
      <c r="E59" s="9"/>
      <c r="F59" s="9"/>
      <c r="G59" s="1122"/>
    </row>
    <row r="60" spans="1:7">
      <c r="A60" s="1160"/>
      <c r="B60" s="1122"/>
      <c r="C60" s="1122"/>
      <c r="D60" s="9"/>
      <c r="E60" s="9"/>
      <c r="F60" s="9"/>
      <c r="G60" s="1122"/>
    </row>
    <row r="61" spans="1:7">
      <c r="A61" s="1160"/>
      <c r="B61" s="1122"/>
      <c r="C61" s="1122"/>
      <c r="D61" s="9"/>
      <c r="E61" s="9"/>
      <c r="F61" s="9"/>
      <c r="G61" s="1122"/>
    </row>
    <row r="62" spans="1:7">
      <c r="A62" s="1160"/>
      <c r="B62" s="1122"/>
      <c r="C62" s="1122"/>
      <c r="D62" s="9"/>
      <c r="E62" s="9"/>
      <c r="F62" s="9"/>
      <c r="G62" s="1122"/>
    </row>
    <row r="63" spans="1:7">
      <c r="A63" s="1160"/>
      <c r="B63" s="1122"/>
      <c r="C63" s="1122"/>
      <c r="D63" s="9"/>
      <c r="E63" s="9"/>
      <c r="F63" s="9"/>
      <c r="G63" s="1122"/>
    </row>
    <row r="64" spans="1:7" ht="15.75" thickBot="1">
      <c r="A64" s="1256"/>
      <c r="B64" s="1143"/>
      <c r="C64" s="1143"/>
      <c r="D64" s="840"/>
      <c r="E64" s="840"/>
      <c r="F64" s="840"/>
      <c r="G64" s="1143"/>
    </row>
    <row r="65" spans="1:7" ht="15.75">
      <c r="A65" s="1144" t="s">
        <v>3828</v>
      </c>
      <c r="B65" s="9"/>
      <c r="C65" s="9"/>
      <c r="D65" s="9"/>
      <c r="E65" s="9"/>
      <c r="F65" s="9"/>
      <c r="G65" s="9"/>
    </row>
    <row r="66" spans="1:7">
      <c r="A66" s="12" t="s">
        <v>2281</v>
      </c>
      <c r="B66" s="12"/>
      <c r="C66" s="12"/>
      <c r="D66" s="12"/>
      <c r="E66" s="12"/>
      <c r="F66" s="12"/>
      <c r="G66" s="12"/>
    </row>
    <row r="67" spans="1:7">
      <c r="A67" s="9"/>
      <c r="B67" s="9"/>
      <c r="C67" s="9"/>
      <c r="D67" s="9"/>
      <c r="E67" s="9"/>
      <c r="F67" s="9"/>
      <c r="G67" s="9"/>
    </row>
    <row r="68" spans="1:7" ht="15.75">
      <c r="A68" s="1144" t="s">
        <v>1193</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 xml:space="preserve">The Brooklyn Union Gas Company d/b/a National Grid New York </v>
      </c>
      <c r="B71" s="9"/>
      <c r="C71" s="9"/>
      <c r="D71" s="9"/>
      <c r="E71" s="9"/>
      <c r="F71" s="1117" t="s">
        <v>1789</v>
      </c>
      <c r="G71" s="1339" t="str">
        <f>'Data Sheet'!$C$38</f>
        <v xml:space="preserve"> December 31, 2016</v>
      </c>
    </row>
    <row r="72" spans="1:7" ht="16.5" thickBot="1">
      <c r="A72" s="1257" t="s">
        <v>2279</v>
      </c>
      <c r="B72" s="1258"/>
      <c r="C72" s="1258"/>
      <c r="D72" s="1258"/>
      <c r="E72" s="1259"/>
      <c r="F72" s="1259"/>
      <c r="G72" s="1249"/>
    </row>
    <row r="73" spans="1:7">
      <c r="A73" s="1169" t="s">
        <v>1786</v>
      </c>
      <c r="B73" s="1136" t="s">
        <v>1783</v>
      </c>
      <c r="C73" s="1136" t="s">
        <v>2280</v>
      </c>
      <c r="D73" s="12"/>
      <c r="E73" s="12"/>
      <c r="F73" s="12"/>
      <c r="G73" s="1200"/>
    </row>
    <row r="74" spans="1:7">
      <c r="A74" s="1169" t="s">
        <v>1787</v>
      </c>
      <c r="B74" s="1136" t="s">
        <v>1787</v>
      </c>
      <c r="C74" s="1136" t="s">
        <v>1787</v>
      </c>
      <c r="D74" s="1186" t="s">
        <v>1788</v>
      </c>
      <c r="E74" s="12"/>
      <c r="F74" s="12"/>
      <c r="G74" s="835"/>
    </row>
    <row r="75" spans="1:7" ht="15.75" thickBot="1">
      <c r="A75" s="1250" t="s">
        <v>3024</v>
      </c>
      <c r="B75" s="1251" t="s">
        <v>3025</v>
      </c>
      <c r="C75" s="1251" t="s">
        <v>3026</v>
      </c>
      <c r="D75" s="1252" t="s">
        <v>3027</v>
      </c>
      <c r="E75" s="841"/>
      <c r="F75" s="841"/>
      <c r="G75" s="842"/>
    </row>
    <row r="76" spans="1:7">
      <c r="A76" s="1160"/>
      <c r="B76" s="1122"/>
      <c r="C76" s="1122"/>
      <c r="D76" s="9"/>
      <c r="E76" s="9"/>
      <c r="F76" s="9"/>
      <c r="G76" s="1122"/>
    </row>
    <row r="77" spans="1:7">
      <c r="A77" s="1160"/>
      <c r="B77" s="1122"/>
      <c r="C77" s="1122"/>
      <c r="D77" s="9"/>
      <c r="E77" s="9"/>
      <c r="F77" s="9"/>
      <c r="G77" s="1122"/>
    </row>
    <row r="78" spans="1:7">
      <c r="A78" s="1160"/>
      <c r="B78" s="1122"/>
      <c r="C78" s="1122"/>
      <c r="D78" s="9"/>
      <c r="E78" s="9"/>
      <c r="F78" s="9"/>
      <c r="G78" s="1122"/>
    </row>
    <row r="79" spans="1:7">
      <c r="A79" s="1160"/>
      <c r="B79" s="1122"/>
      <c r="C79" s="1122"/>
      <c r="D79" s="9"/>
      <c r="E79" s="9"/>
      <c r="F79" s="9"/>
      <c r="G79" s="1122"/>
    </row>
    <row r="80" spans="1:7">
      <c r="A80" s="1160"/>
      <c r="B80" s="1122"/>
      <c r="C80" s="1122"/>
      <c r="D80" s="9"/>
      <c r="E80" s="9"/>
      <c r="F80" s="9"/>
      <c r="G80" s="1122"/>
    </row>
    <row r="81" spans="1:7">
      <c r="A81" s="1160"/>
      <c r="B81" s="1122"/>
      <c r="C81" s="1122"/>
      <c r="D81" s="9"/>
      <c r="E81" s="9"/>
      <c r="F81" s="9"/>
      <c r="G81" s="1122"/>
    </row>
    <row r="82" spans="1:7">
      <c r="A82" s="1160"/>
      <c r="B82" s="1122"/>
      <c r="C82" s="1122"/>
      <c r="D82" s="9"/>
      <c r="E82" s="9"/>
      <c r="F82" s="9"/>
      <c r="G82" s="1122"/>
    </row>
    <row r="83" spans="1:7">
      <c r="A83" s="1160"/>
      <c r="B83" s="1122"/>
      <c r="C83" s="1122"/>
      <c r="D83" s="9"/>
      <c r="E83" s="9"/>
      <c r="F83" s="9"/>
      <c r="G83" s="1122"/>
    </row>
    <row r="84" spans="1:7">
      <c r="A84" s="1160"/>
      <c r="B84" s="1122"/>
      <c r="C84" s="1122"/>
      <c r="D84" s="9"/>
      <c r="E84" s="9"/>
      <c r="F84" s="9"/>
      <c r="G84" s="1122"/>
    </row>
    <row r="85" spans="1:7">
      <c r="A85" s="1160"/>
      <c r="B85" s="1122"/>
      <c r="C85" s="1122"/>
      <c r="D85" s="9"/>
      <c r="E85" s="9"/>
      <c r="F85" s="9"/>
      <c r="G85" s="1122"/>
    </row>
    <row r="86" spans="1:7">
      <c r="A86" s="1160"/>
      <c r="B86" s="1122"/>
      <c r="C86" s="1122"/>
      <c r="D86" s="9"/>
      <c r="E86" s="9"/>
      <c r="F86" s="9"/>
      <c r="G86" s="1122"/>
    </row>
    <row r="87" spans="1:7">
      <c r="A87" s="1169"/>
      <c r="B87" s="1253"/>
      <c r="C87" s="1253"/>
      <c r="D87" s="1254"/>
      <c r="E87" s="1133"/>
      <c r="F87" s="1133"/>
      <c r="G87" s="1136"/>
    </row>
    <row r="88" spans="1:7">
      <c r="A88" s="1255"/>
      <c r="B88" s="1122"/>
      <c r="C88" s="1122"/>
      <c r="D88" s="9"/>
      <c r="E88" s="9"/>
      <c r="F88" s="9"/>
      <c r="G88" s="1122"/>
    </row>
    <row r="89" spans="1:7">
      <c r="A89" s="1255"/>
      <c r="B89" s="1122"/>
      <c r="C89" s="1122"/>
      <c r="D89" s="9"/>
      <c r="E89" s="9"/>
      <c r="F89" s="9"/>
      <c r="G89" s="1122"/>
    </row>
    <row r="90" spans="1:7">
      <c r="A90" s="1255"/>
      <c r="B90" s="1122"/>
      <c r="C90" s="1122"/>
      <c r="D90" s="9"/>
      <c r="E90" s="9"/>
      <c r="F90" s="9"/>
      <c r="G90" s="1122"/>
    </row>
    <row r="91" spans="1:7">
      <c r="A91" s="1255"/>
      <c r="B91" s="1122"/>
      <c r="C91" s="1122"/>
      <c r="D91" s="9"/>
      <c r="E91" s="9"/>
      <c r="F91" s="9"/>
      <c r="G91" s="1122"/>
    </row>
    <row r="92" spans="1:7">
      <c r="A92" s="1255"/>
      <c r="B92" s="1122"/>
      <c r="C92" s="1122"/>
      <c r="D92" s="9"/>
      <c r="E92" s="9"/>
      <c r="F92" s="9"/>
      <c r="G92" s="1122"/>
    </row>
    <row r="93" spans="1:7">
      <c r="A93" s="1255"/>
      <c r="B93" s="1122"/>
      <c r="C93" s="1122"/>
      <c r="D93" s="9"/>
      <c r="E93" s="9"/>
      <c r="F93" s="9"/>
      <c r="G93" s="1122"/>
    </row>
    <row r="94" spans="1:7">
      <c r="A94" s="1255"/>
      <c r="B94" s="1122"/>
      <c r="C94" s="1122"/>
      <c r="D94" s="9"/>
      <c r="E94" s="9"/>
      <c r="F94" s="9"/>
      <c r="G94" s="1122"/>
    </row>
    <row r="95" spans="1:7">
      <c r="A95" s="1255"/>
      <c r="B95" s="1122"/>
      <c r="C95" s="1122"/>
      <c r="D95" s="9"/>
      <c r="E95" s="9"/>
      <c r="F95" s="9"/>
      <c r="G95" s="1122"/>
    </row>
    <row r="96" spans="1:7">
      <c r="A96" s="1255"/>
      <c r="B96" s="1122"/>
      <c r="C96" s="1122"/>
      <c r="D96" s="9"/>
      <c r="E96" s="9"/>
      <c r="F96" s="9"/>
      <c r="G96" s="1122"/>
    </row>
    <row r="97" spans="1:7">
      <c r="A97" s="1255"/>
      <c r="B97" s="1122"/>
      <c r="C97" s="1122"/>
      <c r="D97" s="9"/>
      <c r="E97" s="9"/>
      <c r="F97" s="9"/>
      <c r="G97" s="1122"/>
    </row>
    <row r="98" spans="1:7">
      <c r="A98" s="1255"/>
      <c r="B98" s="1122"/>
      <c r="C98" s="1122"/>
      <c r="D98" s="9"/>
      <c r="E98" s="9"/>
      <c r="F98" s="9"/>
      <c r="G98" s="1122"/>
    </row>
    <row r="99" spans="1:7">
      <c r="A99" s="1160"/>
      <c r="B99" s="1122"/>
      <c r="C99" s="1122"/>
      <c r="D99" s="9"/>
      <c r="E99" s="9"/>
      <c r="F99" s="9"/>
      <c r="G99" s="1122"/>
    </row>
    <row r="100" spans="1:7">
      <c r="A100" s="1160"/>
      <c r="B100" s="1122"/>
      <c r="C100" s="1122"/>
      <c r="D100" s="9"/>
      <c r="E100" s="9"/>
      <c r="F100" s="9"/>
      <c r="G100" s="1122"/>
    </row>
    <row r="101" spans="1:7">
      <c r="A101" s="1160"/>
      <c r="B101" s="1122"/>
      <c r="C101" s="1122"/>
      <c r="D101" s="9"/>
      <c r="E101" s="9"/>
      <c r="F101" s="9"/>
      <c r="G101" s="1122"/>
    </row>
    <row r="102" spans="1:7">
      <c r="A102" s="1160"/>
      <c r="B102" s="1122"/>
      <c r="C102" s="1122"/>
      <c r="D102" s="9"/>
      <c r="E102" s="9"/>
      <c r="F102" s="9"/>
      <c r="G102" s="1122"/>
    </row>
    <row r="103" spans="1:7">
      <c r="A103" s="1160"/>
      <c r="B103" s="1122"/>
      <c r="C103" s="1122"/>
      <c r="D103" s="9"/>
      <c r="E103" s="9"/>
      <c r="F103" s="9"/>
      <c r="G103" s="1122"/>
    </row>
    <row r="104" spans="1:7">
      <c r="A104" s="1160"/>
      <c r="B104" s="1122"/>
      <c r="C104" s="1122"/>
      <c r="D104" s="9"/>
      <c r="E104" s="9"/>
      <c r="F104" s="9"/>
      <c r="G104" s="1122"/>
    </row>
    <row r="105" spans="1:7">
      <c r="A105" s="1160"/>
      <c r="B105" s="1122"/>
      <c r="C105" s="1122"/>
      <c r="D105" s="9"/>
      <c r="E105" s="9"/>
      <c r="F105" s="9"/>
      <c r="G105" s="1122"/>
    </row>
    <row r="106" spans="1:7">
      <c r="A106" s="1160"/>
      <c r="B106" s="1122"/>
      <c r="C106" s="1122"/>
      <c r="D106" s="9"/>
      <c r="E106" s="9"/>
      <c r="F106" s="9"/>
      <c r="G106" s="1122"/>
    </row>
    <row r="107" spans="1:7">
      <c r="A107" s="1160"/>
      <c r="B107" s="1122"/>
      <c r="C107" s="1122"/>
      <c r="D107" s="9"/>
      <c r="E107" s="9"/>
      <c r="F107" s="9"/>
      <c r="G107" s="1122"/>
    </row>
    <row r="108" spans="1:7">
      <c r="A108" s="1160"/>
      <c r="B108" s="1122"/>
      <c r="C108" s="1122"/>
      <c r="D108" s="9"/>
      <c r="E108" s="9"/>
      <c r="F108" s="9"/>
      <c r="G108" s="1122"/>
    </row>
    <row r="109" spans="1:7">
      <c r="A109" s="1160"/>
      <c r="B109" s="1122"/>
      <c r="C109" s="1122"/>
      <c r="D109" s="9"/>
      <c r="E109" s="9"/>
      <c r="F109" s="9"/>
      <c r="G109" s="1122"/>
    </row>
    <row r="110" spans="1:7">
      <c r="A110" s="1160"/>
      <c r="B110" s="1122"/>
      <c r="C110" s="1122"/>
      <c r="D110" s="9"/>
      <c r="E110" s="9"/>
      <c r="F110" s="9"/>
      <c r="G110" s="1122"/>
    </row>
    <row r="111" spans="1:7">
      <c r="A111" s="1160"/>
      <c r="B111" s="1122"/>
      <c r="C111" s="1122"/>
      <c r="D111" s="9"/>
      <c r="E111" s="9"/>
      <c r="F111" s="9"/>
      <c r="G111" s="1122"/>
    </row>
    <row r="112" spans="1:7">
      <c r="A112" s="1160"/>
      <c r="B112" s="1122"/>
      <c r="C112" s="1122"/>
      <c r="D112" s="9"/>
      <c r="E112" s="9"/>
      <c r="F112" s="9"/>
      <c r="G112" s="1122"/>
    </row>
    <row r="113" spans="1:7">
      <c r="A113" s="1160"/>
      <c r="B113" s="1122"/>
      <c r="C113" s="1122"/>
      <c r="D113" s="9"/>
      <c r="E113" s="9"/>
      <c r="F113" s="9"/>
      <c r="G113" s="1122"/>
    </row>
    <row r="114" spans="1:7">
      <c r="A114" s="1160"/>
      <c r="B114" s="1122"/>
      <c r="C114" s="1122"/>
      <c r="D114" s="9"/>
      <c r="E114" s="9"/>
      <c r="F114" s="9"/>
      <c r="G114" s="1122"/>
    </row>
    <row r="115" spans="1:7">
      <c r="A115" s="1160"/>
      <c r="B115" s="1122"/>
      <c r="C115" s="1122"/>
      <c r="D115" s="9"/>
      <c r="E115" s="9"/>
      <c r="F115" s="9"/>
      <c r="G115" s="1122"/>
    </row>
    <row r="116" spans="1:7">
      <c r="A116" s="1160"/>
      <c r="B116" s="1122"/>
      <c r="C116" s="1122"/>
      <c r="D116" s="9"/>
      <c r="E116" s="9"/>
      <c r="F116" s="9"/>
      <c r="G116" s="1122"/>
    </row>
    <row r="117" spans="1:7">
      <c r="A117" s="1160"/>
      <c r="B117" s="1122"/>
      <c r="C117" s="1122"/>
      <c r="D117" s="9"/>
      <c r="E117" s="9"/>
      <c r="F117" s="9"/>
      <c r="G117" s="1122"/>
    </row>
    <row r="118" spans="1:7">
      <c r="A118" s="1160"/>
      <c r="B118" s="1122"/>
      <c r="C118" s="1122"/>
      <c r="D118" s="9"/>
      <c r="E118" s="9"/>
      <c r="F118" s="9"/>
      <c r="G118" s="1122"/>
    </row>
    <row r="119" spans="1:7">
      <c r="A119" s="1160"/>
      <c r="B119" s="1122"/>
      <c r="C119" s="1122"/>
      <c r="D119" s="9"/>
      <c r="E119" s="9"/>
      <c r="F119" s="9"/>
      <c r="G119" s="1122"/>
    </row>
    <row r="120" spans="1:7">
      <c r="A120" s="1160"/>
      <c r="B120" s="1122"/>
      <c r="C120" s="1122"/>
      <c r="D120" s="9"/>
      <c r="E120" s="9"/>
      <c r="F120" s="9"/>
      <c r="G120" s="1122"/>
    </row>
    <row r="121" spans="1:7">
      <c r="A121" s="1160"/>
      <c r="B121" s="1122"/>
      <c r="C121" s="1122"/>
      <c r="D121" s="9"/>
      <c r="E121" s="9"/>
      <c r="F121" s="9"/>
      <c r="G121" s="1122"/>
    </row>
    <row r="122" spans="1:7">
      <c r="A122" s="1160"/>
      <c r="B122" s="1122"/>
      <c r="C122" s="1122"/>
      <c r="D122" s="9"/>
      <c r="E122" s="9"/>
      <c r="F122" s="9"/>
      <c r="G122" s="1122"/>
    </row>
    <row r="123" spans="1:7">
      <c r="A123" s="1160"/>
      <c r="B123" s="1122"/>
      <c r="C123" s="1122"/>
      <c r="D123" s="9"/>
      <c r="E123" s="9"/>
      <c r="F123" s="9"/>
      <c r="G123" s="1122"/>
    </row>
    <row r="124" spans="1:7">
      <c r="A124" s="1160"/>
      <c r="B124" s="1122"/>
      <c r="C124" s="1122"/>
      <c r="D124" s="9"/>
      <c r="E124" s="9"/>
      <c r="F124" s="9"/>
      <c r="G124" s="1122"/>
    </row>
    <row r="125" spans="1:7">
      <c r="A125" s="1160"/>
      <c r="B125" s="1122"/>
      <c r="C125" s="1122"/>
      <c r="D125" s="9"/>
      <c r="E125" s="9"/>
      <c r="F125" s="9"/>
      <c r="G125" s="1122"/>
    </row>
    <row r="126" spans="1:7">
      <c r="A126" s="1160"/>
      <c r="B126" s="1122"/>
      <c r="C126" s="1122"/>
      <c r="D126" s="9"/>
      <c r="E126" s="9"/>
      <c r="F126" s="9"/>
      <c r="G126" s="1122"/>
    </row>
    <row r="127" spans="1:7">
      <c r="A127" s="1160"/>
      <c r="B127" s="1122"/>
      <c r="C127" s="1122"/>
      <c r="D127" s="9"/>
      <c r="E127" s="9"/>
      <c r="F127" s="9"/>
      <c r="G127" s="1122"/>
    </row>
    <row r="128" spans="1:7">
      <c r="A128" s="1160"/>
      <c r="B128" s="1122"/>
      <c r="C128" s="1122"/>
      <c r="D128" s="9"/>
      <c r="E128" s="9"/>
      <c r="F128" s="9"/>
      <c r="G128" s="1122"/>
    </row>
    <row r="129" spans="1:7">
      <c r="A129" s="1160"/>
      <c r="B129" s="1122"/>
      <c r="C129" s="1122"/>
      <c r="D129" s="9"/>
      <c r="E129" s="9"/>
      <c r="F129" s="9"/>
      <c r="G129" s="1122"/>
    </row>
    <row r="130" spans="1:7">
      <c r="A130" s="1160"/>
      <c r="B130" s="1122"/>
      <c r="C130" s="1122"/>
      <c r="D130" s="9"/>
      <c r="E130" s="9"/>
      <c r="F130" s="9"/>
      <c r="G130" s="1122"/>
    </row>
    <row r="131" spans="1:7">
      <c r="A131" s="1160"/>
      <c r="B131" s="1122"/>
      <c r="C131" s="1122"/>
      <c r="D131" s="9"/>
      <c r="E131" s="9"/>
      <c r="F131" s="9"/>
      <c r="G131" s="1122"/>
    </row>
    <row r="132" spans="1:7" ht="15.75" thickBot="1">
      <c r="A132" s="1256"/>
      <c r="B132" s="1143"/>
      <c r="C132" s="1143"/>
      <c r="D132" s="840"/>
      <c r="E132" s="840"/>
      <c r="F132" s="840"/>
      <c r="G132" s="1143"/>
    </row>
    <row r="133" spans="1:7" ht="15.75">
      <c r="A133" s="1144" t="s">
        <v>3828</v>
      </c>
      <c r="B133" s="9"/>
      <c r="C133" s="9"/>
      <c r="D133" s="9"/>
      <c r="E133" s="9"/>
      <c r="F133" s="9"/>
      <c r="G133" s="9"/>
    </row>
    <row r="134" spans="1:7">
      <c r="A134" s="12" t="s">
        <v>2567</v>
      </c>
      <c r="B134" s="12"/>
      <c r="C134" s="12"/>
      <c r="D134" s="12"/>
      <c r="E134" s="12"/>
      <c r="F134" s="12"/>
      <c r="G134" s="12"/>
    </row>
    <row r="135" spans="1:7">
      <c r="A135" s="9"/>
      <c r="B135" s="9"/>
      <c r="C135" s="9"/>
      <c r="D135" s="9"/>
      <c r="E135" s="9"/>
      <c r="F135" s="9"/>
      <c r="G135" s="9"/>
    </row>
  </sheetData>
  <printOptions horizontalCentered="1" verticalCentered="1"/>
  <pageMargins left="0.5" right="0.5" top="0" bottom="0" header="0.25" footer="0.25"/>
  <pageSetup scale="71" fitToHeight="2" orientation="portrait" r:id="rId1"/>
  <headerFooter alignWithMargins="0"/>
  <rowBreaks count="1" manualBreakCount="1">
    <brk id="67"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45"/>
  <sheetViews>
    <sheetView defaultGridColor="0" topLeftCell="A625" colorId="22" zoomScale="70" zoomScaleNormal="70" zoomScaleSheetLayoutView="80" workbookViewId="0">
      <selection activeCell="C178" sqref="C178"/>
    </sheetView>
  </sheetViews>
  <sheetFormatPr defaultColWidth="9.6640625" defaultRowHeight="15"/>
  <cols>
    <col min="1" max="1" width="64.21875" style="9" bestFit="1" customWidth="1"/>
    <col min="2" max="2" width="41.21875" style="9" bestFit="1" customWidth="1"/>
    <col min="3" max="3" width="18.88671875" style="9" customWidth="1"/>
    <col min="4" max="4" width="9.6640625" style="9"/>
    <col min="5" max="5" width="16.33203125" style="9" customWidth="1"/>
    <col min="6" max="16384" width="9.6640625" style="9"/>
  </cols>
  <sheetData>
    <row r="1" spans="1:8" ht="15.75">
      <c r="A1" s="71" t="s">
        <v>2282</v>
      </c>
      <c r="B1" s="71"/>
      <c r="C1" s="71"/>
      <c r="D1" s="112"/>
      <c r="E1" s="112"/>
      <c r="F1" s="69"/>
    </row>
    <row r="2" spans="1:8" ht="15.75">
      <c r="A2" s="71"/>
      <c r="B2" s="71"/>
      <c r="C2" s="71"/>
      <c r="D2" s="112"/>
      <c r="E2" s="112"/>
    </row>
    <row r="3" spans="1:8" ht="15" customHeight="1">
      <c r="A3" s="71" t="s">
        <v>1650</v>
      </c>
      <c r="B3" s="69"/>
      <c r="C3" s="71"/>
      <c r="D3" s="112"/>
      <c r="E3" s="112"/>
    </row>
    <row r="4" spans="1:8" ht="15" customHeight="1">
      <c r="A4" s="71" t="s">
        <v>2283</v>
      </c>
      <c r="B4" s="69"/>
      <c r="C4" s="71"/>
      <c r="D4" s="112"/>
      <c r="E4" s="112"/>
    </row>
    <row r="5" spans="1:8" ht="15.75">
      <c r="A5" s="71" t="s">
        <v>2284</v>
      </c>
      <c r="B5" s="69"/>
      <c r="C5" s="71"/>
      <c r="D5" s="112"/>
      <c r="E5" s="112"/>
    </row>
    <row r="6" spans="1:8" ht="15.75">
      <c r="A6" s="112"/>
      <c r="B6" s="17"/>
      <c r="C6" s="112"/>
      <c r="D6" s="112"/>
      <c r="E6" s="112"/>
    </row>
    <row r="7" spans="1:8" ht="20.25">
      <c r="A7" s="680" t="str">
        <f>'Data Sheet'!$C$25</f>
        <v xml:space="preserve">The Brooklyn Union Gas Company d/b/a National Grid New York </v>
      </c>
      <c r="B7" s="69"/>
      <c r="C7" s="71"/>
      <c r="D7" s="112"/>
      <c r="E7" s="112"/>
    </row>
    <row r="8" spans="1:8" ht="18">
      <c r="A8" s="404" t="str">
        <f>'Data Sheet'!$C$38</f>
        <v xml:space="preserve"> December 31, 2016</v>
      </c>
      <c r="B8" s="69"/>
      <c r="C8" s="69"/>
    </row>
    <row r="9" spans="1:8">
      <c r="A9" s="17"/>
      <c r="B9" s="18"/>
      <c r="C9" s="18"/>
      <c r="D9" s="19"/>
      <c r="E9" s="18"/>
      <c r="F9" s="69"/>
      <c r="G9" s="69"/>
      <c r="H9" s="18"/>
    </row>
    <row r="10" spans="1:8" ht="15.75">
      <c r="A10" s="71" t="s">
        <v>2285</v>
      </c>
      <c r="B10" s="18"/>
      <c r="C10" s="18"/>
      <c r="D10" s="19"/>
      <c r="E10" s="18"/>
      <c r="F10" s="69"/>
      <c r="G10" s="69"/>
      <c r="H10" s="18"/>
    </row>
    <row r="11" spans="1:8" ht="15.75">
      <c r="A11" s="71" t="s">
        <v>2286</v>
      </c>
      <c r="B11" s="18"/>
      <c r="C11" s="18"/>
      <c r="D11" s="19"/>
      <c r="E11" s="18"/>
      <c r="F11" s="69"/>
      <c r="G11" s="69"/>
      <c r="H11" s="18"/>
    </row>
    <row r="12" spans="1:8" ht="15.75">
      <c r="A12" s="71"/>
      <c r="B12" s="18"/>
      <c r="C12" s="18"/>
      <c r="D12" s="19"/>
      <c r="E12" s="18"/>
      <c r="F12" s="69"/>
      <c r="G12" s="69"/>
      <c r="H12" s="18"/>
    </row>
    <row r="14" spans="1:8" ht="15.75">
      <c r="A14" s="112"/>
      <c r="B14" s="2577" t="s">
        <v>2287</v>
      </c>
    </row>
    <row r="15" spans="1:8" ht="15.75">
      <c r="A15" s="17"/>
      <c r="B15" s="2577" t="s">
        <v>2288</v>
      </c>
      <c r="C15" s="112"/>
    </row>
    <row r="16" spans="1:8" ht="15.75">
      <c r="A16" s="645" t="s">
        <v>2520</v>
      </c>
      <c r="B16" s="112"/>
      <c r="C16" s="1263" t="str">
        <f>'Data Sheet'!C38</f>
        <v xml:space="preserve"> December 31, 2016</v>
      </c>
    </row>
    <row r="17" spans="1:3">
      <c r="A17" s="17" t="s">
        <v>2289</v>
      </c>
      <c r="B17" s="17" t="s">
        <v>2290</v>
      </c>
      <c r="C17" s="406">
        <f>'200201'!E21+'110113'!H14</f>
        <v>0</v>
      </c>
    </row>
    <row r="18" spans="1:3">
      <c r="A18" s="17" t="s">
        <v>2291</v>
      </c>
      <c r="B18" s="17" t="s">
        <v>2292</v>
      </c>
      <c r="C18" s="306">
        <f>'200201'!E22+'110113'!H15</f>
        <v>0</v>
      </c>
    </row>
    <row r="19" spans="1:3">
      <c r="A19" s="17" t="s">
        <v>2293</v>
      </c>
      <c r="B19" s="17" t="s">
        <v>2294</v>
      </c>
      <c r="C19" s="306">
        <f>C17-C18</f>
        <v>0</v>
      </c>
    </row>
    <row r="20" spans="1:3">
      <c r="A20" s="17"/>
      <c r="B20" s="17"/>
      <c r="C20" s="306"/>
    </row>
    <row r="21" spans="1:3">
      <c r="A21" s="17" t="s">
        <v>2295</v>
      </c>
      <c r="B21" s="17" t="s">
        <v>2296</v>
      </c>
      <c r="C21" s="306">
        <f>'200201'!F21+'110113'!H19</f>
        <v>4932862605</v>
      </c>
    </row>
    <row r="22" spans="1:3">
      <c r="A22" s="17" t="s">
        <v>2291</v>
      </c>
      <c r="B22" s="17" t="s">
        <v>2297</v>
      </c>
      <c r="C22" s="306">
        <f>'200201'!F22</f>
        <v>1239640169</v>
      </c>
    </row>
    <row r="23" spans="1:3">
      <c r="A23" s="17" t="s">
        <v>2298</v>
      </c>
      <c r="B23" s="17" t="s">
        <v>2294</v>
      </c>
      <c r="C23" s="306">
        <f>C21-C22</f>
        <v>3693222436</v>
      </c>
    </row>
    <row r="24" spans="1:3">
      <c r="A24" s="17"/>
      <c r="B24" s="17"/>
      <c r="C24" s="306"/>
    </row>
    <row r="25" spans="1:3">
      <c r="A25" s="17" t="s">
        <v>2299</v>
      </c>
      <c r="B25" s="17" t="s">
        <v>2294</v>
      </c>
      <c r="C25" s="306">
        <f>C29-C17-C21</f>
        <v>0</v>
      </c>
    </row>
    <row r="26" spans="1:3">
      <c r="A26" s="17" t="s">
        <v>2291</v>
      </c>
      <c r="B26" s="17" t="s">
        <v>2294</v>
      </c>
      <c r="C26" s="306">
        <f>C30-C18-C22</f>
        <v>0</v>
      </c>
    </row>
    <row r="27" spans="1:3">
      <c r="A27" s="17" t="s">
        <v>2300</v>
      </c>
      <c r="B27" s="17" t="s">
        <v>2294</v>
      </c>
      <c r="C27" s="306">
        <f>C25-C26</f>
        <v>0</v>
      </c>
    </row>
    <row r="28" spans="1:3">
      <c r="A28" s="17"/>
      <c r="B28" s="17"/>
      <c r="C28" s="306"/>
    </row>
    <row r="29" spans="1:3">
      <c r="A29" s="17" t="s">
        <v>2301</v>
      </c>
      <c r="B29" s="17" t="s">
        <v>2302</v>
      </c>
      <c r="C29" s="306">
        <f>SUM('110113'!H11,'110113'!H14,'110113'!H18,'110113'!H19)</f>
        <v>4932862605</v>
      </c>
    </row>
    <row r="30" spans="1:3">
      <c r="A30" s="17" t="s">
        <v>2291</v>
      </c>
      <c r="B30" s="17" t="s">
        <v>2303</v>
      </c>
      <c r="C30" s="306">
        <f>SUM('110113'!H12,'110113'!H15)</f>
        <v>1239640169</v>
      </c>
    </row>
    <row r="31" spans="1:3" ht="15.75">
      <c r="A31" s="112" t="s">
        <v>2304</v>
      </c>
      <c r="B31" s="17" t="s">
        <v>2294</v>
      </c>
      <c r="C31" s="306">
        <f>C29-C30</f>
        <v>3693222436</v>
      </c>
    </row>
    <row r="32" spans="1:3">
      <c r="A32" s="17"/>
      <c r="B32" s="17"/>
      <c r="C32" s="306"/>
    </row>
    <row r="33" spans="1:3" ht="15.75">
      <c r="A33" s="645" t="s">
        <v>1867</v>
      </c>
      <c r="B33" s="112"/>
      <c r="C33" s="306"/>
    </row>
    <row r="34" spans="1:3">
      <c r="A34" s="17" t="s">
        <v>2305</v>
      </c>
      <c r="B34" s="17" t="s">
        <v>2306</v>
      </c>
      <c r="C34" s="306">
        <f>'110113'!H21</f>
        <v>0</v>
      </c>
    </row>
    <row r="35" spans="1:3">
      <c r="A35" s="17" t="s">
        <v>3498</v>
      </c>
      <c r="B35" s="17" t="s">
        <v>3499</v>
      </c>
      <c r="C35" s="306">
        <f>-'110113'!H22</f>
        <v>0</v>
      </c>
    </row>
    <row r="36" spans="1:3">
      <c r="A36" s="17" t="s">
        <v>3500</v>
      </c>
      <c r="B36" s="17" t="s">
        <v>3501</v>
      </c>
      <c r="C36" s="306">
        <f>'110113'!H23</f>
        <v>0</v>
      </c>
    </row>
    <row r="37" spans="1:3">
      <c r="A37" s="17" t="s">
        <v>1302</v>
      </c>
      <c r="B37" s="17" t="s">
        <v>3502</v>
      </c>
      <c r="C37" s="306">
        <f>'110113'!H24</f>
        <v>230532445</v>
      </c>
    </row>
    <row r="38" spans="1:3">
      <c r="A38" s="17" t="s">
        <v>3503</v>
      </c>
      <c r="B38" s="17" t="s">
        <v>3504</v>
      </c>
      <c r="C38" s="306">
        <f>'110113'!H27</f>
        <v>49875</v>
      </c>
    </row>
    <row r="39" spans="1:3">
      <c r="A39" s="17" t="s">
        <v>3505</v>
      </c>
      <c r="B39" s="17" t="s">
        <v>2294</v>
      </c>
      <c r="C39" s="306">
        <f>C42-SUM(C34:C38)</f>
        <v>1659892</v>
      </c>
    </row>
    <row r="40" spans="1:3">
      <c r="A40" s="2578" t="s">
        <v>3877</v>
      </c>
      <c r="B40" s="1527" t="s">
        <v>3507</v>
      </c>
      <c r="C40" s="2579">
        <f>'110113'!H29</f>
        <v>1659892</v>
      </c>
    </row>
    <row r="41" spans="1:3">
      <c r="A41" s="2578" t="s">
        <v>3878</v>
      </c>
      <c r="B41" s="1527" t="s">
        <v>4435</v>
      </c>
      <c r="C41" s="2579">
        <f>'110113'!H30</f>
        <v>0</v>
      </c>
    </row>
    <row r="42" spans="1:3" ht="15.75">
      <c r="A42" s="112" t="s">
        <v>3506</v>
      </c>
      <c r="B42" s="1527" t="s">
        <v>4448</v>
      </c>
      <c r="C42" s="306">
        <f>'110113'!H31</f>
        <v>232242212</v>
      </c>
    </row>
    <row r="43" spans="1:3">
      <c r="B43" s="1444"/>
    </row>
    <row r="44" spans="1:3" ht="15.75">
      <c r="A44" s="645" t="s">
        <v>1886</v>
      </c>
      <c r="B44" s="1527"/>
    </row>
    <row r="45" spans="1:3">
      <c r="A45" s="17" t="s">
        <v>3508</v>
      </c>
      <c r="B45" s="1527" t="s">
        <v>4449</v>
      </c>
      <c r="C45" s="306">
        <f>'110113'!H33</f>
        <v>1065298</v>
      </c>
    </row>
    <row r="46" spans="1:3">
      <c r="A46" s="17" t="s">
        <v>3509</v>
      </c>
      <c r="B46" s="1527" t="s">
        <v>4450</v>
      </c>
      <c r="C46" s="306">
        <f>'110113'!H34</f>
        <v>0</v>
      </c>
    </row>
    <row r="47" spans="1:3">
      <c r="A47" s="17" t="s">
        <v>3510</v>
      </c>
      <c r="B47" s="1527" t="s">
        <v>4451</v>
      </c>
      <c r="C47" s="306">
        <f>'110113'!H35</f>
        <v>0</v>
      </c>
    </row>
    <row r="48" spans="1:3">
      <c r="A48" s="17" t="s">
        <v>3511</v>
      </c>
      <c r="B48" s="1527" t="s">
        <v>4452</v>
      </c>
      <c r="C48" s="306">
        <f>'110113'!H36</f>
        <v>0</v>
      </c>
    </row>
    <row r="49" spans="1:3">
      <c r="A49" s="17" t="s">
        <v>3512</v>
      </c>
      <c r="B49" s="1527" t="s">
        <v>4453</v>
      </c>
      <c r="C49" s="306">
        <f>'110113'!H37</f>
        <v>0</v>
      </c>
    </row>
    <row r="50" spans="1:3">
      <c r="A50" s="17" t="s">
        <v>3513</v>
      </c>
      <c r="B50" s="1527" t="s">
        <v>4454</v>
      </c>
      <c r="C50" s="306">
        <f>SUM('110113'!H38,'110113'!H39)</f>
        <v>240998345</v>
      </c>
    </row>
    <row r="51" spans="1:3">
      <c r="A51" s="17" t="s">
        <v>2611</v>
      </c>
      <c r="B51" s="1527" t="s">
        <v>4455</v>
      </c>
      <c r="C51" s="306">
        <f>-'110113'!H40</f>
        <v>-29459701</v>
      </c>
    </row>
    <row r="52" spans="1:3">
      <c r="A52" s="17" t="s">
        <v>2612</v>
      </c>
      <c r="B52" s="1527" t="s">
        <v>4456</v>
      </c>
      <c r="C52" s="306">
        <f>'110113'!H41</f>
        <v>0</v>
      </c>
    </row>
    <row r="53" spans="1:3">
      <c r="A53" s="17" t="s">
        <v>3760</v>
      </c>
      <c r="B53" s="1527" t="s">
        <v>4457</v>
      </c>
      <c r="C53" s="306">
        <f>'110113'!H42</f>
        <v>255227677</v>
      </c>
    </row>
    <row r="54" spans="1:3">
      <c r="A54" s="17" t="s">
        <v>3761</v>
      </c>
      <c r="B54" s="1527" t="s">
        <v>4458</v>
      </c>
      <c r="C54" s="306">
        <f>SUM('110113'!H43:H50)-'110113'!H51+'110113'!H52</f>
        <v>16906306</v>
      </c>
    </row>
    <row r="55" spans="1:3">
      <c r="A55" s="17" t="s">
        <v>3762</v>
      </c>
      <c r="B55" s="1527" t="s">
        <v>4459</v>
      </c>
      <c r="C55" s="306">
        <f>'110113'!H53</f>
        <v>77291055</v>
      </c>
    </row>
    <row r="56" spans="1:3">
      <c r="A56" s="17" t="s">
        <v>3763</v>
      </c>
      <c r="B56" s="1527" t="s">
        <v>4460</v>
      </c>
      <c r="C56" s="306">
        <f>'110113'!H54</f>
        <v>3162549</v>
      </c>
    </row>
    <row r="57" spans="1:3">
      <c r="A57" s="17" t="s">
        <v>3764</v>
      </c>
      <c r="B57" s="1527" t="s">
        <v>4461</v>
      </c>
      <c r="C57" s="306">
        <f>SUM('110113'!H55,'110113'!H56)</f>
        <v>73435439</v>
      </c>
    </row>
    <row r="58" spans="1:3">
      <c r="A58" s="17" t="s">
        <v>3765</v>
      </c>
      <c r="B58" s="1527" t="s">
        <v>4462</v>
      </c>
      <c r="C58" s="306">
        <f>'110113'!H57</f>
        <v>0</v>
      </c>
    </row>
    <row r="59" spans="1:3">
      <c r="A59" s="17" t="s">
        <v>3766</v>
      </c>
      <c r="B59" s="1527" t="s">
        <v>4463</v>
      </c>
      <c r="C59" s="306">
        <f>'110113'!H58</f>
        <v>9287437</v>
      </c>
    </row>
    <row r="60" spans="1:3">
      <c r="A60" s="17" t="s">
        <v>3767</v>
      </c>
      <c r="B60" s="1527" t="s">
        <v>4464</v>
      </c>
      <c r="C60" s="306">
        <f>'110113'!H59</f>
        <v>89045322</v>
      </c>
    </row>
    <row r="61" spans="1:3">
      <c r="A61" s="17" t="s">
        <v>3768</v>
      </c>
      <c r="B61" s="1527" t="s">
        <v>4465</v>
      </c>
      <c r="C61" s="306">
        <f>'110113'!H60</f>
        <v>592327</v>
      </c>
    </row>
    <row r="62" spans="1:3">
      <c r="A62" s="2578" t="s">
        <v>4692</v>
      </c>
      <c r="B62" s="1527" t="s">
        <v>4693</v>
      </c>
      <c r="C62" s="306">
        <f>'110113'!H61-'110113'!H62</f>
        <v>0</v>
      </c>
    </row>
    <row r="63" spans="1:3">
      <c r="A63" s="2578" t="s">
        <v>4694</v>
      </c>
      <c r="B63" s="1527" t="s">
        <v>4696</v>
      </c>
      <c r="C63" s="306">
        <f>'110113'!H63-'110113'!H64</f>
        <v>5339532</v>
      </c>
    </row>
    <row r="64" spans="1:3" ht="15.75">
      <c r="A64" s="112" t="s">
        <v>3769</v>
      </c>
      <c r="B64" s="17" t="s">
        <v>2294</v>
      </c>
      <c r="C64" s="306">
        <f>SUM(C45:C63)</f>
        <v>742891586</v>
      </c>
    </row>
    <row r="67" spans="1:3" ht="15.75">
      <c r="A67" s="645" t="s">
        <v>997</v>
      </c>
      <c r="B67" s="112"/>
    </row>
    <row r="68" spans="1:3">
      <c r="A68" s="17" t="s">
        <v>3770</v>
      </c>
      <c r="B68" s="1527" t="s">
        <v>4470</v>
      </c>
      <c r="C68" s="306">
        <f>'110113'!H79</f>
        <v>10915861</v>
      </c>
    </row>
    <row r="69" spans="1:3">
      <c r="A69" s="17" t="s">
        <v>1307</v>
      </c>
      <c r="B69" s="1527" t="s">
        <v>4471</v>
      </c>
      <c r="C69" s="306">
        <f>SUM('110113'!H80:H81)</f>
        <v>0</v>
      </c>
    </row>
    <row r="70" spans="1:3">
      <c r="A70" s="17" t="s">
        <v>3771</v>
      </c>
      <c r="B70" s="1527" t="s">
        <v>4472</v>
      </c>
      <c r="C70" s="306">
        <f>SUM('110113'!H83:H84)</f>
        <v>0</v>
      </c>
    </row>
    <row r="71" spans="1:3">
      <c r="A71" s="17" t="s">
        <v>2772</v>
      </c>
      <c r="B71" s="1527" t="s">
        <v>4473</v>
      </c>
      <c r="C71" s="306">
        <f>'110113'!H85</f>
        <v>146005</v>
      </c>
    </row>
    <row r="72" spans="1:3">
      <c r="A72" s="17" t="s">
        <v>3772</v>
      </c>
      <c r="B72" s="1527" t="s">
        <v>4474</v>
      </c>
      <c r="C72" s="306">
        <f>'110113'!H86</f>
        <v>0</v>
      </c>
    </row>
    <row r="73" spans="1:3">
      <c r="A73" s="17" t="s">
        <v>1311</v>
      </c>
      <c r="B73" s="1527" t="s">
        <v>4475</v>
      </c>
      <c r="C73" s="306">
        <f>SUM('110113'!H82,'110113'!H87,'110113'!H90,'110113'!H92)</f>
        <v>1504024720</v>
      </c>
    </row>
    <row r="74" spans="1:3">
      <c r="A74" s="17" t="s">
        <v>3773</v>
      </c>
      <c r="B74" s="1527" t="s">
        <v>4476</v>
      </c>
      <c r="C74" s="306">
        <f>'110113'!H88</f>
        <v>0</v>
      </c>
    </row>
    <row r="75" spans="1:3">
      <c r="A75" s="17" t="s">
        <v>3774</v>
      </c>
      <c r="B75" s="1527" t="s">
        <v>4477</v>
      </c>
      <c r="C75" s="306">
        <f>'110113'!H89</f>
        <v>0</v>
      </c>
    </row>
    <row r="76" spans="1:3">
      <c r="A76" s="17" t="s">
        <v>3775</v>
      </c>
      <c r="B76" s="1527" t="s">
        <v>4478</v>
      </c>
      <c r="C76" s="306">
        <f>'110113'!H91</f>
        <v>844154566</v>
      </c>
    </row>
    <row r="77" spans="1:3" ht="15.75">
      <c r="A77" s="112" t="s">
        <v>3776</v>
      </c>
      <c r="B77" s="17" t="s">
        <v>2294</v>
      </c>
      <c r="C77" s="306">
        <f>SUM(C68:C76)</f>
        <v>2359241152</v>
      </c>
    </row>
    <row r="79" spans="1:3" ht="15.75">
      <c r="A79" s="112" t="s">
        <v>3777</v>
      </c>
      <c r="B79" s="17" t="s">
        <v>4695</v>
      </c>
      <c r="C79" s="681">
        <f>C31+C42+C64+C77</f>
        <v>7027597386</v>
      </c>
    </row>
    <row r="80" spans="1:3" ht="15.75">
      <c r="A80" s="17"/>
      <c r="B80" s="112"/>
      <c r="C80" s="112"/>
    </row>
    <row r="82" spans="1:3" ht="18">
      <c r="A82" s="404" t="s">
        <v>2285</v>
      </c>
      <c r="B82" s="404"/>
      <c r="C82" s="404"/>
    </row>
    <row r="83" spans="1:3" ht="18">
      <c r="A83" s="404" t="s">
        <v>3778</v>
      </c>
      <c r="B83" s="404"/>
      <c r="C83" s="404"/>
    </row>
    <row r="84" spans="1:3" ht="18">
      <c r="A84" s="404"/>
      <c r="B84" s="404"/>
      <c r="C84" s="404"/>
    </row>
    <row r="85" spans="1:3" ht="15.75">
      <c r="A85" s="71"/>
      <c r="B85" s="71"/>
      <c r="C85" s="71"/>
    </row>
    <row r="86" spans="1:3" ht="15.75">
      <c r="A86" s="112"/>
      <c r="B86" s="112"/>
      <c r="C86" s="112"/>
    </row>
    <row r="87" spans="1:3" ht="15.75">
      <c r="A87" s="112"/>
      <c r="B87" s="2577" t="s">
        <v>2287</v>
      </c>
    </row>
    <row r="88" spans="1:3" ht="15.75">
      <c r="A88" s="17"/>
      <c r="B88" s="2577" t="s">
        <v>2288</v>
      </c>
      <c r="C88" s="2577" t="str">
        <f>$C$16</f>
        <v xml:space="preserve"> December 31, 2016</v>
      </c>
    </row>
    <row r="89" spans="1:3" ht="15.75">
      <c r="A89" s="645" t="s">
        <v>1031</v>
      </c>
      <c r="B89" s="112"/>
      <c r="C89" s="306" t="s">
        <v>1789</v>
      </c>
    </row>
    <row r="90" spans="1:3">
      <c r="A90" s="17" t="s">
        <v>3779</v>
      </c>
      <c r="B90" s="17" t="s">
        <v>3780</v>
      </c>
      <c r="C90" s="306">
        <f>'110113'!H139</f>
        <v>1</v>
      </c>
    </row>
    <row r="91" spans="1:3">
      <c r="A91" s="17" t="s">
        <v>3781</v>
      </c>
      <c r="B91" s="17" t="s">
        <v>3782</v>
      </c>
      <c r="C91" s="306">
        <f>'110113'!H140</f>
        <v>1</v>
      </c>
    </row>
    <row r="92" spans="1:3">
      <c r="A92" s="17" t="s">
        <v>3783</v>
      </c>
      <c r="B92" s="17" t="s">
        <v>3784</v>
      </c>
      <c r="C92" s="306">
        <f>'110113'!H141</f>
        <v>0</v>
      </c>
    </row>
    <row r="93" spans="1:3">
      <c r="A93" s="17" t="s">
        <v>3785</v>
      </c>
      <c r="B93" s="17" t="s">
        <v>3786</v>
      </c>
      <c r="C93" s="306">
        <f>'110113'!H142</f>
        <v>0</v>
      </c>
    </row>
    <row r="94" spans="1:3">
      <c r="A94" s="17" t="s">
        <v>3787</v>
      </c>
      <c r="B94" s="17" t="s">
        <v>3788</v>
      </c>
      <c r="C94" s="306">
        <f>'110113'!H143</f>
        <v>472627082</v>
      </c>
    </row>
    <row r="95" spans="1:3">
      <c r="A95" s="17" t="s">
        <v>3789</v>
      </c>
      <c r="B95" s="17" t="s">
        <v>3790</v>
      </c>
      <c r="C95" s="306">
        <f>'110113'!H144</f>
        <v>-94363106</v>
      </c>
    </row>
    <row r="96" spans="1:3">
      <c r="A96" s="17" t="s">
        <v>3791</v>
      </c>
      <c r="B96" s="17" t="s">
        <v>3792</v>
      </c>
      <c r="C96" s="306">
        <f>'110113'!H145</f>
        <v>0</v>
      </c>
    </row>
    <row r="97" spans="1:3">
      <c r="A97" s="17" t="s">
        <v>1663</v>
      </c>
      <c r="B97" s="17" t="s">
        <v>3127</v>
      </c>
      <c r="C97" s="306">
        <f>-'110113'!H146-'110113'!H147</f>
        <v>0</v>
      </c>
    </row>
    <row r="98" spans="1:3">
      <c r="A98" s="17" t="s">
        <v>3128</v>
      </c>
      <c r="B98" s="17" t="s">
        <v>3129</v>
      </c>
      <c r="C98" s="306">
        <f>'110113'!H148</f>
        <v>995217366</v>
      </c>
    </row>
    <row r="99" spans="1:3">
      <c r="A99" s="17" t="s">
        <v>3130</v>
      </c>
      <c r="B99" s="17" t="s">
        <v>3131</v>
      </c>
      <c r="C99" s="306">
        <f>'110113'!H149</f>
        <v>166632573</v>
      </c>
    </row>
    <row r="100" spans="1:3">
      <c r="A100" s="17" t="s">
        <v>3132</v>
      </c>
      <c r="B100" s="17" t="s">
        <v>3133</v>
      </c>
      <c r="C100" s="306">
        <f>-'110113'!H150</f>
        <v>0</v>
      </c>
    </row>
    <row r="101" spans="1:3">
      <c r="A101" s="2578" t="s">
        <v>4436</v>
      </c>
      <c r="B101" s="1527" t="s">
        <v>4437</v>
      </c>
      <c r="C101" s="306">
        <f>'110113'!H151</f>
        <v>-62634</v>
      </c>
    </row>
    <row r="102" spans="1:3" ht="15.75">
      <c r="A102" s="112" t="s">
        <v>3134</v>
      </c>
      <c r="B102" s="17" t="s">
        <v>2294</v>
      </c>
      <c r="C102" s="306">
        <f>SUM(C90:C101)</f>
        <v>1540051283</v>
      </c>
    </row>
    <row r="104" spans="1:3" ht="15.75">
      <c r="A104" s="645" t="s">
        <v>2406</v>
      </c>
      <c r="B104" s="112"/>
    </row>
    <row r="105" spans="1:3">
      <c r="A105" s="17" t="s">
        <v>3135</v>
      </c>
      <c r="B105" s="1527" t="s">
        <v>4491</v>
      </c>
      <c r="C105" s="306">
        <f>'110113'!H154</f>
        <v>1230000000</v>
      </c>
    </row>
    <row r="106" spans="1:3">
      <c r="A106" s="17" t="s">
        <v>4709</v>
      </c>
      <c r="B106" s="1527" t="s">
        <v>4492</v>
      </c>
      <c r="C106" s="306">
        <f>-'110113'!H155</f>
        <v>0</v>
      </c>
    </row>
    <row r="107" spans="1:3">
      <c r="A107" s="17" t="s">
        <v>3136</v>
      </c>
      <c r="B107" s="1527" t="s">
        <v>4493</v>
      </c>
      <c r="C107" s="306">
        <f>'110113'!H156</f>
        <v>0</v>
      </c>
    </row>
    <row r="108" spans="1:3">
      <c r="A108" s="17" t="s">
        <v>3137</v>
      </c>
      <c r="B108" s="1527" t="s">
        <v>4494</v>
      </c>
      <c r="C108" s="306">
        <f>'110113'!H157</f>
        <v>0</v>
      </c>
    </row>
    <row r="109" spans="1:3">
      <c r="A109" s="17" t="s">
        <v>3138</v>
      </c>
      <c r="B109" s="1527" t="s">
        <v>4495</v>
      </c>
      <c r="C109" s="306">
        <f>'110113'!H158</f>
        <v>0</v>
      </c>
    </row>
    <row r="110" spans="1:3">
      <c r="A110" s="17" t="s">
        <v>3139</v>
      </c>
      <c r="B110" s="1527" t="s">
        <v>4496</v>
      </c>
      <c r="C110" s="306">
        <f>-'110113'!H159</f>
        <v>0</v>
      </c>
    </row>
    <row r="111" spans="1:3" ht="15.75">
      <c r="A111" s="112" t="s">
        <v>3140</v>
      </c>
      <c r="B111" s="17" t="s">
        <v>2294</v>
      </c>
      <c r="C111" s="306">
        <f>SUM(C105:C110)</f>
        <v>1230000000</v>
      </c>
    </row>
    <row r="112" spans="1:3">
      <c r="A112" s="17"/>
      <c r="B112" s="17"/>
      <c r="C112" s="306"/>
    </row>
    <row r="113" spans="1:3" ht="15.75">
      <c r="A113" s="645" t="s">
        <v>2420</v>
      </c>
      <c r="B113" s="112"/>
      <c r="C113" s="306"/>
    </row>
    <row r="114" spans="1:3">
      <c r="A114" s="17" t="s">
        <v>3141</v>
      </c>
      <c r="B114" s="1527" t="s">
        <v>4497</v>
      </c>
      <c r="C114" s="306">
        <f>'110113'!H173</f>
        <v>0</v>
      </c>
    </row>
    <row r="115" spans="1:3">
      <c r="A115" s="17" t="s">
        <v>3143</v>
      </c>
      <c r="B115" s="1527" t="s">
        <v>4498</v>
      </c>
      <c r="C115" s="306">
        <f>'110113'!H174</f>
        <v>134625275</v>
      </c>
    </row>
    <row r="116" spans="1:3">
      <c r="A116" s="17" t="s">
        <v>3145</v>
      </c>
      <c r="B116" s="1527" t="s">
        <v>4499</v>
      </c>
      <c r="C116" s="306">
        <f>'110113'!H175</f>
        <v>734660805</v>
      </c>
    </row>
    <row r="117" spans="1:3">
      <c r="A117" s="17" t="s">
        <v>3146</v>
      </c>
      <c r="B117" s="1527" t="s">
        <v>4500</v>
      </c>
      <c r="C117" s="306">
        <f>'110113'!H176</f>
        <v>385926138</v>
      </c>
    </row>
    <row r="118" spans="1:3">
      <c r="A118" s="17" t="s">
        <v>3147</v>
      </c>
      <c r="B118" s="1527" t="s">
        <v>4501</v>
      </c>
      <c r="C118" s="306">
        <f>'110113'!H177</f>
        <v>25582511</v>
      </c>
    </row>
    <row r="119" spans="1:3">
      <c r="A119" s="17" t="s">
        <v>449</v>
      </c>
      <c r="B119" s="1527" t="s">
        <v>4502</v>
      </c>
      <c r="C119" s="306">
        <f>'110113'!H178</f>
        <v>11306338</v>
      </c>
    </row>
    <row r="120" spans="1:3">
      <c r="A120" s="17" t="s">
        <v>3148</v>
      </c>
      <c r="B120" s="1527" t="s">
        <v>4503</v>
      </c>
      <c r="C120" s="306">
        <f>'110113'!H179</f>
        <v>12387280</v>
      </c>
    </row>
    <row r="121" spans="1:3">
      <c r="A121" s="17" t="s">
        <v>3149</v>
      </c>
      <c r="B121" s="1527" t="s">
        <v>4504</v>
      </c>
      <c r="C121" s="306">
        <f>'110113'!H180</f>
        <v>0</v>
      </c>
    </row>
    <row r="122" spans="1:3">
      <c r="A122" s="17" t="s">
        <v>3150</v>
      </c>
      <c r="B122" s="1527" t="s">
        <v>4505</v>
      </c>
      <c r="C122" s="306">
        <f>'110113'!H181</f>
        <v>0</v>
      </c>
    </row>
    <row r="123" spans="1:3">
      <c r="A123" s="17" t="s">
        <v>3151</v>
      </c>
      <c r="B123" s="1527" t="s">
        <v>4506</v>
      </c>
      <c r="C123" s="306">
        <f>'110113'!H182</f>
        <v>0</v>
      </c>
    </row>
    <row r="124" spans="1:3">
      <c r="A124" s="17" t="s">
        <v>3152</v>
      </c>
      <c r="B124" s="1527" t="s">
        <v>4507</v>
      </c>
      <c r="C124" s="306">
        <f>'110113'!H183</f>
        <v>518098</v>
      </c>
    </row>
    <row r="125" spans="1:3">
      <c r="A125" s="17" t="s">
        <v>3153</v>
      </c>
      <c r="B125" s="1527" t="s">
        <v>4508</v>
      </c>
      <c r="C125" s="306">
        <f>SUM('110113'!H184:H185)</f>
        <v>17101651</v>
      </c>
    </row>
    <row r="126" spans="1:3" s="1444" customFormat="1">
      <c r="A126" s="2578" t="s">
        <v>4692</v>
      </c>
      <c r="B126" s="1527" t="s">
        <v>4697</v>
      </c>
      <c r="C126" s="2579">
        <f>'110113'!H186-'110113'!H187</f>
        <v>0</v>
      </c>
    </row>
    <row r="127" spans="1:3" s="1444" customFormat="1">
      <c r="A127" s="2578" t="s">
        <v>4694</v>
      </c>
      <c r="B127" s="1527" t="s">
        <v>4698</v>
      </c>
      <c r="C127" s="2579">
        <f>'110113'!H188-'110113'!H189</f>
        <v>10398575</v>
      </c>
    </row>
    <row r="128" spans="1:3" ht="15.75">
      <c r="A128" s="645" t="s">
        <v>3154</v>
      </c>
      <c r="B128" s="17" t="s">
        <v>2294</v>
      </c>
      <c r="C128" s="306">
        <f>SUM(C114:C127)</f>
        <v>1332506671</v>
      </c>
    </row>
    <row r="129" spans="1:3">
      <c r="A129" s="17"/>
      <c r="B129" s="17"/>
      <c r="C129" s="306"/>
    </row>
    <row r="130" spans="1:3" ht="15.75">
      <c r="A130" s="645" t="s">
        <v>2437</v>
      </c>
      <c r="B130" s="112"/>
      <c r="C130" s="306"/>
    </row>
    <row r="131" spans="1:3">
      <c r="A131" s="17" t="s">
        <v>3155</v>
      </c>
      <c r="B131" s="1527" t="s">
        <v>4509</v>
      </c>
      <c r="C131" s="306">
        <f>'110113'!H202</f>
        <v>0</v>
      </c>
    </row>
    <row r="132" spans="1:3">
      <c r="A132" s="17" t="s">
        <v>1675</v>
      </c>
      <c r="B132" s="1527" t="s">
        <v>4510</v>
      </c>
      <c r="C132" s="306">
        <f>SUM('110113'!H205:H207)</f>
        <v>479796362</v>
      </c>
    </row>
    <row r="133" spans="1:3">
      <c r="A133" s="17" t="s">
        <v>1673</v>
      </c>
      <c r="B133" s="1527" t="s">
        <v>4511</v>
      </c>
      <c r="C133" s="306">
        <f>'110113'!H203</f>
        <v>1309388</v>
      </c>
    </row>
    <row r="134" spans="1:3">
      <c r="A134" s="17" t="s">
        <v>4708</v>
      </c>
      <c r="B134" s="1527" t="s">
        <v>4512</v>
      </c>
      <c r="C134" s="306">
        <f>'110113'!H204</f>
        <v>0</v>
      </c>
    </row>
    <row r="135" spans="1:3">
      <c r="A135" s="17" t="s">
        <v>3775</v>
      </c>
      <c r="B135" s="1527" t="s">
        <v>4513</v>
      </c>
      <c r="C135" s="306">
        <f>'110113'!H208</f>
        <v>1632739148</v>
      </c>
    </row>
    <row r="136" spans="1:3" ht="15.75">
      <c r="A136" s="112" t="s">
        <v>1915</v>
      </c>
      <c r="B136" s="17" t="s">
        <v>2294</v>
      </c>
      <c r="C136" s="306">
        <f>SUM(C131:C135)</f>
        <v>2113844898</v>
      </c>
    </row>
    <row r="137" spans="1:3">
      <c r="A137" s="17"/>
      <c r="B137" s="17"/>
      <c r="C137" s="306"/>
    </row>
    <row r="138" spans="1:3" ht="15.75">
      <c r="A138" s="645" t="s">
        <v>1916</v>
      </c>
      <c r="B138" s="112"/>
      <c r="C138" s="306"/>
    </row>
    <row r="139" spans="1:3">
      <c r="A139" s="17" t="s">
        <v>1917</v>
      </c>
      <c r="B139" s="1527" t="s">
        <v>4466</v>
      </c>
      <c r="C139" s="306">
        <f>'110113'!H163</f>
        <v>0</v>
      </c>
    </row>
    <row r="140" spans="1:3">
      <c r="A140" s="17" t="s">
        <v>1918</v>
      </c>
      <c r="B140" s="1527" t="s">
        <v>4467</v>
      </c>
      <c r="C140" s="306">
        <f>'110113'!H164</f>
        <v>47609334</v>
      </c>
    </row>
    <row r="141" spans="1:3">
      <c r="A141" s="17" t="s">
        <v>1919</v>
      </c>
      <c r="B141" s="1527" t="s">
        <v>4468</v>
      </c>
      <c r="C141" s="306">
        <f>'110113'!H165</f>
        <v>181553720</v>
      </c>
    </row>
    <row r="142" spans="1:3">
      <c r="A142" s="17" t="s">
        <v>1920</v>
      </c>
      <c r="B142" s="1527" t="s">
        <v>4469</v>
      </c>
      <c r="C142" s="306">
        <f>SUM('110113'!H162,'110113'!H166,'110113'!H167)</f>
        <v>562437736</v>
      </c>
    </row>
    <row r="143" spans="1:3" ht="15.75">
      <c r="A143" s="112" t="s">
        <v>1921</v>
      </c>
      <c r="B143" s="17" t="s">
        <v>2294</v>
      </c>
      <c r="C143" s="306">
        <f>SUM(C139:C142)</f>
        <v>791600790</v>
      </c>
    </row>
    <row r="144" spans="1:3" ht="15.75">
      <c r="A144" s="112"/>
      <c r="B144" s="17"/>
      <c r="C144" s="306"/>
    </row>
    <row r="145" spans="1:4" ht="15.75">
      <c r="A145" s="2827" t="s">
        <v>2413</v>
      </c>
      <c r="B145" s="17"/>
      <c r="C145" s="306"/>
    </row>
    <row r="146" spans="1:4">
      <c r="A146" s="2578" t="s">
        <v>3890</v>
      </c>
      <c r="B146" s="1527" t="s">
        <v>4438</v>
      </c>
      <c r="C146" s="306">
        <f>'110113'!H168</f>
        <v>4870801</v>
      </c>
    </row>
    <row r="147" spans="1:4">
      <c r="A147" s="2578" t="s">
        <v>3891</v>
      </c>
      <c r="B147" s="1527" t="s">
        <v>3142</v>
      </c>
      <c r="C147" s="306">
        <f>'110113'!H169</f>
        <v>0</v>
      </c>
    </row>
    <row r="148" spans="1:4">
      <c r="A148" s="2578" t="s">
        <v>4439</v>
      </c>
      <c r="B148" s="1527" t="s">
        <v>3144</v>
      </c>
      <c r="C148" s="306">
        <f>'110113'!H170</f>
        <v>14722943</v>
      </c>
    </row>
    <row r="149" spans="1:4" ht="15.75">
      <c r="A149" s="112" t="s">
        <v>4700</v>
      </c>
      <c r="B149" s="1527"/>
      <c r="C149" s="306">
        <f>SUM(C146:C148)</f>
        <v>19593744</v>
      </c>
    </row>
    <row r="150" spans="1:4">
      <c r="A150" s="2578"/>
      <c r="B150" s="1527"/>
      <c r="C150" s="306"/>
    </row>
    <row r="151" spans="1:4">
      <c r="A151" s="2578"/>
      <c r="B151" s="1527"/>
      <c r="C151" s="306"/>
    </row>
    <row r="152" spans="1:4" ht="15.75">
      <c r="A152" s="645" t="s">
        <v>1922</v>
      </c>
      <c r="B152" s="17" t="s">
        <v>4699</v>
      </c>
      <c r="C152" s="681">
        <f>C143+C136+C128+C111+C102+C149</f>
        <v>7027597386</v>
      </c>
    </row>
    <row r="155" spans="1:4" ht="18">
      <c r="A155" s="404" t="s">
        <v>1923</v>
      </c>
      <c r="B155" s="404"/>
      <c r="C155" s="404"/>
      <c r="D155" s="69"/>
    </row>
    <row r="156" spans="1:4" ht="18">
      <c r="A156" s="404" t="s">
        <v>1924</v>
      </c>
      <c r="B156" s="404"/>
      <c r="C156" s="404"/>
      <c r="D156" s="69"/>
    </row>
    <row r="159" spans="1:4" ht="15.75">
      <c r="A159" s="17"/>
      <c r="B159" s="2577" t="s">
        <v>2287</v>
      </c>
    </row>
    <row r="160" spans="1:4" ht="15.75">
      <c r="A160" s="17"/>
      <c r="B160" s="2577" t="s">
        <v>2288</v>
      </c>
      <c r="C160" s="2577" t="str">
        <f>$C$16</f>
        <v xml:space="preserve"> December 31, 2016</v>
      </c>
    </row>
    <row r="161" spans="1:3" ht="15.75">
      <c r="A161" s="645" t="s">
        <v>1925</v>
      </c>
      <c r="B161" s="112"/>
      <c r="C161" s="112"/>
    </row>
    <row r="162" spans="1:3">
      <c r="A162" s="17" t="s">
        <v>1926</v>
      </c>
      <c r="B162" s="17" t="s">
        <v>1927</v>
      </c>
      <c r="C162" s="406">
        <f>'114117'!I23</f>
        <v>0</v>
      </c>
    </row>
    <row r="163" spans="1:3">
      <c r="A163" s="9" t="s">
        <v>1928</v>
      </c>
    </row>
    <row r="164" spans="1:3">
      <c r="A164" s="17" t="s">
        <v>1929</v>
      </c>
      <c r="B164" s="17" t="s">
        <v>1930</v>
      </c>
      <c r="C164" s="306">
        <f>'114117'!I25</f>
        <v>0</v>
      </c>
    </row>
    <row r="165" spans="1:3">
      <c r="A165" s="17" t="s">
        <v>1931</v>
      </c>
      <c r="B165" s="17" t="s">
        <v>1986</v>
      </c>
      <c r="C165" s="306">
        <f>'114117'!I26</f>
        <v>0</v>
      </c>
    </row>
    <row r="166" spans="1:3">
      <c r="A166" s="17" t="s">
        <v>1987</v>
      </c>
      <c r="B166" s="17" t="s">
        <v>1988</v>
      </c>
      <c r="C166" s="306">
        <f>'114117'!I27</f>
        <v>0</v>
      </c>
    </row>
    <row r="167" spans="1:3">
      <c r="A167" s="2581" t="s">
        <v>4479</v>
      </c>
      <c r="B167" s="1527" t="s">
        <v>1990</v>
      </c>
      <c r="C167" s="306">
        <f>'114117'!I28</f>
        <v>0</v>
      </c>
    </row>
    <row r="168" spans="1:3">
      <c r="A168" s="17" t="s">
        <v>1989</v>
      </c>
      <c r="B168" s="1527" t="s">
        <v>4514</v>
      </c>
      <c r="C168" s="306">
        <f>'114117'!I29</f>
        <v>0</v>
      </c>
    </row>
    <row r="169" spans="1:3">
      <c r="A169" s="17" t="s">
        <v>1991</v>
      </c>
      <c r="B169" s="1527" t="s">
        <v>4480</v>
      </c>
      <c r="C169" s="306">
        <f>'114117'!I33+'114117'!I34-'114117'!I35</f>
        <v>0</v>
      </c>
    </row>
    <row r="170" spans="1:3">
      <c r="A170" s="17" t="s">
        <v>1992</v>
      </c>
      <c r="B170" s="1527" t="s">
        <v>4481</v>
      </c>
      <c r="C170" s="306">
        <f>SUM('114117'!I31,'114117'!I32)</f>
        <v>0</v>
      </c>
    </row>
    <row r="171" spans="1:3">
      <c r="A171" s="17" t="s">
        <v>1993</v>
      </c>
      <c r="B171" s="1527" t="s">
        <v>4515</v>
      </c>
      <c r="C171" s="306">
        <f>'114117'!I30</f>
        <v>0</v>
      </c>
    </row>
    <row r="172" spans="1:3">
      <c r="A172" s="17" t="s">
        <v>1994</v>
      </c>
      <c r="B172" s="1527" t="s">
        <v>4516</v>
      </c>
      <c r="C172" s="306">
        <f>'114117'!I36</f>
        <v>0</v>
      </c>
    </row>
    <row r="173" spans="1:3">
      <c r="A173" s="17" t="s">
        <v>1995</v>
      </c>
      <c r="B173" s="1527" t="s">
        <v>4517</v>
      </c>
      <c r="C173" s="306">
        <f>SUM('114117'!I37:I39)-'114117'!I40+'114117'!I41</f>
        <v>0</v>
      </c>
    </row>
    <row r="174" spans="1:3">
      <c r="A174" s="17" t="s">
        <v>1996</v>
      </c>
      <c r="B174" s="1527" t="s">
        <v>4518</v>
      </c>
      <c r="C174" s="306">
        <f>SUM('114117'!I42,'114117'!I44)</f>
        <v>0</v>
      </c>
    </row>
    <row r="175" spans="1:3">
      <c r="A175" s="17" t="s">
        <v>1997</v>
      </c>
      <c r="B175" s="1527" t="s">
        <v>4519</v>
      </c>
      <c r="C175" s="306">
        <f>SUM('114117'!I43,'114117'!I45)</f>
        <v>0</v>
      </c>
    </row>
    <row r="176" spans="1:3">
      <c r="A176" s="2581" t="s">
        <v>4440</v>
      </c>
      <c r="B176" s="1527" t="s">
        <v>4441</v>
      </c>
      <c r="C176" s="306">
        <f>'114117'!I46</f>
        <v>0</v>
      </c>
    </row>
    <row r="177" spans="1:3" ht="15.75">
      <c r="A177" s="112" t="s">
        <v>1998</v>
      </c>
      <c r="B177" s="9" t="s">
        <v>2294</v>
      </c>
      <c r="C177" s="2573">
        <f>SUM(C164:C173)-C174+C175+C176</f>
        <v>0</v>
      </c>
    </row>
    <row r="178" spans="1:3" ht="15.75">
      <c r="A178" s="112" t="s">
        <v>1999</v>
      </c>
      <c r="B178" s="9" t="s">
        <v>2294</v>
      </c>
      <c r="C178" s="2574">
        <f>C162-C177</f>
        <v>0</v>
      </c>
    </row>
    <row r="179" spans="1:3">
      <c r="A179" s="17"/>
      <c r="B179" s="17"/>
      <c r="C179" s="306"/>
    </row>
    <row r="180" spans="1:3">
      <c r="A180" s="17" t="s">
        <v>2000</v>
      </c>
      <c r="B180" s="17" t="s">
        <v>2001</v>
      </c>
      <c r="C180" s="306"/>
    </row>
    <row r="181" spans="1:3">
      <c r="A181" s="17"/>
      <c r="B181" s="17"/>
      <c r="C181" s="306"/>
    </row>
    <row r="182" spans="1:3" ht="15.75">
      <c r="A182" s="112" t="s">
        <v>2002</v>
      </c>
      <c r="B182" s="9" t="s">
        <v>2294</v>
      </c>
      <c r="C182" s="2574">
        <f>C178+C179-C180+C181</f>
        <v>0</v>
      </c>
    </row>
    <row r="184" spans="1:3" ht="15.75">
      <c r="A184" s="645" t="s">
        <v>2003</v>
      </c>
      <c r="B184" s="112"/>
    </row>
    <row r="185" spans="1:3">
      <c r="A185" s="17" t="s">
        <v>1926</v>
      </c>
      <c r="B185" s="17" t="s">
        <v>2004</v>
      </c>
      <c r="C185" s="406">
        <f>'114117'!K23</f>
        <v>1411100201</v>
      </c>
    </row>
    <row r="186" spans="1:3">
      <c r="A186" s="9" t="s">
        <v>1928</v>
      </c>
    </row>
    <row r="187" spans="1:3">
      <c r="A187" s="17" t="s">
        <v>1929</v>
      </c>
      <c r="B187" s="17" t="s">
        <v>2005</v>
      </c>
      <c r="C187" s="306">
        <f>'114117'!K25</f>
        <v>777854421</v>
      </c>
    </row>
    <row r="188" spans="1:3">
      <c r="A188" s="17" t="s">
        <v>1931</v>
      </c>
      <c r="B188" s="17" t="s">
        <v>2006</v>
      </c>
      <c r="C188" s="306">
        <f>'114117'!K26</f>
        <v>86060066</v>
      </c>
    </row>
    <row r="189" spans="1:3">
      <c r="A189" s="17" t="s">
        <v>1987</v>
      </c>
      <c r="B189" s="17" t="s">
        <v>2007</v>
      </c>
      <c r="C189" s="306">
        <f>'114117'!K27</f>
        <v>96776197</v>
      </c>
    </row>
    <row r="190" spans="1:3">
      <c r="A190" s="2581" t="s">
        <v>4479</v>
      </c>
      <c r="B190" s="1527" t="s">
        <v>2008</v>
      </c>
      <c r="C190" s="306">
        <f>'114117'!K28</f>
        <v>145872</v>
      </c>
    </row>
    <row r="191" spans="1:3">
      <c r="A191" s="17" t="s">
        <v>1989</v>
      </c>
      <c r="B191" s="1527" t="s">
        <v>4514</v>
      </c>
      <c r="C191" s="306">
        <f>'114117'!K29</f>
        <v>258811</v>
      </c>
    </row>
    <row r="192" spans="1:3">
      <c r="A192" s="17" t="s">
        <v>1991</v>
      </c>
      <c r="B192" s="1527" t="s">
        <v>4482</v>
      </c>
      <c r="C192" s="306">
        <f>'114117'!K33+'114117'!K34-'114117'!K35</f>
        <v>79952577</v>
      </c>
    </row>
    <row r="193" spans="1:3">
      <c r="A193" s="17" t="s">
        <v>1992</v>
      </c>
      <c r="B193" s="1527" t="s">
        <v>4520</v>
      </c>
      <c r="C193" s="306">
        <f>SUM('114117'!K31,'114117'!K32)</f>
        <v>0</v>
      </c>
    </row>
    <row r="194" spans="1:3">
      <c r="A194" s="17" t="s">
        <v>3230</v>
      </c>
      <c r="B194" s="1527" t="s">
        <v>4521</v>
      </c>
      <c r="C194" s="306">
        <f>'114117'!K30</f>
        <v>0</v>
      </c>
    </row>
    <row r="195" spans="1:3">
      <c r="A195" s="17" t="s">
        <v>1994</v>
      </c>
      <c r="B195" s="1527" t="s">
        <v>4522</v>
      </c>
      <c r="C195" s="306">
        <f>'114117'!K36</f>
        <v>200888351</v>
      </c>
    </row>
    <row r="196" spans="1:3">
      <c r="A196" s="17" t="s">
        <v>1995</v>
      </c>
      <c r="B196" s="1527" t="s">
        <v>4523</v>
      </c>
      <c r="C196" s="306">
        <f>SUM('114117'!K37:K39)-'114117'!K40+'114117'!K41</f>
        <v>38977049</v>
      </c>
    </row>
    <row r="197" spans="1:3">
      <c r="A197" s="17" t="s">
        <v>1996</v>
      </c>
      <c r="B197" s="1527" t="s">
        <v>4524</v>
      </c>
      <c r="C197" s="306">
        <f>SUM('114117'!K42,'114117'!K44)</f>
        <v>0</v>
      </c>
    </row>
    <row r="198" spans="1:3">
      <c r="A198" s="17" t="s">
        <v>1997</v>
      </c>
      <c r="B198" s="1527" t="s">
        <v>4525</v>
      </c>
      <c r="C198" s="306">
        <f>SUM('114117'!K43,'114117'!K45)</f>
        <v>0</v>
      </c>
    </row>
    <row r="199" spans="1:3">
      <c r="A199" s="2581" t="s">
        <v>4440</v>
      </c>
      <c r="B199" s="1527" t="s">
        <v>4442</v>
      </c>
      <c r="C199" s="306">
        <f>'114117'!K46</f>
        <v>0</v>
      </c>
    </row>
    <row r="200" spans="1:3" ht="15.75">
      <c r="A200" s="112" t="s">
        <v>1998</v>
      </c>
      <c r="B200" s="9" t="s">
        <v>2294</v>
      </c>
      <c r="C200" s="2573">
        <f>SUM(C187:C196)-C197+C198+C199</f>
        <v>1280913344</v>
      </c>
    </row>
    <row r="201" spans="1:3" ht="15.75">
      <c r="A201" s="112" t="s">
        <v>1999</v>
      </c>
      <c r="B201" s="9" t="s">
        <v>2294</v>
      </c>
      <c r="C201" s="2870">
        <f>C185-C200</f>
        <v>130186857</v>
      </c>
    </row>
    <row r="202" spans="1:3">
      <c r="A202" s="17"/>
      <c r="B202" s="17"/>
      <c r="C202" s="306"/>
    </row>
    <row r="203" spans="1:3">
      <c r="A203" s="17" t="s">
        <v>3231</v>
      </c>
      <c r="B203" s="17" t="s">
        <v>2001</v>
      </c>
      <c r="C203" s="306"/>
    </row>
    <row r="204" spans="1:3">
      <c r="A204" s="17"/>
      <c r="B204" s="17"/>
      <c r="C204" s="306"/>
    </row>
    <row r="205" spans="1:3" ht="15.75">
      <c r="A205" s="112" t="s">
        <v>3232</v>
      </c>
      <c r="C205" s="2573">
        <f>C201+C202-C203+C204</f>
        <v>130186857</v>
      </c>
    </row>
    <row r="207" spans="1:3">
      <c r="A207" s="17" t="s">
        <v>3233</v>
      </c>
      <c r="B207" s="1527" t="s">
        <v>4526</v>
      </c>
      <c r="C207" s="306">
        <f>SUM('114117'!M49,'114117'!Q49,'114117'!S49,'114117'!U49)</f>
        <v>0</v>
      </c>
    </row>
    <row r="209" spans="1:3" ht="15.75">
      <c r="A209" s="112" t="s">
        <v>3234</v>
      </c>
      <c r="B209" s="17" t="s">
        <v>3235</v>
      </c>
      <c r="C209" s="681">
        <f>C182+C205+C207</f>
        <v>130186857</v>
      </c>
    </row>
    <row r="210" spans="1:3" ht="15.75">
      <c r="A210" s="17"/>
      <c r="B210" s="112"/>
      <c r="C210" s="112"/>
    </row>
    <row r="212" spans="1:3" ht="18">
      <c r="A212" s="404" t="s">
        <v>1923</v>
      </c>
      <c r="B212" s="404"/>
      <c r="C212" s="404"/>
    </row>
    <row r="213" spans="1:3" ht="18">
      <c r="A213" s="404" t="s">
        <v>3236</v>
      </c>
      <c r="B213" s="404"/>
      <c r="C213" s="404"/>
    </row>
    <row r="217" spans="1:3" ht="15.75">
      <c r="A217" s="17"/>
      <c r="B217" s="2577" t="s">
        <v>2287</v>
      </c>
    </row>
    <row r="218" spans="1:3" ht="15.75">
      <c r="A218" s="17"/>
      <c r="B218" s="2577" t="s">
        <v>2288</v>
      </c>
      <c r="C218" s="2577" t="str">
        <f>$C$16</f>
        <v xml:space="preserve"> December 31, 2016</v>
      </c>
    </row>
    <row r="219" spans="1:3" ht="15.75">
      <c r="A219" s="645" t="s">
        <v>3237</v>
      </c>
      <c r="B219" s="112"/>
      <c r="C219" s="112"/>
    </row>
    <row r="220" spans="1:3">
      <c r="A220" s="17" t="s">
        <v>3238</v>
      </c>
      <c r="B220" s="1527" t="s">
        <v>4483</v>
      </c>
      <c r="C220" s="306">
        <f>'114117'!AC12-'114117'!AC13</f>
        <v>0</v>
      </c>
    </row>
    <row r="221" spans="1:3">
      <c r="A221" s="17" t="s">
        <v>3239</v>
      </c>
      <c r="B221" s="1527" t="s">
        <v>4484</v>
      </c>
      <c r="C221" s="306">
        <f>'114117'!AC14-'114117'!AC15</f>
        <v>-1037594</v>
      </c>
    </row>
    <row r="222" spans="1:3">
      <c r="A222" s="17" t="s">
        <v>3240</v>
      </c>
      <c r="B222" s="1527" t="s">
        <v>4485</v>
      </c>
      <c r="C222" s="306">
        <f>'114117'!AC16</f>
        <v>0</v>
      </c>
    </row>
    <row r="223" spans="1:3">
      <c r="A223" s="17" t="s">
        <v>3241</v>
      </c>
      <c r="B223" s="1527" t="s">
        <v>4486</v>
      </c>
      <c r="C223" s="306">
        <f>'114117'!AC17</f>
        <v>15795222</v>
      </c>
    </row>
    <row r="224" spans="1:3">
      <c r="A224" s="17" t="s">
        <v>3242</v>
      </c>
      <c r="B224" s="1527" t="s">
        <v>4487</v>
      </c>
      <c r="C224" s="306">
        <f>'114117'!AC18</f>
        <v>6029792</v>
      </c>
    </row>
    <row r="225" spans="1:3">
      <c r="A225" s="17" t="s">
        <v>3243</v>
      </c>
      <c r="B225" s="1527" t="s">
        <v>4488</v>
      </c>
      <c r="C225" s="306">
        <f>'114117'!AC19</f>
        <v>10873182</v>
      </c>
    </row>
    <row r="226" spans="1:3">
      <c r="A226" s="17" t="s">
        <v>722</v>
      </c>
      <c r="B226" s="1527" t="s">
        <v>4489</v>
      </c>
      <c r="C226" s="306">
        <f>'114117'!AC20</f>
        <v>351438</v>
      </c>
    </row>
    <row r="227" spans="1:3">
      <c r="A227" s="17" t="s">
        <v>723</v>
      </c>
      <c r="B227" s="1527" t="s">
        <v>4490</v>
      </c>
      <c r="C227" s="306">
        <f>'114117'!AC21</f>
        <v>0</v>
      </c>
    </row>
    <row r="228" spans="1:3" ht="15.75">
      <c r="A228" s="112" t="s">
        <v>724</v>
      </c>
      <c r="B228" s="9" t="s">
        <v>2294</v>
      </c>
      <c r="C228" s="2870">
        <f>SUM(C220:C227)</f>
        <v>32012040</v>
      </c>
    </row>
    <row r="229" spans="1:3">
      <c r="C229" s="2870"/>
    </row>
    <row r="230" spans="1:3" ht="15.75">
      <c r="A230" s="645" t="s">
        <v>725</v>
      </c>
      <c r="B230" s="112"/>
      <c r="C230" s="2870"/>
    </row>
    <row r="231" spans="1:3">
      <c r="A231" s="17" t="s">
        <v>726</v>
      </c>
      <c r="B231" s="1527" t="s">
        <v>4527</v>
      </c>
      <c r="C231" s="2942">
        <f>'114117'!AC24</f>
        <v>384428</v>
      </c>
    </row>
    <row r="232" spans="1:3">
      <c r="A232" s="17" t="s">
        <v>727</v>
      </c>
      <c r="B232" s="1527" t="s">
        <v>4528</v>
      </c>
      <c r="C232" s="2942">
        <f>'114117'!AC25</f>
        <v>0</v>
      </c>
    </row>
    <row r="233" spans="1:3">
      <c r="A233" s="17" t="s">
        <v>728</v>
      </c>
      <c r="B233" s="1527" t="s">
        <v>4529</v>
      </c>
      <c r="C233" s="2942">
        <f>'114117'!AC26</f>
        <v>9167690</v>
      </c>
    </row>
    <row r="234" spans="1:3" ht="15.75">
      <c r="A234" s="112" t="s">
        <v>729</v>
      </c>
      <c r="B234" s="9" t="s">
        <v>2294</v>
      </c>
      <c r="C234" s="2870">
        <f>SUM(C231:C233)</f>
        <v>9552118</v>
      </c>
    </row>
    <row r="235" spans="1:3">
      <c r="C235" s="2870"/>
    </row>
    <row r="236" spans="1:3" ht="15.75">
      <c r="A236" s="645" t="s">
        <v>730</v>
      </c>
      <c r="B236" s="112"/>
      <c r="C236" s="2870"/>
    </row>
    <row r="237" spans="1:3">
      <c r="A237" s="17" t="s">
        <v>731</v>
      </c>
      <c r="B237" s="1527" t="s">
        <v>4530</v>
      </c>
      <c r="C237" s="2942">
        <f>'114117'!AC29</f>
        <v>0</v>
      </c>
    </row>
    <row r="238" spans="1:3">
      <c r="A238" s="17" t="s">
        <v>732</v>
      </c>
      <c r="B238" s="1527" t="s">
        <v>4531</v>
      </c>
      <c r="C238" s="2942">
        <f>SUM('114117'!AC30:AC32)-'114117'!AC33+'114117'!AC34-'114117'!AC35</f>
        <v>-2097406</v>
      </c>
    </row>
    <row r="239" spans="1:3" ht="15.75">
      <c r="A239" s="112" t="s">
        <v>733</v>
      </c>
      <c r="B239" s="9" t="s">
        <v>2294</v>
      </c>
      <c r="C239" s="2870">
        <f>C237+C238</f>
        <v>-2097406</v>
      </c>
    </row>
    <row r="240" spans="1:3" ht="15.75">
      <c r="A240" s="112" t="s">
        <v>734</v>
      </c>
      <c r="B240" s="9" t="s">
        <v>2294</v>
      </c>
      <c r="C240" s="2870">
        <f>C228-C234-C239</f>
        <v>24557328</v>
      </c>
    </row>
    <row r="241" spans="1:3">
      <c r="C241" s="2870"/>
    </row>
    <row r="242" spans="1:3" ht="15.75">
      <c r="A242" s="645" t="s">
        <v>735</v>
      </c>
      <c r="B242" s="112"/>
    </row>
    <row r="243" spans="1:3">
      <c r="A243" s="17" t="s">
        <v>736</v>
      </c>
      <c r="B243" s="1527" t="s">
        <v>4532</v>
      </c>
      <c r="C243" s="306">
        <f>'114117'!AC39</f>
        <v>61824433</v>
      </c>
    </row>
    <row r="244" spans="1:3">
      <c r="A244" s="17" t="s">
        <v>737</v>
      </c>
      <c r="B244" s="1527" t="s">
        <v>4533</v>
      </c>
      <c r="C244" s="306">
        <f>'114117'!AC40+'114117'!AC41-'114117'!AC43</f>
        <v>1877762</v>
      </c>
    </row>
    <row r="245" spans="1:3">
      <c r="A245" s="17" t="s">
        <v>738</v>
      </c>
      <c r="B245" s="1527" t="s">
        <v>4534</v>
      </c>
      <c r="C245" s="306">
        <f>'114117'!AC42</f>
        <v>0</v>
      </c>
    </row>
    <row r="246" spans="1:3">
      <c r="A246" s="17" t="s">
        <v>739</v>
      </c>
      <c r="B246" s="1527" t="s">
        <v>4535</v>
      </c>
      <c r="C246" s="306">
        <f>'114117'!AC44</f>
        <v>1837884</v>
      </c>
    </row>
    <row r="247" spans="1:3">
      <c r="A247" s="17" t="s">
        <v>740</v>
      </c>
      <c r="B247" s="1527" t="s">
        <v>4536</v>
      </c>
      <c r="C247" s="306">
        <f>'114117'!AC45-'114117'!AC46</f>
        <v>12669114</v>
      </c>
    </row>
    <row r="248" spans="1:3" ht="15.75">
      <c r="A248" s="112" t="s">
        <v>741</v>
      </c>
      <c r="B248" s="1444" t="s">
        <v>2294</v>
      </c>
      <c r="C248" s="2573">
        <f>SUM(C246:C247)-C245+C244+C243</f>
        <v>78209193</v>
      </c>
    </row>
    <row r="249" spans="1:3" ht="15.75">
      <c r="A249" s="112" t="s">
        <v>742</v>
      </c>
      <c r="B249" s="1444" t="s">
        <v>2294</v>
      </c>
      <c r="C249" s="2574">
        <f>C209+C240-C248</f>
        <v>76534992</v>
      </c>
    </row>
    <row r="250" spans="1:3">
      <c r="B250" s="1444"/>
    </row>
    <row r="251" spans="1:3" ht="15.75">
      <c r="A251" s="645" t="s">
        <v>743</v>
      </c>
      <c r="B251" s="2580"/>
    </row>
    <row r="252" spans="1:3">
      <c r="A252" s="17" t="s">
        <v>744</v>
      </c>
      <c r="B252" s="1527" t="s">
        <v>4537</v>
      </c>
      <c r="C252" s="306">
        <f>'114117'!AC50</f>
        <v>0</v>
      </c>
    </row>
    <row r="253" spans="1:3">
      <c r="A253" s="17" t="s">
        <v>2009</v>
      </c>
      <c r="B253" s="1527" t="s">
        <v>4538</v>
      </c>
      <c r="C253" s="306">
        <f>'114117'!AC51</f>
        <v>0</v>
      </c>
    </row>
    <row r="254" spans="1:3">
      <c r="A254" s="17" t="s">
        <v>2010</v>
      </c>
      <c r="B254" s="1527" t="s">
        <v>4539</v>
      </c>
      <c r="C254" s="306">
        <f>'114117'!AC53</f>
        <v>0</v>
      </c>
    </row>
    <row r="255" spans="1:3" ht="15.75">
      <c r="A255" s="112" t="s">
        <v>2011</v>
      </c>
      <c r="B255" s="9" t="s">
        <v>2294</v>
      </c>
      <c r="C255" s="2573">
        <f>C252-C253-C254</f>
        <v>0</v>
      </c>
    </row>
    <row r="257" spans="1:3" ht="15.75">
      <c r="A257" s="681" t="s">
        <v>2012</v>
      </c>
      <c r="B257" s="17" t="s">
        <v>2294</v>
      </c>
      <c r="C257" s="681">
        <f>C249+C255</f>
        <v>76534992</v>
      </c>
    </row>
    <row r="258" spans="1:3" ht="18">
      <c r="A258" s="682"/>
      <c r="B258" s="681"/>
      <c r="C258" s="682"/>
    </row>
    <row r="259" spans="1:3" ht="18.75" thickBot="1">
      <c r="A259" s="683"/>
      <c r="B259" s="683"/>
      <c r="C259" s="683"/>
    </row>
    <row r="260" spans="1:3" ht="18">
      <c r="A260" s="682"/>
      <c r="B260" s="682"/>
      <c r="C260" s="682"/>
    </row>
    <row r="261" spans="1:3" ht="15.75">
      <c r="A261" s="17"/>
      <c r="B261" s="112"/>
    </row>
    <row r="262" spans="1:3" ht="15.75">
      <c r="A262" s="645" t="s">
        <v>2013</v>
      </c>
      <c r="B262" s="2577"/>
    </row>
    <row r="263" spans="1:3" ht="15.75">
      <c r="A263" s="112"/>
      <c r="B263" s="112"/>
    </row>
    <row r="264" spans="1:3">
      <c r="A264" s="17" t="s">
        <v>2014</v>
      </c>
      <c r="B264" s="17" t="s">
        <v>2015</v>
      </c>
      <c r="C264" s="406">
        <f>'118119'!G23</f>
        <v>934477596</v>
      </c>
    </row>
    <row r="265" spans="1:3">
      <c r="A265" s="17" t="s">
        <v>2016</v>
      </c>
      <c r="B265" s="17" t="s">
        <v>2017</v>
      </c>
      <c r="C265" s="306">
        <f>'118119'!G38</f>
        <v>60739770</v>
      </c>
    </row>
    <row r="266" spans="1:3">
      <c r="A266" s="17" t="s">
        <v>2018</v>
      </c>
      <c r="B266" s="17" t="s">
        <v>2019</v>
      </c>
      <c r="C266" s="306">
        <f>'118119'!G44</f>
        <v>0</v>
      </c>
    </row>
    <row r="267" spans="1:3">
      <c r="A267" s="17" t="s">
        <v>2020</v>
      </c>
      <c r="B267" s="17" t="s">
        <v>2021</v>
      </c>
      <c r="C267" s="306">
        <f>-'118119'!G51</f>
        <v>0</v>
      </c>
    </row>
    <row r="268" spans="1:3">
      <c r="A268" s="17" t="s">
        <v>2022</v>
      </c>
      <c r="B268" s="17" t="s">
        <v>2023</v>
      </c>
      <c r="C268" s="306">
        <f>-'118119'!G58</f>
        <v>0</v>
      </c>
    </row>
    <row r="269" spans="1:3">
      <c r="A269" s="17" t="s">
        <v>2024</v>
      </c>
      <c r="B269" s="17" t="s">
        <v>2025</v>
      </c>
      <c r="C269" s="306">
        <f>-'118119'!G31+'118119'!G37-'118119'!G59</f>
        <v>0</v>
      </c>
    </row>
    <row r="270" spans="1:3">
      <c r="A270" s="9" t="s">
        <v>2026</v>
      </c>
      <c r="B270" s="9" t="s">
        <v>2294</v>
      </c>
      <c r="C270" s="2573">
        <f>C265+C269-SUM(C266:C268)</f>
        <v>60739770</v>
      </c>
    </row>
    <row r="272" spans="1:3">
      <c r="A272" s="9" t="s">
        <v>2027</v>
      </c>
      <c r="B272" s="9" t="s">
        <v>2294</v>
      </c>
      <c r="C272" s="2574">
        <f>C264+C270</f>
        <v>995217366</v>
      </c>
    </row>
    <row r="274" spans="1:3">
      <c r="A274" s="17" t="s">
        <v>2028</v>
      </c>
      <c r="B274" s="17" t="s">
        <v>2029</v>
      </c>
      <c r="C274" s="306">
        <f>'118119'!G92</f>
        <v>0</v>
      </c>
    </row>
    <row r="276" spans="1:3" ht="15.75">
      <c r="A276" s="112" t="s">
        <v>2030</v>
      </c>
      <c r="B276" s="17" t="s">
        <v>2031</v>
      </c>
      <c r="C276" s="681">
        <f>C272+C274</f>
        <v>995217366</v>
      </c>
    </row>
    <row r="279" spans="1:3" ht="18">
      <c r="A279" s="404" t="s">
        <v>2032</v>
      </c>
      <c r="B279" s="404"/>
      <c r="C279" s="404"/>
    </row>
    <row r="280" spans="1:3" ht="18">
      <c r="A280" s="404" t="s">
        <v>3236</v>
      </c>
      <c r="B280" s="404"/>
      <c r="C280" s="404"/>
    </row>
    <row r="281" spans="1:3" ht="18">
      <c r="A281" s="404"/>
      <c r="B281" s="404"/>
      <c r="C281" s="404"/>
    </row>
    <row r="282" spans="1:3" ht="18">
      <c r="A282" s="404"/>
      <c r="B282" s="404"/>
      <c r="C282" s="404"/>
    </row>
    <row r="283" spans="1:3" ht="18">
      <c r="A283" s="404"/>
      <c r="B283" s="404"/>
      <c r="C283" s="404"/>
    </row>
    <row r="284" spans="1:3" ht="15.75">
      <c r="A284" s="17"/>
      <c r="B284" s="2577" t="s">
        <v>2287</v>
      </c>
    </row>
    <row r="285" spans="1:3" ht="15.75">
      <c r="A285" s="17"/>
      <c r="B285" s="2577" t="s">
        <v>2288</v>
      </c>
      <c r="C285" s="2577" t="str">
        <f>$C$16</f>
        <v xml:space="preserve"> December 31, 2016</v>
      </c>
    </row>
    <row r="286" spans="1:3" ht="15.75">
      <c r="A286" s="112" t="s">
        <v>2033</v>
      </c>
      <c r="B286" s="112"/>
      <c r="C286" s="112"/>
    </row>
    <row r="287" spans="1:3">
      <c r="A287" s="17" t="s">
        <v>2012</v>
      </c>
      <c r="B287" s="17" t="s">
        <v>2034</v>
      </c>
      <c r="C287" s="406">
        <f>'120121'!E19</f>
        <v>76534992</v>
      </c>
    </row>
    <row r="288" spans="1:3">
      <c r="A288" s="17" t="s">
        <v>2035</v>
      </c>
      <c r="B288" s="17"/>
      <c r="C288" s="306"/>
    </row>
    <row r="289" spans="1:3">
      <c r="A289" s="17" t="s">
        <v>2036</v>
      </c>
      <c r="B289" s="17"/>
      <c r="C289" s="306"/>
    </row>
    <row r="290" spans="1:3">
      <c r="A290" s="17" t="s">
        <v>2037</v>
      </c>
      <c r="B290" s="17" t="s">
        <v>2038</v>
      </c>
      <c r="C290" s="306">
        <f>SUM('120121'!E21:E24)</f>
        <v>179011219</v>
      </c>
    </row>
    <row r="291" spans="1:3">
      <c r="A291" s="17" t="s">
        <v>41</v>
      </c>
      <c r="B291" s="17" t="s">
        <v>42</v>
      </c>
      <c r="C291" s="306">
        <f>SUM('120121'!E25:E26)</f>
        <v>21729004</v>
      </c>
    </row>
    <row r="292" spans="1:3">
      <c r="A292" s="17" t="s">
        <v>43</v>
      </c>
      <c r="B292" s="17" t="s">
        <v>44</v>
      </c>
      <c r="C292" s="306">
        <f>SUM('120121'!E27:E29)</f>
        <v>-51651636</v>
      </c>
    </row>
    <row r="293" spans="1:3">
      <c r="A293" s="17" t="s">
        <v>45</v>
      </c>
      <c r="B293" s="17" t="s">
        <v>46</v>
      </c>
      <c r="C293" s="306">
        <f>'120121'!E30</f>
        <v>36836354</v>
      </c>
    </row>
    <row r="294" spans="1:3">
      <c r="A294" s="17" t="s">
        <v>47</v>
      </c>
      <c r="B294" s="17" t="s">
        <v>4443</v>
      </c>
      <c r="C294" s="306">
        <f>SUM('120121'!E31:E32)</f>
        <v>-123134406</v>
      </c>
    </row>
    <row r="295" spans="1:3">
      <c r="A295" s="17" t="s">
        <v>48</v>
      </c>
      <c r="B295" s="17" t="s">
        <v>49</v>
      </c>
      <c r="C295" s="306">
        <f>-'120121'!E33</f>
        <v>-10873182</v>
      </c>
    </row>
    <row r="296" spans="1:3">
      <c r="A296" s="17" t="s">
        <v>50</v>
      </c>
      <c r="B296" s="17" t="s">
        <v>51</v>
      </c>
      <c r="C296" s="306">
        <f>-'120121'!E34</f>
        <v>-15795222</v>
      </c>
    </row>
    <row r="297" spans="1:3">
      <c r="A297" s="17" t="s">
        <v>52</v>
      </c>
      <c r="B297" s="17" t="s">
        <v>53</v>
      </c>
      <c r="C297" s="306">
        <f>'120121'!E35</f>
        <v>0</v>
      </c>
    </row>
    <row r="298" spans="1:3">
      <c r="A298" s="17"/>
      <c r="B298" s="17" t="s">
        <v>54</v>
      </c>
      <c r="C298" s="306">
        <f>'120121'!E36</f>
        <v>6665343</v>
      </c>
    </row>
    <row r="299" spans="1:3">
      <c r="A299" s="17"/>
      <c r="B299" s="17" t="s">
        <v>55</v>
      </c>
      <c r="C299" s="306">
        <f>SUM('120121'!E37:E38)</f>
        <v>0</v>
      </c>
    </row>
    <row r="300" spans="1:3">
      <c r="A300" s="17" t="s">
        <v>56</v>
      </c>
      <c r="B300" s="17" t="s">
        <v>2294</v>
      </c>
      <c r="C300" s="267">
        <f>SUM(C287:C299)</f>
        <v>119322466</v>
      </c>
    </row>
    <row r="301" spans="1:3">
      <c r="A301" s="17"/>
      <c r="B301" s="17"/>
      <c r="C301" s="306"/>
    </row>
    <row r="302" spans="1:3" ht="15.75">
      <c r="A302" s="112" t="s">
        <v>57</v>
      </c>
      <c r="B302" s="112"/>
      <c r="C302" s="306"/>
    </row>
    <row r="303" spans="1:3">
      <c r="A303" s="17" t="s">
        <v>58</v>
      </c>
      <c r="B303" s="17" t="s">
        <v>59</v>
      </c>
      <c r="C303" s="306">
        <f>'120121'!E51</f>
        <v>-484809528</v>
      </c>
    </row>
    <row r="304" spans="1:3">
      <c r="A304" s="17" t="s">
        <v>60</v>
      </c>
      <c r="B304" s="17" t="s">
        <v>61</v>
      </c>
      <c r="C304" s="306">
        <f>SUM('120121'!E52:E55)</f>
        <v>0</v>
      </c>
    </row>
    <row r="305" spans="1:3">
      <c r="A305" s="17" t="s">
        <v>62</v>
      </c>
      <c r="B305" s="17" t="s">
        <v>63</v>
      </c>
      <c r="C305" s="306">
        <f>'120121'!E56</f>
        <v>0</v>
      </c>
    </row>
    <row r="306" spans="1:3">
      <c r="A306" s="17" t="s">
        <v>64</v>
      </c>
      <c r="B306" s="17" t="s">
        <v>65</v>
      </c>
      <c r="C306" s="306">
        <f>'120121'!E57</f>
        <v>0</v>
      </c>
    </row>
    <row r="307" spans="1:3">
      <c r="A307" s="17" t="s">
        <v>66</v>
      </c>
      <c r="B307" s="17"/>
      <c r="C307" s="306"/>
    </row>
    <row r="308" spans="1:3">
      <c r="A308" s="17" t="s">
        <v>67</v>
      </c>
      <c r="B308" s="17" t="s">
        <v>2001</v>
      </c>
      <c r="C308" s="306"/>
    </row>
    <row r="309" spans="1:3">
      <c r="A309" s="17" t="s">
        <v>68</v>
      </c>
      <c r="B309" s="17" t="s">
        <v>69</v>
      </c>
      <c r="C309" s="306">
        <f>SUM('120121'!E59:E60)</f>
        <v>0</v>
      </c>
    </row>
    <row r="310" spans="1:3">
      <c r="A310" s="17" t="s">
        <v>70</v>
      </c>
      <c r="B310" s="17" t="s">
        <v>71</v>
      </c>
      <c r="C310" s="306">
        <f>SUM('120121'!E61:E62)</f>
        <v>0</v>
      </c>
    </row>
    <row r="311" spans="1:3">
      <c r="A311" s="17" t="s">
        <v>72</v>
      </c>
      <c r="B311" s="17" t="s">
        <v>73</v>
      </c>
      <c r="C311" s="306">
        <f>SUM('120121'!E81:E83)</f>
        <v>0</v>
      </c>
    </row>
    <row r="312" spans="1:3">
      <c r="A312" s="17" t="s">
        <v>74</v>
      </c>
      <c r="B312" s="17" t="s">
        <v>75</v>
      </c>
      <c r="C312" s="306">
        <f>SUM('120121'!E84:E87)</f>
        <v>0</v>
      </c>
    </row>
    <row r="313" spans="1:3">
      <c r="A313" s="17"/>
      <c r="B313" s="17" t="s">
        <v>76</v>
      </c>
      <c r="C313" s="306">
        <f>SUM('120121'!E88:E90)</f>
        <v>0</v>
      </c>
    </row>
    <row r="314" spans="1:3">
      <c r="A314" s="17"/>
      <c r="B314" s="17"/>
      <c r="C314" s="306"/>
    </row>
    <row r="315" spans="1:3">
      <c r="A315" s="17" t="s">
        <v>77</v>
      </c>
      <c r="B315" s="17" t="s">
        <v>2294</v>
      </c>
      <c r="C315" s="267">
        <f>SUM(C303:C314)</f>
        <v>-484809528</v>
      </c>
    </row>
    <row r="316" spans="1:3">
      <c r="A316" s="17"/>
      <c r="B316" s="17"/>
      <c r="C316" s="306"/>
    </row>
    <row r="317" spans="1:3" ht="15.75">
      <c r="A317" s="112" t="s">
        <v>78</v>
      </c>
      <c r="B317" s="112"/>
      <c r="C317" s="306"/>
    </row>
    <row r="318" spans="1:3">
      <c r="A318" s="17" t="s">
        <v>79</v>
      </c>
      <c r="B318" s="17"/>
      <c r="C318" s="306"/>
    </row>
    <row r="319" spans="1:3">
      <c r="A319" s="17" t="s">
        <v>80</v>
      </c>
      <c r="B319" s="17" t="s">
        <v>81</v>
      </c>
      <c r="C319" s="306">
        <f>'120121'!E96+SUM('120121'!E99:E100)+'120121'!E108+SUM('120121'!E111:E112)</f>
        <v>182917660</v>
      </c>
    </row>
    <row r="320" spans="1:3">
      <c r="A320" s="17" t="s">
        <v>82</v>
      </c>
      <c r="B320" s="17" t="s">
        <v>83</v>
      </c>
      <c r="C320" s="306">
        <f>'120121'!E98+'120121'!E110</f>
        <v>0</v>
      </c>
    </row>
    <row r="321" spans="1:3">
      <c r="A321" s="17" t="s">
        <v>84</v>
      </c>
      <c r="B321" s="17" t="s">
        <v>85</v>
      </c>
      <c r="C321" s="306">
        <f>'120121'!E97+'120121'!E109</f>
        <v>0</v>
      </c>
    </row>
    <row r="322" spans="1:3">
      <c r="A322" s="17" t="s">
        <v>86</v>
      </c>
      <c r="B322" s="17" t="s">
        <v>788</v>
      </c>
      <c r="C322" s="306">
        <f>SUM('120121'!E101,'120121'!E113)</f>
        <v>0</v>
      </c>
    </row>
    <row r="323" spans="1:3">
      <c r="A323" s="17" t="s">
        <v>789</v>
      </c>
      <c r="B323" s="17" t="s">
        <v>790</v>
      </c>
      <c r="C323" s="306">
        <f>'120121'!E115+'120121'!E116</f>
        <v>0</v>
      </c>
    </row>
    <row r="324" spans="1:3">
      <c r="A324" s="17" t="s">
        <v>791</v>
      </c>
      <c r="B324" s="17" t="s">
        <v>792</v>
      </c>
      <c r="C324" s="306">
        <f>SUM('120121'!E102:E104)+'120121'!E114</f>
        <v>179660496</v>
      </c>
    </row>
    <row r="325" spans="1:3">
      <c r="A325" s="17"/>
      <c r="B325" s="17"/>
      <c r="C325" s="306"/>
    </row>
    <row r="326" spans="1:3">
      <c r="A326" s="17"/>
      <c r="B326" s="17"/>
      <c r="C326" s="306"/>
    </row>
    <row r="327" spans="1:3">
      <c r="A327" s="17" t="s">
        <v>793</v>
      </c>
      <c r="B327" s="17" t="s">
        <v>2294</v>
      </c>
      <c r="C327" s="267">
        <f>SUM(C319:C326)</f>
        <v>362578156</v>
      </c>
    </row>
    <row r="328" spans="1:3">
      <c r="A328" s="17"/>
      <c r="B328" s="17"/>
      <c r="C328" s="306"/>
    </row>
    <row r="329" spans="1:3">
      <c r="A329" s="17" t="s">
        <v>794</v>
      </c>
      <c r="B329" s="17" t="s">
        <v>2294</v>
      </c>
      <c r="C329" s="306">
        <f>(C327+C315)+C300</f>
        <v>-2908906</v>
      </c>
    </row>
    <row r="330" spans="1:3">
      <c r="A330" s="17"/>
      <c r="B330" s="17"/>
      <c r="C330" s="306"/>
    </row>
    <row r="331" spans="1:3">
      <c r="A331" s="17" t="s">
        <v>795</v>
      </c>
      <c r="B331" s="17" t="s">
        <v>796</v>
      </c>
      <c r="C331" s="306">
        <f>'120121'!E123</f>
        <v>3974204</v>
      </c>
    </row>
    <row r="332" spans="1:3">
      <c r="A332" s="17"/>
      <c r="B332" s="17"/>
      <c r="C332" s="306"/>
    </row>
    <row r="333" spans="1:3" ht="15.75">
      <c r="A333" s="112" t="s">
        <v>797</v>
      </c>
      <c r="B333" s="17" t="s">
        <v>798</v>
      </c>
      <c r="C333" s="681">
        <f>C331+C329</f>
        <v>1065298</v>
      </c>
    </row>
    <row r="336" spans="1:3" ht="18">
      <c r="A336" s="404" t="s">
        <v>799</v>
      </c>
      <c r="B336" s="69"/>
      <c r="C336" s="69"/>
    </row>
    <row r="340" spans="1:3" ht="15.75">
      <c r="A340" s="17"/>
      <c r="B340" s="2577" t="s">
        <v>2287</v>
      </c>
    </row>
    <row r="341" spans="1:3" ht="15.75">
      <c r="A341" s="17"/>
      <c r="B341" s="2577" t="s">
        <v>2288</v>
      </c>
      <c r="C341" s="2577" t="str">
        <f>$C$16</f>
        <v xml:space="preserve"> December 31, 2016</v>
      </c>
    </row>
    <row r="342" spans="1:3" ht="15.75">
      <c r="A342" s="645" t="s">
        <v>800</v>
      </c>
      <c r="B342" s="112"/>
      <c r="C342" s="112"/>
    </row>
    <row r="343" spans="1:3" ht="15.75">
      <c r="A343" s="2820" t="s">
        <v>4364</v>
      </c>
      <c r="B343" s="112"/>
      <c r="C343" s="112"/>
    </row>
    <row r="344" spans="1:3">
      <c r="A344" s="17" t="s">
        <v>801</v>
      </c>
      <c r="B344" s="1527" t="s">
        <v>4540</v>
      </c>
      <c r="C344" s="406">
        <f>'300301'!D24</f>
        <v>0</v>
      </c>
    </row>
    <row r="345" spans="1:3">
      <c r="A345" s="17" t="s">
        <v>802</v>
      </c>
      <c r="B345" s="1527" t="s">
        <v>4541</v>
      </c>
      <c r="C345" s="306">
        <f>'300301'!D26</f>
        <v>0</v>
      </c>
    </row>
    <row r="346" spans="1:3">
      <c r="A346" s="17" t="s">
        <v>803</v>
      </c>
      <c r="B346" s="1527" t="s">
        <v>4542</v>
      </c>
      <c r="C346" s="306">
        <f>'300301'!D27</f>
        <v>0</v>
      </c>
    </row>
    <row r="347" spans="1:3">
      <c r="A347" s="17" t="s">
        <v>804</v>
      </c>
      <c r="B347" s="1527" t="s">
        <v>4543</v>
      </c>
      <c r="C347" s="306">
        <f>SUM('300301'!D28:D31)</f>
        <v>0</v>
      </c>
    </row>
    <row r="348" spans="1:3" ht="15.75">
      <c r="A348" s="112" t="s">
        <v>805</v>
      </c>
      <c r="B348" s="1527" t="s">
        <v>2294</v>
      </c>
      <c r="C348" s="306">
        <f>SUM(C344:C347)</f>
        <v>0</v>
      </c>
    </row>
    <row r="349" spans="1:3">
      <c r="A349" s="17" t="s">
        <v>806</v>
      </c>
      <c r="B349" s="1527" t="s">
        <v>4544</v>
      </c>
      <c r="C349" s="306">
        <f>'300301'!D33</f>
        <v>0</v>
      </c>
    </row>
    <row r="350" spans="1:3">
      <c r="A350" s="2818" t="s">
        <v>4649</v>
      </c>
      <c r="B350" s="1527"/>
      <c r="C350" s="2579"/>
    </row>
    <row r="351" spans="1:3">
      <c r="A351" s="1527" t="s">
        <v>4650</v>
      </c>
      <c r="B351" s="1527" t="s">
        <v>4654</v>
      </c>
      <c r="C351" s="2579">
        <f>'300301'!D46</f>
        <v>0</v>
      </c>
    </row>
    <row r="352" spans="1:3">
      <c r="A352" s="1527" t="s">
        <v>4651</v>
      </c>
      <c r="B352" s="1527" t="s">
        <v>4655</v>
      </c>
      <c r="C352" s="2579">
        <f>'300301'!D48</f>
        <v>0</v>
      </c>
    </row>
    <row r="353" spans="1:5">
      <c r="A353" s="2819" t="s">
        <v>4652</v>
      </c>
      <c r="B353" s="1527" t="s">
        <v>4656</v>
      </c>
      <c r="C353" s="2579">
        <f>'300301'!D49</f>
        <v>0</v>
      </c>
    </row>
    <row r="354" spans="1:5">
      <c r="A354" s="1527" t="s">
        <v>4701</v>
      </c>
      <c r="B354" s="1527" t="s">
        <v>4716</v>
      </c>
      <c r="C354" s="2579">
        <f>SUM('300301'!D50:D54)</f>
        <v>0</v>
      </c>
    </row>
    <row r="355" spans="1:5">
      <c r="A355" s="1527" t="s">
        <v>807</v>
      </c>
      <c r="B355" s="1527" t="s">
        <v>4717</v>
      </c>
      <c r="C355" s="2579">
        <f>'300301'!D59-SUM('300301'!D35,'300301'!D55)</f>
        <v>0</v>
      </c>
      <c r="E355" s="2867"/>
    </row>
    <row r="356" spans="1:5" ht="15.75">
      <c r="A356" s="112" t="s">
        <v>808</v>
      </c>
      <c r="B356" s="1527" t="s">
        <v>4718</v>
      </c>
      <c r="C356" s="406">
        <f>SUM(C348:C355)</f>
        <v>0</v>
      </c>
    </row>
    <row r="357" spans="1:5">
      <c r="A357" s="17"/>
      <c r="B357" s="1527"/>
      <c r="C357" s="306"/>
    </row>
    <row r="358" spans="1:5" ht="15.75">
      <c r="A358" s="645" t="s">
        <v>809</v>
      </c>
      <c r="B358" s="1527"/>
      <c r="C358" s="306"/>
    </row>
    <row r="359" spans="1:5">
      <c r="A359" s="2820" t="s">
        <v>4364</v>
      </c>
      <c r="B359" s="1527"/>
      <c r="C359" s="306"/>
    </row>
    <row r="360" spans="1:5">
      <c r="A360" s="17" t="s">
        <v>801</v>
      </c>
      <c r="B360" s="1527" t="s">
        <v>4665</v>
      </c>
      <c r="C360" s="306">
        <f>'300301'!F24</f>
        <v>0</v>
      </c>
    </row>
    <row r="361" spans="1:5">
      <c r="A361" s="17" t="s">
        <v>802</v>
      </c>
      <c r="B361" s="1527" t="s">
        <v>4666</v>
      </c>
      <c r="C361" s="306">
        <f>'300301'!F26</f>
        <v>0</v>
      </c>
    </row>
    <row r="362" spans="1:5">
      <c r="A362" s="17" t="s">
        <v>803</v>
      </c>
      <c r="B362" s="1527" t="s">
        <v>4667</v>
      </c>
      <c r="C362" s="306">
        <f>'300301'!F27</f>
        <v>0</v>
      </c>
    </row>
    <row r="363" spans="1:5">
      <c r="A363" s="17" t="s">
        <v>804</v>
      </c>
      <c r="B363" s="1527" t="s">
        <v>4545</v>
      </c>
      <c r="C363" s="306">
        <f>SUM('300301'!F28:F31)</f>
        <v>0</v>
      </c>
    </row>
    <row r="364" spans="1:5" ht="15.75">
      <c r="A364" s="112" t="s">
        <v>810</v>
      </c>
      <c r="B364" s="1527" t="s">
        <v>2294</v>
      </c>
      <c r="C364" s="306">
        <f>SUM(C360:C363)</f>
        <v>0</v>
      </c>
    </row>
    <row r="365" spans="1:5">
      <c r="A365" s="17" t="s">
        <v>806</v>
      </c>
      <c r="B365" s="1527" t="s">
        <v>4546</v>
      </c>
      <c r="C365" s="306">
        <f>'300301'!F33</f>
        <v>0</v>
      </c>
    </row>
    <row r="366" spans="1:5">
      <c r="A366" s="2818" t="s">
        <v>4649</v>
      </c>
      <c r="B366" s="1527"/>
      <c r="C366" s="306"/>
    </row>
    <row r="367" spans="1:5">
      <c r="A367" s="1527" t="s">
        <v>4650</v>
      </c>
      <c r="B367" s="1527" t="s">
        <v>4657</v>
      </c>
      <c r="C367" s="2579">
        <f>'300301'!F46</f>
        <v>0</v>
      </c>
    </row>
    <row r="368" spans="1:5">
      <c r="A368" s="1527" t="s">
        <v>4651</v>
      </c>
      <c r="B368" s="1527" t="s">
        <v>4658</v>
      </c>
      <c r="C368" s="2579">
        <f>'300301'!F48</f>
        <v>0</v>
      </c>
    </row>
    <row r="369" spans="1:3">
      <c r="A369" s="2819" t="s">
        <v>4652</v>
      </c>
      <c r="B369" s="1527" t="s">
        <v>4659</v>
      </c>
      <c r="C369" s="2579">
        <f>'300301'!F49</f>
        <v>0</v>
      </c>
    </row>
    <row r="370" spans="1:3">
      <c r="A370" s="1527" t="s">
        <v>4653</v>
      </c>
      <c r="B370" s="1527" t="s">
        <v>4719</v>
      </c>
      <c r="C370" s="2579">
        <f>'300301'!F50+'300301'!F51+'300301'!F52+'300301'!F53+'300301'!F54</f>
        <v>0</v>
      </c>
    </row>
    <row r="371" spans="1:3" ht="15.75">
      <c r="A371" s="112" t="s">
        <v>811</v>
      </c>
      <c r="B371" s="1527" t="s">
        <v>4723</v>
      </c>
      <c r="C371" s="306">
        <f>SUM(C364:C370)</f>
        <v>0</v>
      </c>
    </row>
    <row r="372" spans="1:3" ht="15.75">
      <c r="A372" s="69"/>
      <c r="B372" s="71"/>
      <c r="C372" s="408"/>
    </row>
    <row r="373" spans="1:3" ht="15.75">
      <c r="A373" s="71" t="s">
        <v>812</v>
      </c>
      <c r="B373" s="69"/>
      <c r="C373" s="408"/>
    </row>
    <row r="374" spans="1:3">
      <c r="A374" s="2820" t="s">
        <v>4364</v>
      </c>
      <c r="B374" s="69"/>
      <c r="C374" s="408"/>
    </row>
    <row r="375" spans="1:3">
      <c r="A375" s="17" t="s">
        <v>801</v>
      </c>
      <c r="B375" s="1527" t="s">
        <v>4547</v>
      </c>
      <c r="C375" s="306">
        <f>'300301'!H24</f>
        <v>0</v>
      </c>
    </row>
    <row r="376" spans="1:3">
      <c r="A376" s="17" t="s">
        <v>802</v>
      </c>
      <c r="B376" s="1527" t="s">
        <v>4548</v>
      </c>
      <c r="C376" s="306">
        <f>'300301'!H26</f>
        <v>0</v>
      </c>
    </row>
    <row r="377" spans="1:3">
      <c r="A377" s="17" t="s">
        <v>803</v>
      </c>
      <c r="B377" s="1527" t="s">
        <v>4549</v>
      </c>
      <c r="C377" s="306">
        <f>'300301'!H27</f>
        <v>0</v>
      </c>
    </row>
    <row r="378" spans="1:3">
      <c r="A378" s="17" t="s">
        <v>804</v>
      </c>
      <c r="B378" s="1527" t="s">
        <v>4550</v>
      </c>
      <c r="C378" s="306">
        <f>SUM('300301'!H28:H31)</f>
        <v>0</v>
      </c>
    </row>
    <row r="379" spans="1:3" ht="15.75">
      <c r="A379" s="112" t="s">
        <v>813</v>
      </c>
      <c r="B379" s="1527" t="s">
        <v>2294</v>
      </c>
      <c r="C379" s="306">
        <f>SUM(C375:C378)</f>
        <v>0</v>
      </c>
    </row>
    <row r="380" spans="1:3" s="1444" customFormat="1">
      <c r="A380" s="1527" t="s">
        <v>806</v>
      </c>
      <c r="B380" s="1527" t="s">
        <v>4551</v>
      </c>
      <c r="C380" s="2579">
        <f>'300301'!H33</f>
        <v>0</v>
      </c>
    </row>
    <row r="381" spans="1:3" s="1444" customFormat="1">
      <c r="A381" s="2818" t="s">
        <v>4649</v>
      </c>
      <c r="B381" s="1527" t="s">
        <v>4660</v>
      </c>
      <c r="C381" s="2579"/>
    </row>
    <row r="382" spans="1:3" s="1444" customFormat="1">
      <c r="A382" s="1527" t="s">
        <v>4650</v>
      </c>
      <c r="B382" s="1527" t="s">
        <v>4661</v>
      </c>
      <c r="C382" s="2579">
        <f>'300301'!H46</f>
        <v>0</v>
      </c>
    </row>
    <row r="383" spans="1:3" s="1444" customFormat="1">
      <c r="A383" s="1527" t="s">
        <v>4651</v>
      </c>
      <c r="B383" s="1527" t="s">
        <v>4662</v>
      </c>
      <c r="C383" s="2579">
        <f>'300301'!H48</f>
        <v>0</v>
      </c>
    </row>
    <row r="384" spans="1:3" s="1444" customFormat="1">
      <c r="A384" s="2819" t="s">
        <v>4652</v>
      </c>
      <c r="B384" s="1527" t="s">
        <v>4663</v>
      </c>
      <c r="C384" s="2579">
        <f>'300301'!H49</f>
        <v>0</v>
      </c>
    </row>
    <row r="385" spans="1:3" s="1444" customFormat="1">
      <c r="A385" s="1527" t="s">
        <v>4653</v>
      </c>
      <c r="B385" s="1527" t="s">
        <v>4664</v>
      </c>
      <c r="C385" s="2579">
        <f>'300301'!H54+'300301'!H53+'300301'!H52+'300301'!H51+'300301'!H50</f>
        <v>0</v>
      </c>
    </row>
    <row r="386" spans="1:3" s="1444" customFormat="1" ht="15.75">
      <c r="A386" s="2580" t="s">
        <v>814</v>
      </c>
      <c r="B386" s="1527" t="s">
        <v>4722</v>
      </c>
      <c r="C386" s="2579">
        <f>SUM(C379:C385)</f>
        <v>0</v>
      </c>
    </row>
    <row r="388" spans="1:3" ht="18">
      <c r="A388" s="404" t="s">
        <v>815</v>
      </c>
      <c r="B388" s="404"/>
      <c r="C388" s="404"/>
    </row>
    <row r="389" spans="1:3" ht="15.75">
      <c r="A389" s="645" t="s">
        <v>816</v>
      </c>
    </row>
    <row r="390" spans="1:3">
      <c r="A390" s="17" t="s">
        <v>817</v>
      </c>
      <c r="B390" s="17" t="s">
        <v>2294</v>
      </c>
      <c r="C390" s="406" t="e">
        <f>C344/C375</f>
        <v>#DIV/0!</v>
      </c>
    </row>
    <row r="391" spans="1:3">
      <c r="A391" s="17" t="s">
        <v>818</v>
      </c>
      <c r="B391" s="17" t="s">
        <v>2294</v>
      </c>
      <c r="C391" s="306" t="e">
        <f>(+C360*1000)/C375</f>
        <v>#DIV/0!</v>
      </c>
    </row>
    <row r="392" spans="1:3">
      <c r="A392" s="17" t="s">
        <v>819</v>
      </c>
      <c r="B392" s="17" t="s">
        <v>2294</v>
      </c>
      <c r="C392" s="685" t="e">
        <f>(+C344*100)/(C360*1000)</f>
        <v>#DIV/0!</v>
      </c>
    </row>
    <row r="393" spans="1:3">
      <c r="A393" s="17"/>
      <c r="B393" s="17"/>
      <c r="C393" s="306"/>
    </row>
    <row r="394" spans="1:3" ht="15.75">
      <c r="A394" s="645" t="s">
        <v>820</v>
      </c>
      <c r="B394" s="17"/>
      <c r="C394" s="306"/>
    </row>
    <row r="395" spans="1:3">
      <c r="A395" s="17" t="s">
        <v>817</v>
      </c>
      <c r="B395" s="17" t="s">
        <v>2294</v>
      </c>
      <c r="C395" s="684" t="e">
        <f>C345/C376</f>
        <v>#DIV/0!</v>
      </c>
    </row>
    <row r="396" spans="1:3">
      <c r="A396" s="17" t="s">
        <v>818</v>
      </c>
      <c r="B396" s="17" t="s">
        <v>2294</v>
      </c>
      <c r="C396" s="306" t="e">
        <f>(+C361*1000)/C376</f>
        <v>#DIV/0!</v>
      </c>
    </row>
    <row r="397" spans="1:3">
      <c r="A397" s="17" t="s">
        <v>819</v>
      </c>
      <c r="B397" s="17" t="s">
        <v>2294</v>
      </c>
      <c r="C397" s="685" t="e">
        <f>(+C345*100)/(C361*1000)</f>
        <v>#DIV/0!</v>
      </c>
    </row>
    <row r="398" spans="1:3">
      <c r="A398" s="17"/>
      <c r="B398" s="17"/>
      <c r="C398" s="685"/>
    </row>
    <row r="399" spans="1:3" ht="15.75">
      <c r="A399" s="645" t="s">
        <v>821</v>
      </c>
      <c r="B399" s="17"/>
      <c r="C399" s="685"/>
    </row>
    <row r="400" spans="1:3">
      <c r="A400" s="17" t="s">
        <v>817</v>
      </c>
      <c r="B400" s="17" t="s">
        <v>2294</v>
      </c>
      <c r="C400" s="684" t="e">
        <f>C346/C377</f>
        <v>#DIV/0!</v>
      </c>
    </row>
    <row r="401" spans="1:3">
      <c r="A401" s="17" t="s">
        <v>818</v>
      </c>
      <c r="B401" s="17" t="s">
        <v>2294</v>
      </c>
      <c r="C401" s="306" t="e">
        <f>(+C362*1000)/C377</f>
        <v>#DIV/0!</v>
      </c>
    </row>
    <row r="402" spans="1:3">
      <c r="A402" s="17" t="s">
        <v>819</v>
      </c>
      <c r="B402" s="17" t="s">
        <v>2294</v>
      </c>
      <c r="C402" s="685" t="e">
        <f>(+C346*100)/(C362*1000)</f>
        <v>#DIV/0!</v>
      </c>
    </row>
    <row r="404" spans="1:3" ht="18">
      <c r="A404" s="404" t="s">
        <v>3622</v>
      </c>
      <c r="B404" s="404"/>
      <c r="C404" s="404"/>
    </row>
    <row r="405" spans="1:3">
      <c r="A405" s="17" t="s">
        <v>822</v>
      </c>
      <c r="B405" s="17" t="s">
        <v>823</v>
      </c>
      <c r="C405" s="406">
        <f>'320323'!E29</f>
        <v>0</v>
      </c>
    </row>
    <row r="406" spans="1:3">
      <c r="A406" s="17" t="s">
        <v>824</v>
      </c>
      <c r="B406" s="17" t="s">
        <v>825</v>
      </c>
      <c r="C406" s="306">
        <f>'320323'!E49</f>
        <v>0</v>
      </c>
    </row>
    <row r="407" spans="1:3">
      <c r="A407" s="17" t="s">
        <v>826</v>
      </c>
      <c r="B407" s="17" t="s">
        <v>827</v>
      </c>
      <c r="C407" s="306">
        <f>'320323'!K16</f>
        <v>0</v>
      </c>
    </row>
    <row r="408" spans="1:3">
      <c r="A408" s="17" t="s">
        <v>828</v>
      </c>
      <c r="B408" s="1527" t="s">
        <v>4552</v>
      </c>
      <c r="C408" s="306">
        <f>'320323'!K33</f>
        <v>0</v>
      </c>
    </row>
    <row r="409" spans="1:3">
      <c r="A409" s="17" t="s">
        <v>829</v>
      </c>
      <c r="B409" s="1527" t="s">
        <v>4553</v>
      </c>
      <c r="C409" s="306">
        <f>'320323'!K39</f>
        <v>0</v>
      </c>
    </row>
    <row r="410" spans="1:3">
      <c r="A410" s="17" t="s">
        <v>770</v>
      </c>
      <c r="B410" s="1527" t="s">
        <v>2294</v>
      </c>
      <c r="C410" s="306">
        <f>SUM(C405:C409)</f>
        <v>0</v>
      </c>
    </row>
    <row r="411" spans="1:3">
      <c r="A411" s="17" t="s">
        <v>771</v>
      </c>
      <c r="B411" s="1527" t="s">
        <v>4554</v>
      </c>
      <c r="C411" s="306">
        <f>'320323'!K73</f>
        <v>0</v>
      </c>
    </row>
    <row r="412" spans="1:3">
      <c r="A412" s="1527" t="s">
        <v>4444</v>
      </c>
      <c r="B412" s="1527" t="s">
        <v>4445</v>
      </c>
      <c r="C412" s="2579">
        <f>'320323'!P26</f>
        <v>0</v>
      </c>
    </row>
    <row r="413" spans="1:3">
      <c r="A413" s="17" t="s">
        <v>2039</v>
      </c>
      <c r="B413" s="1527" t="s">
        <v>4555</v>
      </c>
      <c r="C413" s="306">
        <f>'320323'!P54</f>
        <v>0</v>
      </c>
    </row>
    <row r="414" spans="1:3">
      <c r="A414" s="17" t="s">
        <v>2040</v>
      </c>
      <c r="B414" s="1527" t="s">
        <v>4556</v>
      </c>
      <c r="C414" s="306">
        <f>'320323'!P62+'320323'!P69</f>
        <v>0</v>
      </c>
    </row>
    <row r="415" spans="1:3">
      <c r="A415" s="17" t="s">
        <v>2041</v>
      </c>
      <c r="B415" s="1527" t="s">
        <v>4557</v>
      </c>
      <c r="C415" s="306">
        <f>'320323'!P76</f>
        <v>0</v>
      </c>
    </row>
    <row r="416" spans="1:3">
      <c r="A416" s="17" t="s">
        <v>2042</v>
      </c>
      <c r="B416" s="1527" t="s">
        <v>4558</v>
      </c>
      <c r="C416" s="306">
        <f>'320323'!V22</f>
        <v>0</v>
      </c>
    </row>
    <row r="417" spans="1:4" ht="15.75">
      <c r="A417" s="112" t="s">
        <v>2043</v>
      </c>
      <c r="B417" s="1527" t="s">
        <v>4559</v>
      </c>
      <c r="C417" s="406">
        <f>SUM(C410:C416)</f>
        <v>0</v>
      </c>
    </row>
    <row r="418" spans="1:4" ht="15.75">
      <c r="A418" s="17"/>
      <c r="B418" s="112"/>
      <c r="C418" s="112"/>
    </row>
    <row r="420" spans="1:4" ht="18">
      <c r="A420" s="404" t="s">
        <v>2044</v>
      </c>
      <c r="B420" s="69"/>
      <c r="C420" s="404"/>
      <c r="D420" s="404"/>
    </row>
    <row r="421" spans="1:4" ht="18">
      <c r="A421" s="514"/>
      <c r="B421" s="514"/>
      <c r="C421" s="514"/>
      <c r="D421" s="514"/>
    </row>
    <row r="424" spans="1:4" ht="15.75">
      <c r="A424" s="17"/>
      <c r="B424" s="2577" t="s">
        <v>2287</v>
      </c>
    </row>
    <row r="425" spans="1:4" ht="18">
      <c r="A425" s="515"/>
      <c r="B425" s="2577" t="s">
        <v>2288</v>
      </c>
      <c r="C425" s="2577" t="str">
        <f>$C$16</f>
        <v xml:space="preserve"> December 31, 2016</v>
      </c>
    </row>
    <row r="426" spans="1:4" ht="18">
      <c r="A426" s="515"/>
      <c r="B426" s="112"/>
      <c r="C426" s="112"/>
    </row>
    <row r="427" spans="1:4">
      <c r="A427" s="17" t="s">
        <v>2045</v>
      </c>
      <c r="B427" s="17" t="s">
        <v>2294</v>
      </c>
      <c r="C427" s="406">
        <f>C356</f>
        <v>0</v>
      </c>
    </row>
    <row r="428" spans="1:4">
      <c r="A428" s="17"/>
      <c r="B428" s="17"/>
      <c r="C428" s="406"/>
    </row>
    <row r="429" spans="1:4">
      <c r="A429" s="17" t="s">
        <v>2046</v>
      </c>
      <c r="B429" s="17" t="s">
        <v>2294</v>
      </c>
      <c r="C429" s="306">
        <f>C371</f>
        <v>0</v>
      </c>
    </row>
    <row r="430" spans="1:4">
      <c r="A430" s="17"/>
      <c r="B430" s="17"/>
      <c r="C430" s="306"/>
    </row>
    <row r="431" spans="1:4" ht="15.75">
      <c r="A431" s="71" t="s">
        <v>2047</v>
      </c>
      <c r="B431" s="71"/>
      <c r="C431" s="71"/>
    </row>
    <row r="432" spans="1:4" ht="15.75">
      <c r="A432" s="17"/>
      <c r="B432" s="681"/>
    </row>
    <row r="433" spans="1:3">
      <c r="A433" s="17" t="s">
        <v>2048</v>
      </c>
      <c r="B433" s="17" t="s">
        <v>2294</v>
      </c>
      <c r="C433" s="406">
        <f>C506</f>
        <v>0</v>
      </c>
    </row>
    <row r="434" spans="1:3">
      <c r="A434" s="17"/>
      <c r="B434" s="17"/>
      <c r="C434" s="306"/>
    </row>
    <row r="435" spans="1:3">
      <c r="A435" s="17" t="s">
        <v>2049</v>
      </c>
      <c r="B435" s="17" t="s">
        <v>2294</v>
      </c>
      <c r="C435" s="306">
        <f>C511</f>
        <v>0</v>
      </c>
    </row>
    <row r="436" spans="1:3">
      <c r="A436" s="17"/>
      <c r="B436" s="17"/>
      <c r="C436" s="306"/>
    </row>
    <row r="437" spans="1:3">
      <c r="A437" s="17" t="s">
        <v>2839</v>
      </c>
      <c r="B437" s="17" t="s">
        <v>2294</v>
      </c>
      <c r="C437" s="306">
        <f>C519</f>
        <v>0</v>
      </c>
    </row>
    <row r="438" spans="1:3">
      <c r="A438" s="17"/>
      <c r="B438" s="17"/>
      <c r="C438" s="306"/>
    </row>
    <row r="439" spans="1:3">
      <c r="A439" s="17" t="s">
        <v>2050</v>
      </c>
      <c r="B439" s="17" t="s">
        <v>2294</v>
      </c>
      <c r="C439" s="306">
        <f>C527</f>
        <v>0</v>
      </c>
    </row>
    <row r="440" spans="1:3">
      <c r="A440" s="17"/>
      <c r="B440" s="17"/>
      <c r="C440" s="306"/>
    </row>
    <row r="441" spans="1:3">
      <c r="A441" s="17" t="s">
        <v>2051</v>
      </c>
      <c r="B441" s="17" t="s">
        <v>2294</v>
      </c>
      <c r="C441" s="306">
        <f>C173</f>
        <v>0</v>
      </c>
    </row>
    <row r="442" spans="1:3">
      <c r="A442" s="17"/>
      <c r="B442" s="17"/>
      <c r="C442" s="306"/>
    </row>
    <row r="443" spans="1:3">
      <c r="A443" s="17" t="s">
        <v>2052</v>
      </c>
      <c r="B443" s="17" t="s">
        <v>2294</v>
      </c>
      <c r="C443" s="306">
        <f>C172</f>
        <v>0</v>
      </c>
    </row>
    <row r="444" spans="1:3">
      <c r="A444" s="17"/>
      <c r="B444" s="17" t="s">
        <v>1789</v>
      </c>
      <c r="C444" s="306"/>
    </row>
    <row r="445" spans="1:3">
      <c r="A445" s="17" t="s">
        <v>2053</v>
      </c>
      <c r="B445" s="17" t="s">
        <v>2054</v>
      </c>
      <c r="C445" s="306">
        <f>C447-SUM(C433:C443)</f>
        <v>0</v>
      </c>
    </row>
    <row r="446" spans="1:3">
      <c r="B446" s="9" t="s">
        <v>1789</v>
      </c>
    </row>
    <row r="447" spans="1:3">
      <c r="A447" s="17" t="s">
        <v>2055</v>
      </c>
      <c r="B447" s="17" t="s">
        <v>2294</v>
      </c>
      <c r="C447" s="406">
        <f>C427</f>
        <v>0</v>
      </c>
    </row>
    <row r="448" spans="1:3" ht="15.75">
      <c r="A448" s="17"/>
      <c r="B448" s="112"/>
      <c r="C448" s="306"/>
    </row>
    <row r="450" spans="1:3" ht="15.75">
      <c r="A450" s="71" t="s">
        <v>2056</v>
      </c>
      <c r="B450" s="71"/>
      <c r="C450" s="71"/>
    </row>
    <row r="451" spans="1:3">
      <c r="A451" s="69"/>
      <c r="B451" s="69"/>
      <c r="C451" s="69"/>
    </row>
    <row r="453" spans="1:3">
      <c r="A453" s="17" t="s">
        <v>2048</v>
      </c>
      <c r="B453" s="17" t="s">
        <v>2294</v>
      </c>
      <c r="C453" s="686" t="e">
        <f>(+C433/C$427)*100</f>
        <v>#DIV/0!</v>
      </c>
    </row>
    <row r="454" spans="1:3">
      <c r="A454" s="17"/>
      <c r="B454" s="17"/>
      <c r="C454" s="686"/>
    </row>
    <row r="455" spans="1:3">
      <c r="A455" s="17" t="s">
        <v>2049</v>
      </c>
      <c r="B455" s="17" t="s">
        <v>2294</v>
      </c>
      <c r="C455" s="686" t="e">
        <f>(+C435/C$427)*100</f>
        <v>#DIV/0!</v>
      </c>
    </row>
    <row r="456" spans="1:3">
      <c r="A456" s="17"/>
      <c r="B456" s="17"/>
      <c r="C456" s="686"/>
    </row>
    <row r="457" spans="1:3">
      <c r="A457" s="17" t="s">
        <v>2839</v>
      </c>
      <c r="B457" s="17" t="s">
        <v>2294</v>
      </c>
      <c r="C457" s="686" t="e">
        <f>(+C437/C$427)*100</f>
        <v>#DIV/0!</v>
      </c>
    </row>
    <row r="458" spans="1:3">
      <c r="A458" s="17"/>
      <c r="B458" s="17"/>
      <c r="C458" s="686"/>
    </row>
    <row r="459" spans="1:3">
      <c r="A459" s="17" t="s">
        <v>2050</v>
      </c>
      <c r="B459" s="17" t="s">
        <v>2294</v>
      </c>
      <c r="C459" s="686" t="e">
        <f>(+C439/C$427)*100</f>
        <v>#DIV/0!</v>
      </c>
    </row>
    <row r="460" spans="1:3">
      <c r="A460" s="17"/>
      <c r="B460" s="17"/>
      <c r="C460" s="686"/>
    </row>
    <row r="461" spans="1:3">
      <c r="A461" s="17" t="s">
        <v>2051</v>
      </c>
      <c r="B461" s="17" t="s">
        <v>2294</v>
      </c>
      <c r="C461" s="686" t="e">
        <f>(+C441/C$427)*100</f>
        <v>#DIV/0!</v>
      </c>
    </row>
    <row r="462" spans="1:3">
      <c r="A462" s="17"/>
      <c r="B462" s="17"/>
      <c r="C462" s="686"/>
    </row>
    <row r="463" spans="1:3">
      <c r="A463" s="17" t="s">
        <v>2052</v>
      </c>
      <c r="B463" s="17" t="s">
        <v>2294</v>
      </c>
      <c r="C463" s="686" t="e">
        <f>(+C443/C$427)*100</f>
        <v>#DIV/0!</v>
      </c>
    </row>
    <row r="464" spans="1:3">
      <c r="A464" s="17"/>
      <c r="B464" s="17"/>
      <c r="C464" s="686"/>
    </row>
    <row r="465" spans="1:3">
      <c r="A465" s="17" t="s">
        <v>2053</v>
      </c>
      <c r="B465" s="17" t="s">
        <v>2294</v>
      </c>
      <c r="C465" s="686" t="e">
        <f>(+C445/C$427)*100</f>
        <v>#DIV/0!</v>
      </c>
    </row>
    <row r="466" spans="1:3">
      <c r="A466" s="17"/>
      <c r="B466" s="17"/>
      <c r="C466" s="686"/>
    </row>
    <row r="467" spans="1:3">
      <c r="A467" s="17" t="s">
        <v>2055</v>
      </c>
      <c r="B467" s="17" t="s">
        <v>2057</v>
      </c>
      <c r="C467" s="686" t="e">
        <f>SUM(C453:C466)</f>
        <v>#DIV/0!</v>
      </c>
    </row>
    <row r="468" spans="1:3" ht="15.75">
      <c r="A468" s="17"/>
      <c r="B468" s="112"/>
    </row>
    <row r="470" spans="1:3" ht="15.75">
      <c r="A470" s="71" t="s">
        <v>2058</v>
      </c>
      <c r="B470" s="71"/>
      <c r="C470" s="71"/>
    </row>
    <row r="472" spans="1:3">
      <c r="A472" s="69"/>
      <c r="B472" s="69"/>
      <c r="C472" s="69"/>
    </row>
    <row r="473" spans="1:3">
      <c r="A473" s="17" t="s">
        <v>2048</v>
      </c>
      <c r="B473" s="17" t="s">
        <v>2294</v>
      </c>
      <c r="C473" s="687" t="e">
        <f>(+C433/(C$429*1000))*100</f>
        <v>#DIV/0!</v>
      </c>
    </row>
    <row r="474" spans="1:3">
      <c r="A474" s="17"/>
      <c r="B474" s="17"/>
      <c r="C474" s="687"/>
    </row>
    <row r="475" spans="1:3">
      <c r="A475" s="17" t="s">
        <v>2049</v>
      </c>
      <c r="B475" s="17" t="s">
        <v>2294</v>
      </c>
      <c r="C475" s="687" t="e">
        <f>(+C435/(C$429*1000))*100</f>
        <v>#DIV/0!</v>
      </c>
    </row>
    <row r="476" spans="1:3">
      <c r="A476" s="17"/>
      <c r="B476" s="17"/>
      <c r="C476" s="687"/>
    </row>
    <row r="477" spans="1:3">
      <c r="A477" s="17" t="s">
        <v>2839</v>
      </c>
      <c r="B477" s="17" t="s">
        <v>2294</v>
      </c>
      <c r="C477" s="687" t="e">
        <f>(+C437/(C$429*1000))*100</f>
        <v>#DIV/0!</v>
      </c>
    </row>
    <row r="478" spans="1:3">
      <c r="A478" s="17"/>
      <c r="B478" s="17"/>
      <c r="C478" s="687"/>
    </row>
    <row r="479" spans="1:3">
      <c r="A479" s="17" t="s">
        <v>2050</v>
      </c>
      <c r="B479" s="17" t="s">
        <v>2294</v>
      </c>
      <c r="C479" s="687" t="e">
        <f>(+C439/(C$429*1000))*100</f>
        <v>#DIV/0!</v>
      </c>
    </row>
    <row r="480" spans="1:3">
      <c r="A480" s="17"/>
      <c r="B480" s="17"/>
      <c r="C480" s="687"/>
    </row>
    <row r="481" spans="1:3">
      <c r="A481" s="17" t="s">
        <v>2051</v>
      </c>
      <c r="B481" s="17" t="s">
        <v>2294</v>
      </c>
      <c r="C481" s="687" t="e">
        <f>(+C441/(C$429*1000))*100</f>
        <v>#DIV/0!</v>
      </c>
    </row>
    <row r="482" spans="1:3">
      <c r="A482" s="17"/>
      <c r="B482" s="17"/>
      <c r="C482" s="687"/>
    </row>
    <row r="483" spans="1:3">
      <c r="A483" s="17" t="s">
        <v>2052</v>
      </c>
      <c r="B483" s="17" t="s">
        <v>2294</v>
      </c>
      <c r="C483" s="687" t="e">
        <f>(+C443/(C$429*1000))*100</f>
        <v>#DIV/0!</v>
      </c>
    </row>
    <row r="484" spans="1:3">
      <c r="A484" s="17"/>
      <c r="B484" s="17"/>
      <c r="C484" s="687"/>
    </row>
    <row r="485" spans="1:3">
      <c r="A485" s="17" t="s">
        <v>2053</v>
      </c>
      <c r="B485" s="17" t="s">
        <v>2294</v>
      </c>
      <c r="C485" s="687" t="e">
        <f>(+C445/(C$429*1000))*100</f>
        <v>#DIV/0!</v>
      </c>
    </row>
    <row r="486" spans="1:3">
      <c r="A486" s="17"/>
      <c r="B486" s="17"/>
      <c r="C486" s="687"/>
    </row>
    <row r="487" spans="1:3">
      <c r="A487" s="17" t="s">
        <v>2055</v>
      </c>
      <c r="B487" s="17" t="s">
        <v>2059</v>
      </c>
      <c r="C487" s="687" t="e">
        <f>SUM(C473:C486)</f>
        <v>#DIV/0!</v>
      </c>
    </row>
    <row r="488" spans="1:3" ht="15.75">
      <c r="A488" s="19"/>
      <c r="B488" s="112"/>
    </row>
    <row r="490" spans="1:3">
      <c r="A490" s="9" t="s">
        <v>2060</v>
      </c>
    </row>
    <row r="494" spans="1:3" ht="15.75">
      <c r="A494" s="112" t="s">
        <v>2061</v>
      </c>
    </row>
    <row r="496" spans="1:3" ht="15.75">
      <c r="A496" s="17"/>
      <c r="B496" s="2577" t="s">
        <v>2287</v>
      </c>
    </row>
    <row r="497" spans="1:3" ht="15.75">
      <c r="A497" s="17"/>
      <c r="B497" s="2577" t="s">
        <v>2288</v>
      </c>
      <c r="C497" s="2577" t="str">
        <f>$C$16</f>
        <v xml:space="preserve"> December 31, 2016</v>
      </c>
    </row>
    <row r="498" spans="1:3" ht="15.75">
      <c r="A498" s="688" t="s">
        <v>2048</v>
      </c>
      <c r="B498" s="17"/>
      <c r="C498" s="306"/>
    </row>
    <row r="499" spans="1:3">
      <c r="A499" s="17" t="s">
        <v>2062</v>
      </c>
      <c r="B499" s="17" t="s">
        <v>2063</v>
      </c>
      <c r="C499" s="306">
        <f>'320323'!E13</f>
        <v>0</v>
      </c>
    </row>
    <row r="500" spans="1:3">
      <c r="A500" s="17" t="s">
        <v>2064</v>
      </c>
      <c r="B500" s="17" t="s">
        <v>2065</v>
      </c>
      <c r="C500" s="306">
        <f>'320323'!E33</f>
        <v>0</v>
      </c>
    </row>
    <row r="501" spans="1:3">
      <c r="A501" s="17" t="s">
        <v>2066</v>
      </c>
      <c r="B501" s="17" t="s">
        <v>2067</v>
      </c>
      <c r="C501" s="306">
        <f>'320323'!E53</f>
        <v>0</v>
      </c>
    </row>
    <row r="502" spans="1:3">
      <c r="A502" s="17" t="s">
        <v>2068</v>
      </c>
      <c r="B502" s="17" t="s">
        <v>2069</v>
      </c>
      <c r="C502" s="306">
        <f>'320323'!K20</f>
        <v>0</v>
      </c>
    </row>
    <row r="503" spans="1:3">
      <c r="A503" s="17" t="s">
        <v>3337</v>
      </c>
      <c r="B503" s="1527" t="s">
        <v>4560</v>
      </c>
      <c r="C503" s="306">
        <f>'320323'!K35</f>
        <v>0</v>
      </c>
    </row>
    <row r="504" spans="1:3">
      <c r="A504" s="17" t="s">
        <v>2070</v>
      </c>
      <c r="B504" s="17" t="s">
        <v>2294</v>
      </c>
      <c r="C504" s="306">
        <f>SUM(C499:C503)</f>
        <v>0</v>
      </c>
    </row>
    <row r="505" spans="1:3">
      <c r="A505" s="17" t="s">
        <v>2071</v>
      </c>
      <c r="B505" s="17"/>
      <c r="C505" s="306"/>
    </row>
    <row r="506" spans="1:3">
      <c r="A506" s="17" t="s">
        <v>2072</v>
      </c>
      <c r="B506" s="17" t="s">
        <v>2294</v>
      </c>
      <c r="C506" s="306">
        <f>C504-C505</f>
        <v>0</v>
      </c>
    </row>
    <row r="507" spans="1:3">
      <c r="A507" s="17"/>
      <c r="B507" s="17"/>
      <c r="C507" s="306"/>
    </row>
    <row r="508" spans="1:3" ht="15.75">
      <c r="A508" s="688" t="s">
        <v>2049</v>
      </c>
      <c r="B508" s="17"/>
      <c r="C508" s="306"/>
    </row>
    <row r="509" spans="1:3">
      <c r="A509" s="17" t="s">
        <v>2073</v>
      </c>
      <c r="B509" s="1527" t="s">
        <v>4563</v>
      </c>
      <c r="C509" s="306">
        <f>'354355'!F42</f>
        <v>0</v>
      </c>
    </row>
    <row r="510" spans="1:3">
      <c r="A510" s="17" t="s">
        <v>2074</v>
      </c>
      <c r="B510" s="1527" t="s">
        <v>4562</v>
      </c>
      <c r="C510" s="306">
        <f>'320323'!V12</f>
        <v>0</v>
      </c>
    </row>
    <row r="511" spans="1:3">
      <c r="A511" s="17" t="s">
        <v>2075</v>
      </c>
      <c r="B511" s="17" t="s">
        <v>2294</v>
      </c>
      <c r="C511" s="306">
        <f>SUM(C509:C510)</f>
        <v>0</v>
      </c>
    </row>
    <row r="512" spans="1:3">
      <c r="A512" s="17"/>
      <c r="B512" s="17"/>
      <c r="C512" s="306"/>
    </row>
    <row r="513" spans="1:3" ht="15.75">
      <c r="A513" s="688" t="s">
        <v>2839</v>
      </c>
      <c r="B513" s="17"/>
      <c r="C513" s="306"/>
    </row>
    <row r="514" spans="1:3">
      <c r="A514" s="17" t="s">
        <v>2076</v>
      </c>
      <c r="B514" s="1527" t="s">
        <v>4561</v>
      </c>
      <c r="C514" s="306">
        <f>'320323'!V24</f>
        <v>0</v>
      </c>
    </row>
    <row r="515" spans="1:3">
      <c r="A515" s="17" t="s">
        <v>3744</v>
      </c>
      <c r="B515" s="17" t="s">
        <v>2294</v>
      </c>
      <c r="C515" s="306">
        <f>C504</f>
        <v>0</v>
      </c>
    </row>
    <row r="516" spans="1:3">
      <c r="A516" s="17" t="s">
        <v>3745</v>
      </c>
      <c r="B516" s="17" t="s">
        <v>2294</v>
      </c>
      <c r="C516" s="306">
        <f>C511</f>
        <v>0</v>
      </c>
    </row>
    <row r="517" spans="1:3">
      <c r="A517" s="17" t="s">
        <v>3746</v>
      </c>
      <c r="B517" s="17" t="s">
        <v>2294</v>
      </c>
      <c r="C517" s="306">
        <f>C174</f>
        <v>0</v>
      </c>
    </row>
    <row r="518" spans="1:3">
      <c r="A518" s="17" t="s">
        <v>3747</v>
      </c>
      <c r="B518" s="17" t="s">
        <v>2294</v>
      </c>
      <c r="C518" s="306">
        <f>C175</f>
        <v>0</v>
      </c>
    </row>
    <row r="519" spans="1:3">
      <c r="A519" s="17" t="s">
        <v>3748</v>
      </c>
      <c r="B519" s="17" t="s">
        <v>2294</v>
      </c>
      <c r="C519" s="306">
        <f>C514-SUM(C515:C517)+C518</f>
        <v>0</v>
      </c>
    </row>
    <row r="521" spans="1:3" ht="15.75">
      <c r="A521" s="688" t="s">
        <v>3749</v>
      </c>
      <c r="B521" s="17"/>
      <c r="C521" s="306"/>
    </row>
    <row r="522" spans="1:3">
      <c r="A522" s="17" t="s">
        <v>3750</v>
      </c>
      <c r="B522" s="17" t="s">
        <v>2294</v>
      </c>
      <c r="C522" s="306">
        <f>C166</f>
        <v>0</v>
      </c>
    </row>
    <row r="523" spans="1:3">
      <c r="A523" s="17" t="s">
        <v>3751</v>
      </c>
      <c r="B523" s="17" t="s">
        <v>2294</v>
      </c>
      <c r="C523" s="306">
        <f>C168</f>
        <v>0</v>
      </c>
    </row>
    <row r="524" spans="1:3">
      <c r="A524" s="17" t="s">
        <v>3752</v>
      </c>
      <c r="B524" s="17" t="s">
        <v>2294</v>
      </c>
      <c r="C524" s="306">
        <f>C169</f>
        <v>0</v>
      </c>
    </row>
    <row r="525" spans="1:3">
      <c r="A525" s="17" t="s">
        <v>3753</v>
      </c>
      <c r="B525" s="17" t="s">
        <v>2294</v>
      </c>
      <c r="C525" s="306">
        <f>C170</f>
        <v>0</v>
      </c>
    </row>
    <row r="526" spans="1:3">
      <c r="A526" s="17" t="s">
        <v>3754</v>
      </c>
      <c r="B526" s="17" t="s">
        <v>2294</v>
      </c>
      <c r="C526" s="306">
        <f>C171</f>
        <v>0</v>
      </c>
    </row>
    <row r="527" spans="1:3">
      <c r="A527" s="17" t="s">
        <v>3755</v>
      </c>
      <c r="B527" s="17"/>
      <c r="C527" s="306">
        <f>SUM(C522:C526)</f>
        <v>0</v>
      </c>
    </row>
    <row r="529" spans="1:5" ht="15.75">
      <c r="A529" s="688" t="s">
        <v>3756</v>
      </c>
    </row>
    <row r="530" spans="1:5">
      <c r="A530" s="17" t="s">
        <v>3757</v>
      </c>
      <c r="B530" s="17"/>
      <c r="C530" s="306">
        <f>C504</f>
        <v>0</v>
      </c>
    </row>
    <row r="531" spans="1:5">
      <c r="A531" s="17" t="s">
        <v>3758</v>
      </c>
      <c r="B531" s="17"/>
      <c r="C531" s="306">
        <f>C371</f>
        <v>0</v>
      </c>
    </row>
    <row r="532" spans="1:5">
      <c r="A532" s="17" t="s">
        <v>3759</v>
      </c>
      <c r="B532" s="17"/>
      <c r="C532" s="689" t="str">
        <f>IF(ISERR(C530/C531/1000)," ",C530/C531/1000)</f>
        <v xml:space="preserve"> </v>
      </c>
    </row>
    <row r="533" spans="1:5">
      <c r="A533" s="17" t="s">
        <v>2237</v>
      </c>
      <c r="B533" s="17"/>
      <c r="C533" s="306">
        <f>C365</f>
        <v>0</v>
      </c>
    </row>
    <row r="534" spans="1:5">
      <c r="A534" s="17" t="s">
        <v>2238</v>
      </c>
      <c r="B534" s="17"/>
      <c r="C534" s="306">
        <f>C532*C533*1000</f>
        <v>0</v>
      </c>
    </row>
    <row r="537" spans="1:5" ht="18">
      <c r="A537" s="404" t="s">
        <v>2239</v>
      </c>
      <c r="B537" s="69"/>
      <c r="C537" s="69"/>
      <c r="D537" s="17"/>
      <c r="E537" s="69"/>
    </row>
    <row r="538" spans="1:5" ht="18">
      <c r="A538" s="404"/>
      <c r="B538" s="69"/>
      <c r="C538" s="69"/>
      <c r="D538" s="69"/>
      <c r="E538" s="69"/>
    </row>
    <row r="539" spans="1:5" ht="18">
      <c r="A539" s="404"/>
      <c r="B539" s="69"/>
      <c r="C539" s="69"/>
      <c r="D539" s="69"/>
      <c r="E539" s="69"/>
    </row>
    <row r="541" spans="1:5" ht="15.75">
      <c r="A541" s="17"/>
      <c r="B541" s="17"/>
      <c r="C541" s="112"/>
      <c r="D541" s="112"/>
    </row>
    <row r="542" spans="1:5" ht="15.75">
      <c r="A542" s="17"/>
      <c r="B542" s="2577" t="s">
        <v>2287</v>
      </c>
      <c r="C542" s="17"/>
      <c r="D542" s="112"/>
      <c r="E542" s="112"/>
    </row>
    <row r="543" spans="1:5" ht="15.75">
      <c r="A543" s="17"/>
      <c r="B543" s="2577" t="s">
        <v>2288</v>
      </c>
      <c r="C543" s="2577" t="str">
        <f>$C$16</f>
        <v xml:space="preserve"> December 31, 2016</v>
      </c>
      <c r="D543" s="17"/>
      <c r="E543" s="112"/>
    </row>
    <row r="544" spans="1:5" ht="15.75">
      <c r="A544" s="17"/>
      <c r="B544" s="2577"/>
      <c r="C544" s="112"/>
      <c r="D544" s="17"/>
      <c r="E544" s="112"/>
    </row>
    <row r="545" spans="1:5" ht="15.75">
      <c r="A545" s="71" t="s">
        <v>2240</v>
      </c>
      <c r="B545" s="71"/>
      <c r="C545" s="71"/>
      <c r="D545" s="71"/>
      <c r="E545" s="71"/>
    </row>
    <row r="546" spans="1:5" ht="15.75">
      <c r="A546" s="71"/>
      <c r="B546" s="71"/>
      <c r="C546" s="112"/>
      <c r="D546" s="112"/>
      <c r="E546" s="71"/>
    </row>
    <row r="547" spans="1:5">
      <c r="A547" s="17" t="s">
        <v>2241</v>
      </c>
      <c r="B547" s="17" t="s">
        <v>2242</v>
      </c>
      <c r="C547" s="17">
        <f>'204207'!I31</f>
        <v>0</v>
      </c>
      <c r="D547" s="406"/>
      <c r="E547" s="406"/>
    </row>
    <row r="548" spans="1:5">
      <c r="A548" s="9" t="s">
        <v>2243</v>
      </c>
    </row>
    <row r="549" spans="1:5">
      <c r="A549" s="9" t="s">
        <v>3662</v>
      </c>
      <c r="B549" s="9" t="s">
        <v>4702</v>
      </c>
      <c r="C549" s="9">
        <f>'204207'!I42</f>
        <v>0</v>
      </c>
    </row>
    <row r="550" spans="1:5">
      <c r="A550" s="9" t="s">
        <v>3664</v>
      </c>
      <c r="B550" s="9" t="s">
        <v>4703</v>
      </c>
      <c r="C550" s="9">
        <f>'204207'!I51</f>
        <v>0</v>
      </c>
    </row>
    <row r="551" spans="1:5">
      <c r="A551" s="9" t="s">
        <v>2244</v>
      </c>
      <c r="B551" s="9" t="s">
        <v>4704</v>
      </c>
      <c r="C551" s="9">
        <f>'204207'!I61</f>
        <v>0</v>
      </c>
    </row>
    <row r="552" spans="1:5">
      <c r="A552" s="9" t="s">
        <v>2174</v>
      </c>
      <c r="B552" s="1444" t="s">
        <v>4564</v>
      </c>
      <c r="C552" s="9">
        <f>'204207'!I83</f>
        <v>0</v>
      </c>
    </row>
    <row r="553" spans="1:5">
      <c r="A553" s="9" t="s">
        <v>1372</v>
      </c>
      <c r="B553" s="1444" t="s">
        <v>4565</v>
      </c>
      <c r="C553" s="9">
        <f>'204207'!I97</f>
        <v>0</v>
      </c>
    </row>
    <row r="554" spans="1:5">
      <c r="A554" s="9" t="s">
        <v>1373</v>
      </c>
      <c r="B554" s="1444" t="s">
        <v>4566</v>
      </c>
      <c r="C554" s="9">
        <f>'204207'!I114</f>
        <v>0</v>
      </c>
    </row>
    <row r="555" spans="1:5">
      <c r="A555" s="1444" t="s">
        <v>4447</v>
      </c>
      <c r="B555" s="1444" t="s">
        <v>4446</v>
      </c>
      <c r="C555" s="2582">
        <f>'204207'!I123</f>
        <v>0</v>
      </c>
    </row>
    <row r="556" spans="1:5">
      <c r="A556" s="9" t="s">
        <v>1374</v>
      </c>
      <c r="B556" s="1444" t="s">
        <v>4567</v>
      </c>
      <c r="C556" s="9">
        <f>'204207'!I138</f>
        <v>0</v>
      </c>
    </row>
    <row r="557" spans="1:5">
      <c r="A557" s="9" t="s">
        <v>2808</v>
      </c>
      <c r="B557" s="9" t="s">
        <v>2809</v>
      </c>
      <c r="C557" s="9">
        <f>'200201'!E13</f>
        <v>0</v>
      </c>
    </row>
    <row r="558" spans="1:5">
      <c r="A558" s="9" t="s">
        <v>2810</v>
      </c>
      <c r="B558" s="9" t="s">
        <v>2811</v>
      </c>
      <c r="C558" s="9">
        <f>'200201'!E15</f>
        <v>0</v>
      </c>
    </row>
    <row r="559" spans="1:5">
      <c r="A559" s="9" t="s">
        <v>2812</v>
      </c>
      <c r="B559" s="9" t="s">
        <v>2813</v>
      </c>
      <c r="C559" s="9">
        <f>'202203'!H21+SUM('202203'!H25:H27)</f>
        <v>0</v>
      </c>
    </row>
    <row r="561" spans="1:5" ht="15.75">
      <c r="A561" s="112" t="s">
        <v>1514</v>
      </c>
      <c r="B561" s="17" t="s">
        <v>1515</v>
      </c>
      <c r="C561" s="9">
        <f>SUM(C547:D559)</f>
        <v>0</v>
      </c>
    </row>
    <row r="562" spans="1:5">
      <c r="B562" s="9" t="s">
        <v>1516</v>
      </c>
    </row>
    <row r="563" spans="1:5">
      <c r="A563" s="9" t="s">
        <v>3011</v>
      </c>
      <c r="B563" s="9" t="s">
        <v>1517</v>
      </c>
      <c r="C563" s="9">
        <f>'200201'!E17</f>
        <v>0</v>
      </c>
    </row>
    <row r="564" spans="1:5">
      <c r="A564" s="9" t="s">
        <v>3012</v>
      </c>
      <c r="B564" s="9" t="s">
        <v>1518</v>
      </c>
      <c r="C564" s="9">
        <f>'200201'!E18</f>
        <v>0</v>
      </c>
    </row>
    <row r="565" spans="1:5">
      <c r="A565" s="9" t="s">
        <v>1296</v>
      </c>
      <c r="B565" s="9" t="s">
        <v>1519</v>
      </c>
      <c r="C565" s="9">
        <f>'200201'!E19</f>
        <v>0</v>
      </c>
    </row>
    <row r="566" spans="1:5">
      <c r="A566" s="9" t="s">
        <v>3013</v>
      </c>
      <c r="B566" s="9" t="s">
        <v>1520</v>
      </c>
      <c r="C566" s="9">
        <f>'200201'!E20</f>
        <v>0</v>
      </c>
    </row>
    <row r="568" spans="1:5" ht="15.75">
      <c r="A568" s="112" t="s">
        <v>1521</v>
      </c>
      <c r="B568" s="17" t="s">
        <v>1522</v>
      </c>
      <c r="C568" s="9">
        <f>SUM(C561:C566)</f>
        <v>0</v>
      </c>
    </row>
    <row r="569" spans="1:5" ht="15.75">
      <c r="A569" s="112"/>
      <c r="B569" s="9" t="s">
        <v>1516</v>
      </c>
    </row>
    <row r="570" spans="1:5">
      <c r="A570" s="9" t="s">
        <v>1523</v>
      </c>
      <c r="B570" s="9" t="s">
        <v>1524</v>
      </c>
      <c r="C570" s="9">
        <f>'200201'!E42+'202203'!H28</f>
        <v>0</v>
      </c>
    </row>
    <row r="572" spans="1:5" ht="15.75">
      <c r="A572" s="112" t="s">
        <v>1525</v>
      </c>
      <c r="B572" s="17" t="s">
        <v>2294</v>
      </c>
      <c r="C572" s="406">
        <f>C568-C570</f>
        <v>0</v>
      </c>
      <c r="D572" s="406"/>
    </row>
    <row r="573" spans="1:5" ht="15.75">
      <c r="A573" s="17"/>
      <c r="B573" s="112"/>
      <c r="C573" s="112"/>
    </row>
    <row r="574" spans="1:5" ht="15.75">
      <c r="A574" s="71" t="s">
        <v>1526</v>
      </c>
      <c r="B574" s="71"/>
      <c r="C574" s="71"/>
      <c r="D574" s="71"/>
      <c r="E574" s="71"/>
    </row>
    <row r="576" spans="1:5">
      <c r="A576" s="17" t="s">
        <v>1527</v>
      </c>
      <c r="B576" s="2575" t="s">
        <v>2294</v>
      </c>
      <c r="C576" s="687">
        <f>C606/C608</f>
        <v>0.55751434658295984</v>
      </c>
      <c r="D576" s="17"/>
      <c r="E576" s="687"/>
    </row>
    <row r="577" spans="1:5">
      <c r="A577" s="17"/>
      <c r="B577" s="2575"/>
    </row>
    <row r="578" spans="1:5">
      <c r="A578" s="17" t="s">
        <v>1768</v>
      </c>
      <c r="B578" s="2575" t="s">
        <v>2294</v>
      </c>
      <c r="C578" s="406">
        <f>C610</f>
        <v>3504712088</v>
      </c>
      <c r="D578" s="17"/>
      <c r="E578" s="406"/>
    </row>
    <row r="579" spans="1:5">
      <c r="A579" s="17"/>
      <c r="B579" s="2575"/>
    </row>
    <row r="580" spans="1:5">
      <c r="A580" s="292" t="s">
        <v>1528</v>
      </c>
      <c r="B580" s="2575"/>
    </row>
    <row r="581" spans="1:5">
      <c r="A581" s="17" t="s">
        <v>1529</v>
      </c>
      <c r="B581" s="2575" t="s">
        <v>2294</v>
      </c>
      <c r="C581" s="690">
        <f>C612/C610</f>
        <v>0.35095607545380769</v>
      </c>
      <c r="D581" s="17"/>
      <c r="E581" s="690"/>
    </row>
    <row r="582" spans="1:5">
      <c r="A582" s="17" t="s">
        <v>1530</v>
      </c>
      <c r="B582" s="2575" t="s">
        <v>2294</v>
      </c>
      <c r="C582" s="690">
        <f>C614/C610</f>
        <v>2.8533014264537213E-10</v>
      </c>
      <c r="D582" s="17"/>
      <c r="E582" s="690"/>
    </row>
    <row r="583" spans="1:5">
      <c r="A583" s="17" t="s">
        <v>1531</v>
      </c>
      <c r="B583" s="2575" t="s">
        <v>2294</v>
      </c>
      <c r="C583" s="690">
        <f>C616/C610</f>
        <v>0.43942305197424825</v>
      </c>
      <c r="D583" s="17"/>
      <c r="E583" s="690"/>
    </row>
    <row r="584" spans="1:5">
      <c r="A584" s="17" t="s">
        <v>1532</v>
      </c>
      <c r="B584" s="2575" t="s">
        <v>2294</v>
      </c>
      <c r="C584" s="690">
        <f>C618/C610</f>
        <v>0.20962087228661391</v>
      </c>
      <c r="D584" s="17"/>
      <c r="E584" s="690"/>
    </row>
    <row r="585" spans="1:5">
      <c r="A585" s="17"/>
      <c r="B585" s="2575"/>
      <c r="C585" s="691"/>
      <c r="D585" s="17"/>
      <c r="E585" s="691"/>
    </row>
    <row r="586" spans="1:5">
      <c r="A586" s="17" t="s">
        <v>1533</v>
      </c>
      <c r="B586" s="2575" t="s">
        <v>2294</v>
      </c>
      <c r="C586" s="687">
        <f>C620/C622</f>
        <v>2.45014455014259</v>
      </c>
      <c r="D586" s="17"/>
      <c r="E586" s="687"/>
    </row>
    <row r="587" spans="1:5">
      <c r="A587" s="17"/>
      <c r="B587" s="2575"/>
    </row>
    <row r="588" spans="1:5">
      <c r="A588" s="17" t="s">
        <v>1534</v>
      </c>
      <c r="B588" s="2575" t="s">
        <v>2294</v>
      </c>
      <c r="C588" s="690">
        <f>C624/C626</f>
        <v>0</v>
      </c>
      <c r="D588" s="17"/>
      <c r="E588" s="690"/>
    </row>
    <row r="589" spans="1:5">
      <c r="A589" s="17"/>
      <c r="B589" s="2575"/>
      <c r="C589" s="690"/>
      <c r="D589" s="17"/>
      <c r="E589" s="690"/>
    </row>
    <row r="590" spans="1:5">
      <c r="A590" s="17" t="s">
        <v>1535</v>
      </c>
      <c r="B590" s="2575" t="s">
        <v>2294</v>
      </c>
      <c r="C590" s="690">
        <f>C626/C616</f>
        <v>4.96963918633977E-2</v>
      </c>
      <c r="D590" s="17"/>
      <c r="E590" s="690"/>
    </row>
    <row r="591" spans="1:5">
      <c r="A591" s="17"/>
      <c r="B591" s="2575"/>
    </row>
    <row r="592" spans="1:5">
      <c r="A592" s="17" t="s">
        <v>1536</v>
      </c>
      <c r="B592" s="2575"/>
    </row>
    <row r="593" spans="1:5">
      <c r="A593" s="17" t="s">
        <v>1537</v>
      </c>
      <c r="B593" s="2575" t="s">
        <v>2294</v>
      </c>
      <c r="C593" s="690">
        <f>C628/C630</f>
        <v>0.24612236168757806</v>
      </c>
      <c r="D593" s="17"/>
      <c r="E593" s="690"/>
    </row>
    <row r="594" spans="1:5">
      <c r="A594" s="17"/>
      <c r="B594" s="2575"/>
      <c r="C594" s="690"/>
      <c r="D594" s="17"/>
      <c r="E594" s="690"/>
    </row>
    <row r="595" spans="1:5">
      <c r="A595" s="17" t="s">
        <v>1538</v>
      </c>
      <c r="B595" s="2575" t="s">
        <v>2294</v>
      </c>
      <c r="C595" s="684">
        <f>C626/C632</f>
        <v>765349.92</v>
      </c>
      <c r="D595" s="17"/>
      <c r="E595" s="684"/>
    </row>
    <row r="596" spans="1:5">
      <c r="A596" s="17"/>
      <c r="B596" s="2575"/>
      <c r="C596" s="684"/>
      <c r="D596" s="17"/>
      <c r="E596" s="684"/>
    </row>
    <row r="597" spans="1:5">
      <c r="A597" s="17" t="s">
        <v>1539</v>
      </c>
      <c r="B597" s="2575" t="s">
        <v>2294</v>
      </c>
      <c r="C597" s="684">
        <f>C616/C632</f>
        <v>15400512.82</v>
      </c>
      <c r="D597" s="17"/>
      <c r="E597" s="684"/>
    </row>
    <row r="598" spans="1:5">
      <c r="A598" s="17"/>
      <c r="B598" s="2575"/>
      <c r="C598" s="684"/>
      <c r="D598" s="17"/>
      <c r="E598" s="684"/>
    </row>
    <row r="599" spans="1:5">
      <c r="A599" s="17" t="s">
        <v>1540</v>
      </c>
      <c r="B599" s="2575" t="s">
        <v>2294</v>
      </c>
      <c r="C599" s="684">
        <f>C624/C632</f>
        <v>0</v>
      </c>
      <c r="D599" s="17"/>
      <c r="E599" s="684"/>
    </row>
    <row r="600" spans="1:5">
      <c r="A600" s="17"/>
      <c r="B600" s="2575"/>
      <c r="C600" s="684"/>
      <c r="D600" s="17"/>
      <c r="E600" s="684"/>
    </row>
    <row r="601" spans="1:5">
      <c r="A601" s="17" t="s">
        <v>1541</v>
      </c>
      <c r="B601" s="2575" t="s">
        <v>2294</v>
      </c>
      <c r="C601" s="690">
        <f>C634/C610</f>
        <v>0.29224322348957527</v>
      </c>
      <c r="D601" s="17"/>
      <c r="E601" s="690"/>
    </row>
    <row r="604" spans="1:5" ht="15.75">
      <c r="A604" s="17"/>
      <c r="B604" s="2577" t="s">
        <v>1542</v>
      </c>
    </row>
    <row r="605" spans="1:5" ht="15.75">
      <c r="A605" s="17"/>
      <c r="B605" s="2577" t="s">
        <v>1543</v>
      </c>
      <c r="C605" s="2577" t="str">
        <f>$C$16</f>
        <v xml:space="preserve"> December 31, 2016</v>
      </c>
    </row>
    <row r="606" spans="1:5">
      <c r="A606" s="9" t="s">
        <v>1544</v>
      </c>
      <c r="B606" s="9" t="s">
        <v>1545</v>
      </c>
      <c r="C606" s="2870">
        <f>C64</f>
        <v>742891586</v>
      </c>
    </row>
    <row r="607" spans="1:5">
      <c r="C607" s="2870"/>
    </row>
    <row r="608" spans="1:5">
      <c r="A608" s="9" t="s">
        <v>1546</v>
      </c>
      <c r="B608" s="9" t="s">
        <v>1547</v>
      </c>
      <c r="C608" s="2870">
        <f>C128</f>
        <v>1332506671</v>
      </c>
    </row>
    <row r="609" spans="1:3">
      <c r="C609" s="2870"/>
    </row>
    <row r="610" spans="1:3">
      <c r="A610" s="9" t="s">
        <v>1768</v>
      </c>
      <c r="B610" s="9" t="s">
        <v>2294</v>
      </c>
      <c r="C610" s="2870">
        <f>SUM(C612:C618)</f>
        <v>3504712088</v>
      </c>
    </row>
    <row r="611" spans="1:3">
      <c r="C611" s="2870"/>
    </row>
    <row r="612" spans="1:3">
      <c r="A612" s="9" t="s">
        <v>1664</v>
      </c>
      <c r="B612" s="9" t="s">
        <v>1548</v>
      </c>
      <c r="C612" s="2870">
        <f>C111</f>
        <v>1230000000</v>
      </c>
    </row>
    <row r="613" spans="1:3">
      <c r="C613" s="2870"/>
    </row>
    <row r="614" spans="1:3">
      <c r="A614" s="9" t="s">
        <v>1766</v>
      </c>
      <c r="B614" s="9" t="s">
        <v>1549</v>
      </c>
      <c r="C614" s="2870">
        <f>C91</f>
        <v>1</v>
      </c>
    </row>
    <row r="615" spans="1:3">
      <c r="C615" s="2870"/>
    </row>
    <row r="616" spans="1:3">
      <c r="A616" s="9" t="s">
        <v>1550</v>
      </c>
      <c r="B616" s="9" t="s">
        <v>1551</v>
      </c>
      <c r="C616" s="2870">
        <f>C102-C91</f>
        <v>1540051282</v>
      </c>
    </row>
    <row r="617" spans="1:3">
      <c r="A617" s="9" t="s">
        <v>1552</v>
      </c>
      <c r="C617" s="2870"/>
    </row>
    <row r="618" spans="1:3">
      <c r="A618" s="9" t="s">
        <v>1553</v>
      </c>
      <c r="B618" s="9" t="s">
        <v>1554</v>
      </c>
      <c r="C618" s="2870">
        <f>C114+C116+C122</f>
        <v>734660805</v>
      </c>
    </row>
    <row r="619" spans="1:3">
      <c r="C619" s="2870"/>
    </row>
    <row r="620" spans="1:3">
      <c r="A620" s="9" t="s">
        <v>1555</v>
      </c>
      <c r="B620" s="9" t="s">
        <v>1556</v>
      </c>
      <c r="C620" s="2870">
        <f>C645</f>
        <v>191623828</v>
      </c>
    </row>
    <row r="621" spans="1:3">
      <c r="C621" s="2870"/>
    </row>
    <row r="622" spans="1:3">
      <c r="A622" s="9" t="s">
        <v>1557</v>
      </c>
      <c r="B622" s="9" t="s">
        <v>1558</v>
      </c>
      <c r="C622" s="2870">
        <f>C248</f>
        <v>78209193</v>
      </c>
    </row>
    <row r="623" spans="1:3">
      <c r="C623" s="2870"/>
    </row>
    <row r="624" spans="1:3">
      <c r="A624" s="9" t="s">
        <v>789</v>
      </c>
      <c r="B624" s="9" t="s">
        <v>1559</v>
      </c>
      <c r="C624" s="2870">
        <f>C268</f>
        <v>0</v>
      </c>
    </row>
    <row r="625" spans="1:5">
      <c r="C625" s="2870"/>
    </row>
    <row r="626" spans="1:5">
      <c r="A626" s="9" t="s">
        <v>2012</v>
      </c>
      <c r="B626" s="9" t="s">
        <v>1560</v>
      </c>
      <c r="C626" s="2870">
        <f>C249-C267</f>
        <v>76534992</v>
      </c>
    </row>
    <row r="627" spans="1:5">
      <c r="A627" s="9" t="s">
        <v>1561</v>
      </c>
      <c r="C627" s="2870"/>
    </row>
    <row r="628" spans="1:5">
      <c r="A628" s="9" t="s">
        <v>1562</v>
      </c>
      <c r="B628" s="9" t="s">
        <v>1563</v>
      </c>
      <c r="C628" s="2870">
        <f>C300</f>
        <v>119322466</v>
      </c>
    </row>
    <row r="629" spans="1:5">
      <c r="C629" s="2870"/>
    </row>
    <row r="630" spans="1:5">
      <c r="A630" s="9" t="s">
        <v>1564</v>
      </c>
      <c r="B630" s="9" t="s">
        <v>1565</v>
      </c>
      <c r="C630" s="2870">
        <f>-C303</f>
        <v>484809528</v>
      </c>
    </row>
    <row r="631" spans="1:5">
      <c r="C631" s="2870"/>
    </row>
    <row r="632" spans="1:5">
      <c r="A632" s="17" t="s">
        <v>1566</v>
      </c>
      <c r="B632" s="17" t="s">
        <v>1567</v>
      </c>
      <c r="C632" s="2942">
        <f>'250251'!G40</f>
        <v>100</v>
      </c>
      <c r="D632" s="17"/>
      <c r="E632" s="685"/>
    </row>
    <row r="633" spans="1:5">
      <c r="C633" s="2870"/>
    </row>
    <row r="634" spans="1:5">
      <c r="A634" s="9" t="s">
        <v>1568</v>
      </c>
      <c r="B634" s="9" t="s">
        <v>1569</v>
      </c>
      <c r="C634" s="2870">
        <f>C73-C132</f>
        <v>1024228358</v>
      </c>
    </row>
    <row r="635" spans="1:5">
      <c r="C635" s="2870"/>
    </row>
    <row r="636" spans="1:5">
      <c r="A636" s="9" t="s">
        <v>1570</v>
      </c>
      <c r="B636" s="9" t="s">
        <v>1571</v>
      </c>
      <c r="C636" s="2870">
        <f>'320323'!V44</f>
        <v>0</v>
      </c>
    </row>
    <row r="637" spans="1:5">
      <c r="C637" s="2870"/>
    </row>
    <row r="638" spans="1:5">
      <c r="A638" s="292" t="s">
        <v>1572</v>
      </c>
      <c r="C638" s="2870"/>
    </row>
    <row r="639" spans="1:5">
      <c r="A639" s="9" t="s">
        <v>1573</v>
      </c>
      <c r="B639" s="9" t="s">
        <v>1574</v>
      </c>
      <c r="C639" s="2870">
        <f>C209</f>
        <v>130186857</v>
      </c>
    </row>
    <row r="640" spans="1:5">
      <c r="A640" s="9" t="s">
        <v>1575</v>
      </c>
      <c r="B640" s="9" t="s">
        <v>1576</v>
      </c>
      <c r="C640" s="2870">
        <f>C173</f>
        <v>0</v>
      </c>
    </row>
    <row r="641" spans="1:3">
      <c r="A641" s="9" t="s">
        <v>1577</v>
      </c>
      <c r="B641" s="9" t="s">
        <v>1578</v>
      </c>
      <c r="C641" s="2870">
        <f>C196</f>
        <v>38977049</v>
      </c>
    </row>
    <row r="642" spans="1:3">
      <c r="A642" s="9" t="s">
        <v>1579</v>
      </c>
      <c r="B642" s="9" t="s">
        <v>1580</v>
      </c>
      <c r="C642" s="2870">
        <f>C228</f>
        <v>32012040</v>
      </c>
    </row>
    <row r="643" spans="1:3">
      <c r="A643" s="9" t="s">
        <v>1581</v>
      </c>
      <c r="B643" s="9" t="s">
        <v>1582</v>
      </c>
      <c r="C643" s="2870">
        <f>C234</f>
        <v>9552118</v>
      </c>
    </row>
    <row r="644" spans="1:3">
      <c r="A644" s="9" t="s">
        <v>1583</v>
      </c>
      <c r="B644" s="9" t="s">
        <v>1584</v>
      </c>
      <c r="C644" s="2870">
        <f>C237</f>
        <v>0</v>
      </c>
    </row>
    <row r="645" spans="1:3">
      <c r="A645" s="9" t="s">
        <v>1585</v>
      </c>
      <c r="B645" s="9" t="s">
        <v>2294</v>
      </c>
      <c r="C645" s="2870">
        <f>SUM(C639:C642)-C643-C644</f>
        <v>191623828</v>
      </c>
    </row>
  </sheetData>
  <pageMargins left="0.5" right="0.5" top="0.5" bottom="0.5" header="0.5" footer="0.5"/>
  <pageSetup scale="55" orientation="portrait"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6" tint="0.39997558519241921"/>
  </sheetPr>
  <dimension ref="A1:G140"/>
  <sheetViews>
    <sheetView defaultGridColor="0" view="pageBreakPreview" colorId="22" zoomScale="60" zoomScaleNormal="100" workbookViewId="0">
      <selection activeCell="B2" sqref="B2"/>
    </sheetView>
  </sheetViews>
  <sheetFormatPr defaultColWidth="9.6640625" defaultRowHeight="15"/>
  <cols>
    <col min="1" max="1" width="4.6640625" style="9" customWidth="1"/>
    <col min="2" max="2" width="54.5546875" style="9" customWidth="1"/>
    <col min="3" max="3" width="3.44140625" style="9" customWidth="1"/>
    <col min="4" max="4" width="20.33203125" style="9" customWidth="1"/>
    <col min="5" max="5" width="15.6640625" style="9" customWidth="1"/>
    <col min="6" max="6" width="9.6640625" style="9"/>
    <col min="7" max="7" width="7.77734375" style="9" customWidth="1"/>
    <col min="8" max="16384" width="9.6640625" style="9"/>
  </cols>
  <sheetData>
    <row r="1" spans="1:7">
      <c r="A1" s="43"/>
      <c r="B1" s="44" t="s">
        <v>1800</v>
      </c>
      <c r="C1" s="59" t="s">
        <v>1344</v>
      </c>
      <c r="D1" s="44"/>
      <c r="E1" s="46" t="s">
        <v>1802</v>
      </c>
      <c r="F1" s="858" t="s">
        <v>1803</v>
      </c>
      <c r="G1" s="858"/>
    </row>
    <row r="2" spans="1:7">
      <c r="A2" s="34"/>
      <c r="B2" s="81" t="str">
        <f>'Data Sheet'!$C$25</f>
        <v xml:space="preserve">The Brooklyn Union Gas Company d/b/a National Grid New York </v>
      </c>
      <c r="C2" s="57" t="s">
        <v>1724</v>
      </c>
      <c r="D2" s="65" t="s">
        <v>1828</v>
      </c>
      <c r="E2" s="30" t="s">
        <v>1725</v>
      </c>
      <c r="F2" s="52"/>
      <c r="G2" s="36"/>
    </row>
    <row r="3" spans="1:7" ht="15" customHeight="1">
      <c r="A3" s="37"/>
      <c r="B3" s="38"/>
      <c r="C3" s="114" t="s">
        <v>1726</v>
      </c>
      <c r="D3" s="113" t="s">
        <v>1829</v>
      </c>
      <c r="E3" s="692" t="str">
        <f>'Data Sheet'!$C$40</f>
        <v xml:space="preserve"> March 29, 2017</v>
      </c>
      <c r="F3" s="1267" t="str">
        <f>'Data Sheet'!$C$38</f>
        <v xml:space="preserve"> December 31, 2016</v>
      </c>
      <c r="G3" s="859"/>
    </row>
    <row r="4" spans="1:7" ht="15" customHeight="1">
      <c r="A4" s="31" t="s">
        <v>1727</v>
      </c>
      <c r="B4" s="32"/>
      <c r="C4" s="32"/>
      <c r="D4" s="32"/>
      <c r="E4" s="32"/>
      <c r="F4" s="32"/>
      <c r="G4" s="33"/>
    </row>
    <row r="5" spans="1:7">
      <c r="A5" s="34"/>
      <c r="B5" s="30"/>
      <c r="C5" s="30"/>
      <c r="D5" s="35"/>
      <c r="E5" s="35"/>
      <c r="F5" s="35"/>
      <c r="G5" s="36"/>
    </row>
    <row r="6" spans="1:7" ht="15" customHeight="1">
      <c r="A6" s="34"/>
      <c r="B6" s="3208" t="s">
        <v>635</v>
      </c>
      <c r="C6" s="35"/>
      <c r="D6" s="3208" t="s">
        <v>1830</v>
      </c>
      <c r="E6" s="3208"/>
      <c r="F6" s="3209"/>
      <c r="G6" s="36"/>
    </row>
    <row r="7" spans="1:7">
      <c r="A7" s="34"/>
      <c r="B7" s="3209"/>
      <c r="C7" s="35"/>
      <c r="D7" s="3208"/>
      <c r="E7" s="3208"/>
      <c r="F7" s="3209"/>
      <c r="G7" s="36"/>
    </row>
    <row r="8" spans="1:7">
      <c r="A8" s="34"/>
      <c r="B8" s="3209"/>
      <c r="C8" s="35"/>
      <c r="D8" s="3208"/>
      <c r="E8" s="3208"/>
      <c r="F8" s="3209"/>
      <c r="G8" s="36"/>
    </row>
    <row r="9" spans="1:7">
      <c r="A9" s="34"/>
      <c r="B9" s="3209"/>
      <c r="C9" s="35"/>
      <c r="D9" s="3208"/>
      <c r="E9" s="3208"/>
      <c r="F9" s="3209"/>
      <c r="G9" s="36"/>
    </row>
    <row r="10" spans="1:7">
      <c r="A10" s="34"/>
      <c r="B10" s="3209"/>
      <c r="C10" s="35"/>
      <c r="D10" s="3209"/>
      <c r="E10" s="3209"/>
      <c r="F10" s="3209"/>
      <c r="G10" s="36"/>
    </row>
    <row r="11" spans="1:7" ht="15" customHeight="1">
      <c r="A11" s="34"/>
      <c r="B11" s="3209"/>
      <c r="C11" s="35"/>
      <c r="D11" s="3210" t="s">
        <v>1831</v>
      </c>
      <c r="E11" s="3210"/>
      <c r="F11" s="3211"/>
      <c r="G11" s="36"/>
    </row>
    <row r="12" spans="1:7">
      <c r="A12" s="34"/>
      <c r="B12" s="3209"/>
      <c r="C12" s="17"/>
      <c r="D12" s="3210"/>
      <c r="E12" s="3210"/>
      <c r="F12" s="3211"/>
      <c r="G12" s="36"/>
    </row>
    <row r="13" spans="1:7">
      <c r="A13" s="34"/>
      <c r="B13" s="17"/>
      <c r="C13" s="17"/>
      <c r="D13" s="3210"/>
      <c r="E13" s="3210"/>
      <c r="F13" s="3211"/>
      <c r="G13" s="36"/>
    </row>
    <row r="14" spans="1:7">
      <c r="A14" s="34"/>
      <c r="B14" s="17"/>
      <c r="C14" s="17"/>
      <c r="D14" s="860"/>
      <c r="E14" s="860"/>
      <c r="F14" s="861"/>
      <c r="G14" s="36"/>
    </row>
    <row r="15" spans="1:7">
      <c r="A15" s="34"/>
      <c r="B15" s="17"/>
      <c r="C15" s="17"/>
      <c r="D15" s="860"/>
      <c r="E15" s="860"/>
      <c r="F15" s="860"/>
      <c r="G15" s="36"/>
    </row>
    <row r="16" spans="1:7">
      <c r="A16" s="31"/>
      <c r="B16" s="32"/>
      <c r="C16" s="32"/>
      <c r="D16" s="32"/>
      <c r="E16" s="32"/>
      <c r="F16" s="32"/>
      <c r="G16" s="33"/>
    </row>
    <row r="17" spans="1:7">
      <c r="A17" s="31" t="s">
        <v>1728</v>
      </c>
      <c r="B17" s="32"/>
      <c r="C17" s="32"/>
      <c r="D17" s="32"/>
      <c r="E17" s="32"/>
      <c r="F17" s="32"/>
      <c r="G17" s="33"/>
    </row>
    <row r="18" spans="1:7" ht="15" customHeight="1">
      <c r="A18" s="34"/>
      <c r="B18" s="3212" t="s">
        <v>3084</v>
      </c>
      <c r="C18" s="862"/>
      <c r="D18" s="3214" t="s">
        <v>3085</v>
      </c>
      <c r="E18" s="3201"/>
      <c r="F18" s="3201"/>
      <c r="G18" s="863"/>
    </row>
    <row r="19" spans="1:7">
      <c r="A19" s="34"/>
      <c r="B19" s="3213"/>
      <c r="C19" s="836"/>
      <c r="D19" s="3203"/>
      <c r="E19" s="3203"/>
      <c r="F19" s="3203"/>
      <c r="G19" s="864"/>
    </row>
    <row r="20" spans="1:7" ht="15" customHeight="1">
      <c r="A20" s="34"/>
      <c r="B20" s="3216" t="s">
        <v>3086</v>
      </c>
      <c r="C20" s="865"/>
      <c r="D20" s="3203"/>
      <c r="E20" s="3203"/>
      <c r="F20" s="3203"/>
      <c r="G20" s="864"/>
    </row>
    <row r="21" spans="1:7">
      <c r="A21" s="34"/>
      <c r="B21" s="3216"/>
      <c r="C21" s="865"/>
      <c r="D21" s="3203"/>
      <c r="E21" s="3203"/>
      <c r="F21" s="3203"/>
      <c r="G21" s="864"/>
    </row>
    <row r="22" spans="1:7" ht="15" customHeight="1">
      <c r="A22" s="34"/>
      <c r="B22" s="3216" t="s">
        <v>636</v>
      </c>
      <c r="C22" s="836"/>
      <c r="D22" s="3203"/>
      <c r="E22" s="3203"/>
      <c r="F22" s="3203"/>
      <c r="G22" s="864"/>
    </row>
    <row r="23" spans="1:7">
      <c r="A23" s="34"/>
      <c r="B23" s="3216"/>
      <c r="C23" s="865"/>
      <c r="D23" s="3203"/>
      <c r="E23" s="3203"/>
      <c r="F23" s="3203"/>
      <c r="G23" s="864"/>
    </row>
    <row r="24" spans="1:7">
      <c r="A24" s="34"/>
      <c r="B24" s="3216"/>
      <c r="C24" s="866"/>
      <c r="D24" s="3203"/>
      <c r="E24" s="3203"/>
      <c r="F24" s="3203"/>
      <c r="G24" s="864"/>
    </row>
    <row r="25" spans="1:7" ht="15" customHeight="1">
      <c r="A25" s="34"/>
      <c r="B25" s="3216" t="s">
        <v>3087</v>
      </c>
      <c r="C25" s="866"/>
      <c r="D25" s="3203"/>
      <c r="E25" s="3203"/>
      <c r="F25" s="3203"/>
      <c r="G25" s="864"/>
    </row>
    <row r="26" spans="1:7">
      <c r="A26" s="34"/>
      <c r="B26" s="3217"/>
      <c r="C26" s="133"/>
      <c r="D26" s="3203"/>
      <c r="E26" s="3203"/>
      <c r="F26" s="3203"/>
      <c r="G26" s="864"/>
    </row>
    <row r="27" spans="1:7">
      <c r="A27" s="37"/>
      <c r="B27" s="3218"/>
      <c r="C27" s="32"/>
      <c r="D27" s="3215"/>
      <c r="E27" s="3215"/>
      <c r="F27" s="3215"/>
      <c r="G27" s="33"/>
    </row>
    <row r="28" spans="1:7">
      <c r="A28" s="148" t="s">
        <v>1729</v>
      </c>
      <c r="B28" s="35"/>
      <c r="C28" s="35"/>
      <c r="D28" s="52" t="s">
        <v>2923</v>
      </c>
      <c r="E28" s="171" t="s">
        <v>1730</v>
      </c>
      <c r="F28" s="867" t="s">
        <v>1731</v>
      </c>
      <c r="G28" s="36"/>
    </row>
    <row r="29" spans="1:7">
      <c r="A29" s="148" t="s">
        <v>1732</v>
      </c>
      <c r="B29" s="35" t="s">
        <v>1733</v>
      </c>
      <c r="C29" s="35"/>
      <c r="D29" s="52" t="s">
        <v>1734</v>
      </c>
      <c r="E29" s="171" t="s">
        <v>1735</v>
      </c>
      <c r="F29" s="52" t="s">
        <v>1736</v>
      </c>
      <c r="G29" s="36"/>
    </row>
    <row r="30" spans="1:7">
      <c r="A30" s="54"/>
      <c r="B30" s="32" t="s">
        <v>3024</v>
      </c>
      <c r="C30" s="32"/>
      <c r="D30" s="55" t="s">
        <v>3025</v>
      </c>
      <c r="E30" s="153" t="s">
        <v>3026</v>
      </c>
      <c r="F30" s="55" t="s">
        <v>3027</v>
      </c>
      <c r="G30" s="33"/>
    </row>
    <row r="31" spans="1:7">
      <c r="A31" s="148" t="s">
        <v>1737</v>
      </c>
      <c r="B31" s="133"/>
      <c r="C31" s="133"/>
      <c r="D31" s="868"/>
      <c r="E31" s="869"/>
      <c r="F31" s="870"/>
      <c r="G31" s="871"/>
    </row>
    <row r="32" spans="1:7">
      <c r="A32" s="148" t="s">
        <v>1738</v>
      </c>
      <c r="B32" s="133" t="s">
        <v>4874</v>
      </c>
      <c r="C32" s="133"/>
      <c r="D32" s="868" t="s">
        <v>4876</v>
      </c>
      <c r="E32" s="2907">
        <v>1</v>
      </c>
      <c r="F32" s="872"/>
      <c r="G32" s="871"/>
    </row>
    <row r="33" spans="1:7">
      <c r="A33" s="148" t="s">
        <v>1739</v>
      </c>
      <c r="B33" s="133"/>
      <c r="C33" s="133"/>
      <c r="D33" s="868" t="s">
        <v>4875</v>
      </c>
      <c r="E33" s="869"/>
      <c r="F33" s="872"/>
      <c r="G33" s="871"/>
    </row>
    <row r="34" spans="1:7">
      <c r="A34" s="148" t="s">
        <v>1740</v>
      </c>
      <c r="B34" s="133"/>
      <c r="C34" s="133"/>
      <c r="D34" s="868"/>
      <c r="E34" s="869"/>
      <c r="F34" s="872"/>
      <c r="G34" s="871"/>
    </row>
    <row r="35" spans="1:7">
      <c r="A35" s="148" t="s">
        <v>1741</v>
      </c>
      <c r="B35" s="133"/>
      <c r="C35" s="133"/>
      <c r="D35" s="868"/>
      <c r="E35" s="869"/>
      <c r="F35" s="872"/>
      <c r="G35" s="871"/>
    </row>
    <row r="36" spans="1:7">
      <c r="A36" s="148" t="s">
        <v>1742</v>
      </c>
      <c r="B36" s="133"/>
      <c r="C36" s="133"/>
      <c r="D36" s="868"/>
      <c r="E36" s="869"/>
      <c r="F36" s="872"/>
      <c r="G36" s="871"/>
    </row>
    <row r="37" spans="1:7">
      <c r="A37" s="148" t="s">
        <v>1743</v>
      </c>
      <c r="B37" s="133"/>
      <c r="C37" s="133"/>
      <c r="D37" s="868"/>
      <c r="E37" s="869"/>
      <c r="F37" s="872"/>
      <c r="G37" s="871"/>
    </row>
    <row r="38" spans="1:7">
      <c r="A38" s="148" t="s">
        <v>1744</v>
      </c>
      <c r="B38" s="133"/>
      <c r="C38" s="133"/>
      <c r="D38" s="868"/>
      <c r="E38" s="869"/>
      <c r="F38" s="872"/>
      <c r="G38" s="871"/>
    </row>
    <row r="39" spans="1:7">
      <c r="A39" s="148" t="s">
        <v>1745</v>
      </c>
      <c r="B39" s="133"/>
      <c r="C39" s="133"/>
      <c r="D39" s="868"/>
      <c r="E39" s="869"/>
      <c r="F39" s="872"/>
      <c r="G39" s="871"/>
    </row>
    <row r="40" spans="1:7">
      <c r="A40" s="148" t="s">
        <v>1746</v>
      </c>
      <c r="B40" s="133"/>
      <c r="C40" s="133"/>
      <c r="D40" s="868"/>
      <c r="E40" s="869"/>
      <c r="F40" s="872"/>
      <c r="G40" s="871"/>
    </row>
    <row r="41" spans="1:7">
      <c r="A41" s="148" t="s">
        <v>1747</v>
      </c>
      <c r="B41" s="133"/>
      <c r="C41" s="133"/>
      <c r="D41" s="868"/>
      <c r="E41" s="869"/>
      <c r="F41" s="872"/>
      <c r="G41" s="871"/>
    </row>
    <row r="42" spans="1:7">
      <c r="A42" s="148" t="s">
        <v>1748</v>
      </c>
      <c r="B42" s="133"/>
      <c r="C42" s="133"/>
      <c r="D42" s="868"/>
      <c r="E42" s="869"/>
      <c r="F42" s="872"/>
      <c r="G42" s="871"/>
    </row>
    <row r="43" spans="1:7">
      <c r="A43" s="148" t="s">
        <v>1749</v>
      </c>
      <c r="B43" s="133"/>
      <c r="C43" s="133"/>
      <c r="D43" s="868"/>
      <c r="E43" s="869"/>
      <c r="F43" s="872"/>
      <c r="G43" s="871"/>
    </row>
    <row r="44" spans="1:7">
      <c r="A44" s="148" t="s">
        <v>1750</v>
      </c>
      <c r="B44" s="133"/>
      <c r="C44" s="133"/>
      <c r="D44" s="868"/>
      <c r="E44" s="869"/>
      <c r="F44" s="872"/>
      <c r="G44" s="871"/>
    </row>
    <row r="45" spans="1:7">
      <c r="A45" s="148" t="s">
        <v>1751</v>
      </c>
      <c r="B45" s="133"/>
      <c r="C45" s="133"/>
      <c r="D45" s="868"/>
      <c r="E45" s="869"/>
      <c r="F45" s="872"/>
      <c r="G45" s="871"/>
    </row>
    <row r="46" spans="1:7">
      <c r="A46" s="148" t="s">
        <v>1752</v>
      </c>
      <c r="B46" s="133"/>
      <c r="C46" s="133"/>
      <c r="D46" s="868"/>
      <c r="E46" s="869"/>
      <c r="F46" s="872"/>
      <c r="G46" s="871"/>
    </row>
    <row r="47" spans="1:7">
      <c r="A47" s="148" t="s">
        <v>1753</v>
      </c>
      <c r="B47" s="133"/>
      <c r="C47" s="133"/>
      <c r="D47" s="868"/>
      <c r="E47" s="869"/>
      <c r="F47" s="872"/>
      <c r="G47" s="871"/>
    </row>
    <row r="48" spans="1:7">
      <c r="A48" s="148" t="s">
        <v>1754</v>
      </c>
      <c r="B48" s="133"/>
      <c r="C48" s="133"/>
      <c r="D48" s="868"/>
      <c r="E48" s="869"/>
      <c r="F48" s="872"/>
      <c r="G48" s="871"/>
    </row>
    <row r="49" spans="1:7">
      <c r="A49" s="148" t="s">
        <v>1755</v>
      </c>
      <c r="B49" s="133"/>
      <c r="C49" s="133"/>
      <c r="D49" s="868"/>
      <c r="E49" s="869"/>
      <c r="F49" s="872"/>
      <c r="G49" s="871"/>
    </row>
    <row r="50" spans="1:7">
      <c r="A50" s="148" t="s">
        <v>1756</v>
      </c>
      <c r="B50" s="133"/>
      <c r="C50" s="133"/>
      <c r="D50" s="868"/>
      <c r="E50" s="869"/>
      <c r="F50" s="872"/>
      <c r="G50" s="871"/>
    </row>
    <row r="51" spans="1:7">
      <c r="A51" s="148" t="s">
        <v>589</v>
      </c>
      <c r="B51" s="133"/>
      <c r="C51" s="133"/>
      <c r="D51" s="868"/>
      <c r="E51" s="869"/>
      <c r="F51" s="872"/>
      <c r="G51" s="871"/>
    </row>
    <row r="52" spans="1:7">
      <c r="A52" s="148" t="s">
        <v>590</v>
      </c>
      <c r="B52" s="133"/>
      <c r="C52" s="133"/>
      <c r="D52" s="868"/>
      <c r="E52" s="869"/>
      <c r="F52" s="872"/>
      <c r="G52" s="871"/>
    </row>
    <row r="53" spans="1:7">
      <c r="A53" s="148" t="s">
        <v>591</v>
      </c>
      <c r="B53" s="133"/>
      <c r="C53" s="133"/>
      <c r="D53" s="868"/>
      <c r="E53" s="869"/>
      <c r="F53" s="872"/>
      <c r="G53" s="871"/>
    </row>
    <row r="54" spans="1:7">
      <c r="A54" s="148" t="s">
        <v>592</v>
      </c>
      <c r="B54" s="133"/>
      <c r="C54" s="133"/>
      <c r="D54" s="868"/>
      <c r="E54" s="869"/>
      <c r="F54" s="872"/>
      <c r="G54" s="871"/>
    </row>
    <row r="55" spans="1:7">
      <c r="A55" s="148" t="s">
        <v>593</v>
      </c>
      <c r="B55" s="133"/>
      <c r="C55" s="133"/>
      <c r="D55" s="868"/>
      <c r="E55" s="869"/>
      <c r="F55" s="872"/>
      <c r="G55" s="871"/>
    </row>
    <row r="56" spans="1:7">
      <c r="A56" s="148" t="s">
        <v>594</v>
      </c>
      <c r="B56" s="133"/>
      <c r="C56" s="133"/>
      <c r="D56" s="868"/>
      <c r="E56" s="869"/>
      <c r="F56" s="872"/>
      <c r="G56" s="871"/>
    </row>
    <row r="57" spans="1:7" ht="15.75" thickBot="1">
      <c r="A57" s="647" t="s">
        <v>595</v>
      </c>
      <c r="B57" s="134"/>
      <c r="C57" s="134"/>
      <c r="D57" s="873"/>
      <c r="E57" s="874"/>
      <c r="F57" s="152"/>
      <c r="G57" s="875"/>
    </row>
    <row r="58" spans="1:7">
      <c r="A58" s="133" t="s">
        <v>596</v>
      </c>
      <c r="B58" s="133"/>
      <c r="C58" s="133"/>
      <c r="D58" s="133"/>
      <c r="E58" s="169"/>
      <c r="F58" s="876"/>
      <c r="G58" s="876"/>
    </row>
    <row r="59" spans="1:7">
      <c r="A59"/>
      <c r="B59" s="133"/>
      <c r="C59" s="133"/>
      <c r="D59" s="133"/>
      <c r="E59" s="169"/>
      <c r="F59" s="876"/>
      <c r="G59" s="876"/>
    </row>
    <row r="60" spans="1:7">
      <c r="A60" s="876" t="s">
        <v>597</v>
      </c>
      <c r="B60" s="16"/>
      <c r="C60" s="16"/>
      <c r="D60" s="876"/>
      <c r="E60" s="876"/>
      <c r="F60" s="876"/>
      <c r="G60" s="876"/>
    </row>
    <row r="61" spans="1:7" ht="15.75" thickBot="1">
      <c r="A61" s="17"/>
      <c r="B61" s="397"/>
      <c r="C61" s="397"/>
      <c r="D61" s="397"/>
      <c r="E61" s="275"/>
      <c r="F61" s="16"/>
      <c r="G61" s="16"/>
    </row>
    <row r="62" spans="1:7">
      <c r="A62" s="43"/>
      <c r="B62" s="877" t="s">
        <v>1800</v>
      </c>
      <c r="C62" s="491" t="s">
        <v>1344</v>
      </c>
      <c r="D62" s="878"/>
      <c r="E62" s="656" t="s">
        <v>1722</v>
      </c>
      <c r="F62" s="879" t="s">
        <v>1803</v>
      </c>
      <c r="G62" s="879"/>
    </row>
    <row r="63" spans="1:7">
      <c r="A63" s="34"/>
      <c r="B63" s="817" t="str">
        <f>'Data Sheet'!$C$22</f>
        <v>Please fill in the following:</v>
      </c>
      <c r="C63" s="868" t="s">
        <v>1724</v>
      </c>
      <c r="D63" s="880" t="s">
        <v>1828</v>
      </c>
      <c r="E63" s="651" t="s">
        <v>1725</v>
      </c>
      <c r="F63" s="872"/>
      <c r="G63" s="871"/>
    </row>
    <row r="64" spans="1:7">
      <c r="A64" s="37"/>
      <c r="B64" s="196"/>
      <c r="C64" s="788" t="s">
        <v>1726</v>
      </c>
      <c r="D64" s="881" t="s">
        <v>1829</v>
      </c>
      <c r="E64" s="692" t="str">
        <f>'Data Sheet'!$C$40</f>
        <v xml:space="preserve"> March 29, 2017</v>
      </c>
      <c r="F64" s="1340" t="str">
        <f>'Data Sheet'!$C$38</f>
        <v xml:space="preserve"> December 31, 2016</v>
      </c>
      <c r="G64" s="882"/>
    </row>
    <row r="65" spans="1:7">
      <c r="A65" s="31" t="s">
        <v>1727</v>
      </c>
      <c r="B65" s="32"/>
      <c r="C65" s="32"/>
      <c r="D65" s="32"/>
      <c r="E65" s="32"/>
      <c r="F65" s="883"/>
      <c r="G65" s="884"/>
    </row>
    <row r="66" spans="1:7">
      <c r="A66" s="148" t="s">
        <v>1729</v>
      </c>
      <c r="B66" s="133"/>
      <c r="C66" s="133"/>
      <c r="D66" s="885" t="s">
        <v>2923</v>
      </c>
      <c r="E66" s="651" t="s">
        <v>1730</v>
      </c>
      <c r="F66" s="871" t="s">
        <v>1731</v>
      </c>
      <c r="G66" s="871"/>
    </row>
    <row r="67" spans="1:7">
      <c r="A67" s="148" t="s">
        <v>1732</v>
      </c>
      <c r="B67" s="160" t="s">
        <v>1733</v>
      </c>
      <c r="C67" s="160"/>
      <c r="D67" s="650" t="s">
        <v>1734</v>
      </c>
      <c r="E67" s="651" t="s">
        <v>1735</v>
      </c>
      <c r="F67" s="871" t="s">
        <v>1736</v>
      </c>
      <c r="G67" s="871"/>
    </row>
    <row r="68" spans="1:7">
      <c r="A68" s="54"/>
      <c r="B68" s="196" t="s">
        <v>3024</v>
      </c>
      <c r="C68" s="196"/>
      <c r="D68" s="886" t="s">
        <v>3025</v>
      </c>
      <c r="E68" s="655" t="s">
        <v>3026</v>
      </c>
      <c r="F68" s="884" t="s">
        <v>3027</v>
      </c>
      <c r="G68" s="884"/>
    </row>
    <row r="69" spans="1:7">
      <c r="A69" s="148" t="s">
        <v>1737</v>
      </c>
      <c r="B69" s="133"/>
      <c r="C69" s="133"/>
      <c r="D69" s="885"/>
      <c r="E69" s="887"/>
      <c r="F69" s="888"/>
      <c r="G69" s="871"/>
    </row>
    <row r="70" spans="1:7">
      <c r="A70" s="148" t="s">
        <v>1738</v>
      </c>
      <c r="B70" s="133"/>
      <c r="C70" s="133"/>
      <c r="D70" s="885"/>
      <c r="E70" s="887"/>
      <c r="F70" s="888"/>
      <c r="G70" s="871"/>
    </row>
    <row r="71" spans="1:7">
      <c r="A71" s="148" t="s">
        <v>1739</v>
      </c>
      <c r="B71" s="133"/>
      <c r="C71" s="133"/>
      <c r="D71" s="885"/>
      <c r="E71" s="887"/>
      <c r="F71" s="888"/>
      <c r="G71" s="871"/>
    </row>
    <row r="72" spans="1:7">
      <c r="A72" s="148" t="s">
        <v>1740</v>
      </c>
      <c r="B72" s="133"/>
      <c r="C72" s="133"/>
      <c r="D72" s="885"/>
      <c r="E72" s="887"/>
      <c r="F72" s="888"/>
      <c r="G72" s="871"/>
    </row>
    <row r="73" spans="1:7">
      <c r="A73" s="148" t="s">
        <v>1741</v>
      </c>
      <c r="B73" s="133"/>
      <c r="C73" s="133"/>
      <c r="D73" s="885"/>
      <c r="E73" s="887"/>
      <c r="F73" s="888"/>
      <c r="G73" s="871"/>
    </row>
    <row r="74" spans="1:7">
      <c r="A74" s="148" t="s">
        <v>1742</v>
      </c>
      <c r="B74" s="133"/>
      <c r="C74" s="133"/>
      <c r="D74" s="885"/>
      <c r="E74" s="887"/>
      <c r="F74" s="888"/>
      <c r="G74" s="871"/>
    </row>
    <row r="75" spans="1:7">
      <c r="A75" s="148" t="s">
        <v>1743</v>
      </c>
      <c r="B75" s="133"/>
      <c r="C75" s="133"/>
      <c r="D75" s="885"/>
      <c r="E75" s="887"/>
      <c r="F75" s="888"/>
      <c r="G75" s="871"/>
    </row>
    <row r="76" spans="1:7">
      <c r="A76" s="148" t="s">
        <v>1744</v>
      </c>
      <c r="B76" s="133"/>
      <c r="C76" s="133"/>
      <c r="D76" s="885"/>
      <c r="E76" s="887"/>
      <c r="F76" s="888"/>
      <c r="G76" s="871"/>
    </row>
    <row r="77" spans="1:7">
      <c r="A77" s="148" t="s">
        <v>1745</v>
      </c>
      <c r="B77" s="133"/>
      <c r="C77" s="133"/>
      <c r="D77" s="885"/>
      <c r="E77" s="887"/>
      <c r="F77" s="888"/>
      <c r="G77" s="871"/>
    </row>
    <row r="78" spans="1:7">
      <c r="A78" s="148" t="s">
        <v>1746</v>
      </c>
      <c r="B78" s="133"/>
      <c r="C78" s="133"/>
      <c r="D78" s="885"/>
      <c r="E78" s="887"/>
      <c r="F78" s="888"/>
      <c r="G78" s="871"/>
    </row>
    <row r="79" spans="1:7">
      <c r="A79" s="148" t="s">
        <v>1747</v>
      </c>
      <c r="B79" s="133"/>
      <c r="C79" s="133"/>
      <c r="D79" s="885"/>
      <c r="E79" s="887"/>
      <c r="F79" s="888"/>
      <c r="G79" s="871"/>
    </row>
    <row r="80" spans="1:7">
      <c r="A80" s="148" t="s">
        <v>1748</v>
      </c>
      <c r="B80" s="133"/>
      <c r="C80" s="133"/>
      <c r="D80" s="885"/>
      <c r="E80" s="887"/>
      <c r="F80" s="888"/>
      <c r="G80" s="871"/>
    </row>
    <row r="81" spans="1:7">
      <c r="A81" s="148" t="s">
        <v>1749</v>
      </c>
      <c r="B81" s="133"/>
      <c r="C81" s="133"/>
      <c r="D81" s="885"/>
      <c r="E81" s="887"/>
      <c r="F81" s="888"/>
      <c r="G81" s="871"/>
    </row>
    <row r="82" spans="1:7">
      <c r="A82" s="148" t="s">
        <v>1750</v>
      </c>
      <c r="B82" s="133"/>
      <c r="C82" s="133"/>
      <c r="D82" s="885"/>
      <c r="E82" s="887"/>
      <c r="F82" s="888"/>
      <c r="G82" s="871"/>
    </row>
    <row r="83" spans="1:7">
      <c r="A83" s="148" t="s">
        <v>1751</v>
      </c>
      <c r="B83" s="133"/>
      <c r="C83" s="133"/>
      <c r="D83" s="885"/>
      <c r="E83" s="887"/>
      <c r="F83" s="888"/>
      <c r="G83" s="871"/>
    </row>
    <row r="84" spans="1:7">
      <c r="A84" s="148" t="s">
        <v>1752</v>
      </c>
      <c r="B84" s="133"/>
      <c r="C84" s="133"/>
      <c r="D84" s="885"/>
      <c r="E84" s="887"/>
      <c r="F84" s="888"/>
      <c r="G84" s="871"/>
    </row>
    <row r="85" spans="1:7">
      <c r="A85" s="148" t="s">
        <v>1753</v>
      </c>
      <c r="B85" s="133"/>
      <c r="C85" s="133"/>
      <c r="D85" s="885"/>
      <c r="E85" s="887"/>
      <c r="F85" s="888"/>
      <c r="G85" s="871"/>
    </row>
    <row r="86" spans="1:7">
      <c r="A86" s="148" t="s">
        <v>1754</v>
      </c>
      <c r="B86" s="133"/>
      <c r="C86" s="133"/>
      <c r="D86" s="885"/>
      <c r="E86" s="887"/>
      <c r="F86" s="888"/>
      <c r="G86" s="871"/>
    </row>
    <row r="87" spans="1:7">
      <c r="A87" s="148" t="s">
        <v>1755</v>
      </c>
      <c r="B87" s="133"/>
      <c r="C87" s="133"/>
      <c r="D87" s="885"/>
      <c r="E87" s="887"/>
      <c r="F87" s="888"/>
      <c r="G87" s="871"/>
    </row>
    <row r="88" spans="1:7">
      <c r="A88" s="148" t="s">
        <v>1756</v>
      </c>
      <c r="B88" s="133"/>
      <c r="C88" s="133"/>
      <c r="D88" s="885"/>
      <c r="E88" s="887"/>
      <c r="F88" s="888"/>
      <c r="G88" s="871"/>
    </row>
    <row r="89" spans="1:7">
      <c r="A89" s="148" t="s">
        <v>589</v>
      </c>
      <c r="B89" s="133"/>
      <c r="C89" s="133"/>
      <c r="D89" s="885"/>
      <c r="E89" s="887"/>
      <c r="F89" s="888"/>
      <c r="G89" s="871"/>
    </row>
    <row r="90" spans="1:7">
      <c r="A90" s="148" t="s">
        <v>590</v>
      </c>
      <c r="B90" s="133"/>
      <c r="C90" s="133"/>
      <c r="D90" s="885"/>
      <c r="E90" s="887"/>
      <c r="F90" s="888"/>
      <c r="G90" s="871"/>
    </row>
    <row r="91" spans="1:7">
      <c r="A91" s="148" t="s">
        <v>591</v>
      </c>
      <c r="B91" s="133"/>
      <c r="C91" s="133"/>
      <c r="D91" s="885"/>
      <c r="E91" s="887"/>
      <c r="F91" s="888"/>
      <c r="G91" s="871"/>
    </row>
    <row r="92" spans="1:7">
      <c r="A92" s="148" t="s">
        <v>592</v>
      </c>
      <c r="B92" s="133"/>
      <c r="C92" s="133"/>
      <c r="D92" s="885"/>
      <c r="E92" s="887"/>
      <c r="F92" s="888"/>
      <c r="G92" s="871"/>
    </row>
    <row r="93" spans="1:7">
      <c r="A93" s="148" t="s">
        <v>593</v>
      </c>
      <c r="B93" s="133"/>
      <c r="C93" s="133"/>
      <c r="D93" s="885"/>
      <c r="E93" s="887"/>
      <c r="F93" s="888"/>
      <c r="G93" s="871"/>
    </row>
    <row r="94" spans="1:7">
      <c r="A94" s="148" t="s">
        <v>594</v>
      </c>
      <c r="B94" s="133"/>
      <c r="C94" s="133"/>
      <c r="D94" s="885"/>
      <c r="E94" s="887"/>
      <c r="F94" s="888"/>
      <c r="G94" s="871"/>
    </row>
    <row r="95" spans="1:7">
      <c r="A95" s="148" t="s">
        <v>595</v>
      </c>
      <c r="B95" s="133"/>
      <c r="C95" s="133"/>
      <c r="D95" s="885"/>
      <c r="E95" s="887"/>
      <c r="F95" s="888"/>
      <c r="G95" s="871"/>
    </row>
    <row r="96" spans="1:7">
      <c r="A96" s="237" t="s">
        <v>2372</v>
      </c>
      <c r="B96" s="700"/>
      <c r="C96" s="816"/>
      <c r="D96" s="889"/>
      <c r="E96" s="890"/>
      <c r="F96" s="891"/>
      <c r="G96" s="892"/>
    </row>
    <row r="97" spans="1:7">
      <c r="A97" s="237" t="s">
        <v>2373</v>
      </c>
      <c r="B97" s="700"/>
      <c r="C97" s="816"/>
      <c r="D97" s="889"/>
      <c r="E97" s="890"/>
      <c r="F97" s="891"/>
      <c r="G97" s="892"/>
    </row>
    <row r="98" spans="1:7">
      <c r="A98" s="237" t="s">
        <v>2374</v>
      </c>
      <c r="B98" s="700"/>
      <c r="C98" s="816"/>
      <c r="D98" s="889"/>
      <c r="E98" s="890"/>
      <c r="F98" s="891"/>
      <c r="G98" s="892"/>
    </row>
    <row r="99" spans="1:7">
      <c r="A99" s="237" t="s">
        <v>2375</v>
      </c>
      <c r="B99" s="700"/>
      <c r="C99" s="816"/>
      <c r="D99" s="889"/>
      <c r="E99" s="890"/>
      <c r="F99" s="891"/>
      <c r="G99" s="892"/>
    </row>
    <row r="100" spans="1:7">
      <c r="A100" s="237" t="s">
        <v>2376</v>
      </c>
      <c r="B100" s="700"/>
      <c r="C100" s="816"/>
      <c r="D100" s="889"/>
      <c r="E100" s="890"/>
      <c r="F100" s="891"/>
      <c r="G100" s="892"/>
    </row>
    <row r="101" spans="1:7">
      <c r="A101" s="237" t="s">
        <v>2377</v>
      </c>
      <c r="B101" s="700"/>
      <c r="C101" s="816"/>
      <c r="D101" s="889"/>
      <c r="E101" s="890"/>
      <c r="F101" s="891"/>
      <c r="G101" s="892"/>
    </row>
    <row r="102" spans="1:7">
      <c r="A102" s="237" t="s">
        <v>2378</v>
      </c>
      <c r="B102" s="700"/>
      <c r="C102" s="816"/>
      <c r="D102" s="889"/>
      <c r="E102" s="890"/>
      <c r="F102" s="891"/>
      <c r="G102" s="892"/>
    </row>
    <row r="103" spans="1:7">
      <c r="A103" s="237" t="s">
        <v>2379</v>
      </c>
      <c r="B103" s="700"/>
      <c r="C103" s="816"/>
      <c r="D103" s="889"/>
      <c r="E103" s="890"/>
      <c r="F103" s="891"/>
      <c r="G103" s="892"/>
    </row>
    <row r="104" spans="1:7">
      <c r="A104" s="237" t="s">
        <v>2380</v>
      </c>
      <c r="B104" s="700"/>
      <c r="C104" s="816"/>
      <c r="D104" s="889"/>
      <c r="E104" s="890"/>
      <c r="F104" s="891"/>
      <c r="G104" s="892"/>
    </row>
    <row r="105" spans="1:7">
      <c r="A105" s="237" t="s">
        <v>2381</v>
      </c>
      <c r="B105" s="700"/>
      <c r="C105" s="816"/>
      <c r="D105" s="889"/>
      <c r="E105" s="890"/>
      <c r="F105" s="891"/>
      <c r="G105" s="892"/>
    </row>
    <row r="106" spans="1:7">
      <c r="A106" s="237" t="s">
        <v>2382</v>
      </c>
      <c r="B106" s="700"/>
      <c r="C106" s="816"/>
      <c r="D106" s="889"/>
      <c r="E106" s="890"/>
      <c r="F106" s="891"/>
      <c r="G106" s="892"/>
    </row>
    <row r="107" spans="1:7">
      <c r="A107" s="237" t="s">
        <v>2383</v>
      </c>
      <c r="B107" s="700"/>
      <c r="C107" s="816"/>
      <c r="D107" s="889"/>
      <c r="E107" s="890"/>
      <c r="F107" s="891"/>
      <c r="G107" s="892"/>
    </row>
    <row r="108" spans="1:7">
      <c r="A108" s="237" t="s">
        <v>2384</v>
      </c>
      <c r="B108" s="700"/>
      <c r="C108" s="816"/>
      <c r="D108" s="889"/>
      <c r="E108" s="890"/>
      <c r="F108" s="891"/>
      <c r="G108" s="892"/>
    </row>
    <row r="109" spans="1:7">
      <c r="A109" s="237" t="s">
        <v>2385</v>
      </c>
      <c r="B109" s="700"/>
      <c r="C109" s="816"/>
      <c r="D109" s="889"/>
      <c r="E109" s="890"/>
      <c r="F109" s="891"/>
      <c r="G109" s="892"/>
    </row>
    <row r="110" spans="1:7">
      <c r="A110" s="237" t="s">
        <v>2386</v>
      </c>
      <c r="B110" s="700"/>
      <c r="C110" s="816"/>
      <c r="D110" s="889"/>
      <c r="E110" s="890"/>
      <c r="F110" s="891"/>
      <c r="G110" s="892"/>
    </row>
    <row r="111" spans="1:7">
      <c r="A111" s="237" t="s">
        <v>2387</v>
      </c>
      <c r="B111" s="700"/>
      <c r="C111" s="816"/>
      <c r="D111" s="889"/>
      <c r="E111" s="890"/>
      <c r="F111" s="891"/>
      <c r="G111" s="892"/>
    </row>
    <row r="112" spans="1:7">
      <c r="A112" s="237" t="s">
        <v>2388</v>
      </c>
      <c r="B112" s="700"/>
      <c r="C112" s="816"/>
      <c r="D112" s="889"/>
      <c r="E112" s="890"/>
      <c r="F112" s="891"/>
      <c r="G112" s="892"/>
    </row>
    <row r="113" spans="1:7">
      <c r="A113" s="237" t="s">
        <v>2389</v>
      </c>
      <c r="B113" s="700"/>
      <c r="C113" s="816"/>
      <c r="D113" s="889"/>
      <c r="E113" s="890"/>
      <c r="F113" s="891"/>
      <c r="G113" s="892"/>
    </row>
    <row r="114" spans="1:7">
      <c r="A114" s="237" t="s">
        <v>2390</v>
      </c>
      <c r="B114" s="700"/>
      <c r="C114" s="816"/>
      <c r="D114" s="889"/>
      <c r="E114" s="890"/>
      <c r="F114" s="891"/>
      <c r="G114" s="892"/>
    </row>
    <row r="115" spans="1:7">
      <c r="A115" s="237" t="s">
        <v>2391</v>
      </c>
      <c r="B115" s="700"/>
      <c r="C115" s="816"/>
      <c r="D115" s="889"/>
      <c r="E115" s="890"/>
      <c r="F115" s="891"/>
      <c r="G115" s="892"/>
    </row>
    <row r="116" spans="1:7">
      <c r="A116" s="237" t="s">
        <v>2392</v>
      </c>
      <c r="B116" s="700"/>
      <c r="C116" s="816"/>
      <c r="D116" s="889"/>
      <c r="E116" s="890"/>
      <c r="F116" s="891"/>
      <c r="G116" s="892"/>
    </row>
    <row r="117" spans="1:7">
      <c r="A117" s="237" t="s">
        <v>2393</v>
      </c>
      <c r="B117" s="700"/>
      <c r="C117" s="816"/>
      <c r="D117" s="889"/>
      <c r="E117" s="890"/>
      <c r="F117" s="891"/>
      <c r="G117" s="892"/>
    </row>
    <row r="118" spans="1:7" ht="15.75" thickBot="1">
      <c r="A118" s="332" t="s">
        <v>2394</v>
      </c>
      <c r="B118" s="893"/>
      <c r="C118" s="398"/>
      <c r="D118" s="894"/>
      <c r="E118" s="895"/>
      <c r="F118" s="896"/>
      <c r="G118" s="897"/>
    </row>
    <row r="119" spans="1:7">
      <c r="A119" s="133" t="s">
        <v>2395</v>
      </c>
      <c r="B119" s="30"/>
      <c r="C119" s="30"/>
      <c r="D119" s="35"/>
      <c r="E119" s="35"/>
      <c r="F119" s="35"/>
      <c r="G119" s="35"/>
    </row>
    <row r="120" spans="1:7">
      <c r="A120" s="35" t="s">
        <v>2396</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73" fitToHeight="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180</vt:i4>
      </vt:variant>
    </vt:vector>
  </HeadingPairs>
  <TitlesOfParts>
    <vt:vector size="263"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'101'!Print_Area</vt:lpstr>
      <vt:lpstr>'102'!Print_Area</vt:lpstr>
      <vt:lpstr>'103'!Print_Area</vt:lpstr>
      <vt:lpstr>'104105'!Print_Area</vt:lpstr>
      <vt:lpstr>'106107'!Print_Area</vt:lpstr>
      <vt:lpstr>'108109'!Print_Area</vt:lpstr>
      <vt:lpstr>'110113'!Print_Area</vt:lpstr>
      <vt:lpstr>'114117'!Print_Area</vt:lpstr>
      <vt:lpstr>'118119'!Print_Area</vt:lpstr>
      <vt:lpstr>'120121'!Print_Area</vt:lpstr>
      <vt:lpstr>'122123'!Print_Area</vt:lpstr>
      <vt:lpstr>'122a122b'!Print_Area</vt:lpstr>
      <vt:lpstr>'200201'!Print_Area</vt:lpstr>
      <vt:lpstr>'202203'!Print_Area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'231'!Print_Area</vt:lpstr>
      <vt:lpstr>'232'!Print_Area</vt:lpstr>
      <vt:lpstr>'233'!Print_Area</vt:lpstr>
      <vt:lpstr>'234'!Print_Area</vt:lpstr>
      <vt:lpstr>'250251'!Print_Area</vt:lpstr>
      <vt:lpstr>'253'!Print_Area</vt:lpstr>
      <vt:lpstr>'254'!Print_Area</vt:lpstr>
      <vt:lpstr>'256257'!Print_Area</vt:lpstr>
      <vt:lpstr>'262263'!Print_Area</vt:lpstr>
      <vt:lpstr>'266267'!Print_Area</vt:lpstr>
      <vt:lpstr>'269'!Print_Area</vt:lpstr>
      <vt:lpstr>'272273'!Print_Area</vt:lpstr>
      <vt:lpstr>'274275'!Print_Area</vt:lpstr>
      <vt:lpstr>'276277'!Print_Area</vt:lpstr>
      <vt:lpstr>'278'!Print_Area</vt:lpstr>
      <vt:lpstr>'300301'!Print_Area</vt:lpstr>
      <vt:lpstr>'302'!Print_Area</vt:lpstr>
      <vt:lpstr>'304'!Print_Area</vt:lpstr>
      <vt:lpstr>'310311'!Print_Area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'414416'!Print_Area</vt:lpstr>
      <vt:lpstr>'450'!Print_Area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n025us</cp:lastModifiedBy>
  <cp:lastPrinted>2017-03-30T14:24:33Z</cp:lastPrinted>
  <dcterms:created xsi:type="dcterms:W3CDTF">1999-04-16T13:35:52Z</dcterms:created>
  <dcterms:modified xsi:type="dcterms:W3CDTF">2017-03-30T14:58:38Z</dcterms:modified>
</cp:coreProperties>
</file>